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4\PRIMER TRIMESTRE\"/>
    </mc:Choice>
  </mc:AlternateContent>
  <xr:revisionPtr revIDLastSave="0" documentId="13_ncr:1_{BC97E8F6-BF3E-4839-8978-8B08E74CF003}" xr6:coauthVersionLast="36" xr6:coauthVersionMax="36" xr10:uidLastSave="{00000000-0000-0000-0000-000000000000}"/>
  <bookViews>
    <workbookView xWindow="-45" yWindow="-45" windowWidth="19275" windowHeight="10275" tabRatio="871" firstSheet="3" activeTab="3" xr2:uid="{00000000-000D-0000-FFFF-FFFF00000000}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_FilterDatabase" localSheetId="0" hidden="1">Hoja1!$A$1:$B$254</definedName>
    <definedName name="_xlnm.Print_Titles" localSheetId="7">'ACUM. MENOR OBRAS'!$1:$1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91029"/>
  <pivotCaches>
    <pivotCache cacheId="0" r:id="rId11"/>
  </pivotCaches>
</workbook>
</file>

<file path=xl/calcChain.xml><?xml version="1.0" encoding="utf-8"?>
<calcChain xmlns="http://schemas.openxmlformats.org/spreadsheetml/2006/main">
  <c r="C19" i="13" l="1"/>
  <c r="C18" i="13"/>
  <c r="C17" i="13"/>
  <c r="C16" i="13"/>
  <c r="S1457" i="3" l="1"/>
  <c r="S1458" i="3"/>
  <c r="S6" i="3"/>
  <c r="S7" i="3"/>
  <c r="S1459" i="3"/>
  <c r="S1460" i="3"/>
  <c r="S8" i="3"/>
  <c r="S1461" i="3"/>
  <c r="S9" i="3"/>
  <c r="S1462" i="3"/>
  <c r="S1463" i="3"/>
  <c r="S1464" i="3"/>
  <c r="S1465" i="3"/>
  <c r="S1466" i="3"/>
  <c r="S1467" i="3"/>
  <c r="S1468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1469" i="3"/>
  <c r="S57" i="3"/>
  <c r="S1470" i="3"/>
  <c r="S58" i="3"/>
  <c r="S1471" i="3"/>
  <c r="S59" i="3"/>
  <c r="S1472" i="3"/>
  <c r="S60" i="3"/>
  <c r="S61" i="3"/>
  <c r="S1473" i="3"/>
  <c r="S1474" i="3"/>
  <c r="S62" i="3"/>
  <c r="S1475" i="3"/>
  <c r="S63" i="3"/>
  <c r="S64" i="3"/>
  <c r="S65" i="3"/>
  <c r="S1476" i="3"/>
  <c r="S1477" i="3"/>
  <c r="S1478" i="3"/>
  <c r="S1479" i="3"/>
  <c r="S1480" i="3"/>
  <c r="S66" i="3"/>
  <c r="S1481" i="3"/>
  <c r="S1482" i="3"/>
  <c r="S67" i="3"/>
  <c r="S68" i="3"/>
  <c r="S1483" i="3"/>
  <c r="S1484" i="3"/>
  <c r="S1485" i="3"/>
  <c r="S69" i="3"/>
  <c r="S1486" i="3"/>
  <c r="S70" i="3"/>
  <c r="S71" i="3"/>
  <c r="S72" i="3"/>
  <c r="S1487" i="3"/>
  <c r="S73" i="3"/>
  <c r="S74" i="3"/>
  <c r="S75" i="3"/>
  <c r="S76" i="3"/>
  <c r="S77" i="3"/>
  <c r="S1488" i="3"/>
  <c r="S78" i="3"/>
  <c r="S1489" i="3"/>
  <c r="S79" i="3"/>
  <c r="S80" i="3"/>
  <c r="S1490" i="3"/>
  <c r="S1491" i="3"/>
  <c r="S81" i="3"/>
  <c r="S1492" i="3"/>
  <c r="S1493" i="3"/>
  <c r="S1494" i="3"/>
  <c r="S82" i="3"/>
  <c r="S1495" i="3"/>
  <c r="S83" i="3"/>
  <c r="S84" i="3"/>
  <c r="S85" i="3"/>
  <c r="S86" i="3"/>
  <c r="S87" i="3"/>
  <c r="S88" i="3"/>
  <c r="S1496" i="3"/>
  <c r="S89" i="3"/>
  <c r="S1497" i="3"/>
  <c r="S1498" i="3"/>
  <c r="S90" i="3"/>
  <c r="S91" i="3"/>
  <c r="S1499" i="3"/>
  <c r="S92" i="3"/>
  <c r="S1500" i="3"/>
  <c r="S93" i="3"/>
  <c r="S1501" i="3"/>
  <c r="S94" i="3"/>
  <c r="S95" i="3"/>
  <c r="S1502" i="3"/>
  <c r="S96" i="3"/>
  <c r="S97" i="3"/>
  <c r="S98" i="3"/>
  <c r="S99" i="3"/>
  <c r="S1503" i="3"/>
  <c r="S100" i="3"/>
  <c r="S1504" i="3"/>
  <c r="S101" i="3"/>
  <c r="S102" i="3"/>
  <c r="S103" i="3"/>
  <c r="S1505" i="3"/>
  <c r="S104" i="3"/>
  <c r="S105" i="3"/>
  <c r="S1506" i="3"/>
  <c r="S1507" i="3"/>
  <c r="S1508" i="3"/>
  <c r="S106" i="3"/>
  <c r="S1509" i="3"/>
  <c r="S1510" i="3"/>
  <c r="S107" i="3"/>
  <c r="S108" i="3"/>
  <c r="S109" i="3"/>
  <c r="S1511" i="3"/>
  <c r="S1512" i="3"/>
  <c r="S1513" i="3"/>
  <c r="S1514" i="3"/>
  <c r="S1515" i="3"/>
  <c r="S1516" i="3"/>
  <c r="S110" i="3"/>
  <c r="S111" i="3"/>
  <c r="S112" i="3"/>
  <c r="S1660" i="3"/>
  <c r="S113" i="3"/>
  <c r="S114" i="3"/>
  <c r="S115" i="3"/>
  <c r="S1517" i="3"/>
  <c r="S116" i="3"/>
  <c r="S117" i="3"/>
  <c r="S118" i="3"/>
  <c r="S1518" i="3"/>
  <c r="S1519" i="3"/>
  <c r="S1520" i="3"/>
  <c r="S119" i="3"/>
  <c r="S1521" i="3"/>
  <c r="S1522" i="3"/>
  <c r="S1523" i="3"/>
  <c r="S120" i="3"/>
  <c r="S1524" i="3"/>
  <c r="S1525" i="3"/>
  <c r="S121" i="3"/>
  <c r="S122" i="3"/>
  <c r="S1526" i="3"/>
  <c r="S1527" i="3"/>
  <c r="S1528" i="3"/>
  <c r="S1529" i="3"/>
  <c r="S123" i="3"/>
  <c r="S124" i="3"/>
  <c r="S1530" i="3"/>
  <c r="S125" i="3"/>
  <c r="S126" i="3"/>
  <c r="S127" i="3"/>
  <c r="S128" i="3"/>
  <c r="S1531" i="3"/>
  <c r="S129" i="3"/>
  <c r="S130" i="3"/>
  <c r="S131" i="3"/>
  <c r="S1532" i="3"/>
  <c r="S132" i="3"/>
  <c r="S1533" i="3"/>
  <c r="S1534" i="3"/>
  <c r="S133" i="3"/>
  <c r="S1535" i="3"/>
  <c r="S134" i="3"/>
  <c r="S135" i="3"/>
  <c r="S136" i="3"/>
  <c r="S1536" i="3"/>
  <c r="S137" i="3"/>
  <c r="S1537" i="3"/>
  <c r="S1538" i="3"/>
  <c r="S138" i="3"/>
  <c r="S139" i="3"/>
  <c r="S1539" i="3"/>
  <c r="S1540" i="3"/>
  <c r="S140" i="3"/>
  <c r="S141" i="3"/>
  <c r="S1541" i="3"/>
  <c r="S1542" i="3"/>
  <c r="S1543" i="3"/>
  <c r="S1544" i="3"/>
  <c r="S142" i="3"/>
  <c r="S143" i="3"/>
  <c r="S1545" i="3"/>
  <c r="S144" i="3"/>
  <c r="S1546" i="3"/>
  <c r="S145" i="3"/>
  <c r="S1547" i="3"/>
  <c r="S1548" i="3"/>
  <c r="S146" i="3"/>
  <c r="S147" i="3"/>
  <c r="S148" i="3"/>
  <c r="S149" i="3"/>
  <c r="S1549" i="3"/>
  <c r="S150" i="3"/>
  <c r="S151" i="3"/>
  <c r="S152" i="3"/>
  <c r="S1550" i="3"/>
  <c r="S153" i="3"/>
  <c r="S154" i="3"/>
  <c r="S1551" i="3"/>
  <c r="S155" i="3"/>
  <c r="S156" i="3"/>
  <c r="S157" i="3"/>
  <c r="S158" i="3"/>
  <c r="S159" i="3"/>
  <c r="S160" i="3"/>
  <c r="S161" i="3"/>
  <c r="S162" i="3"/>
  <c r="S1552" i="3"/>
  <c r="S1553" i="3"/>
  <c r="S163" i="3"/>
  <c r="S1554" i="3"/>
  <c r="S1555" i="3"/>
  <c r="S164" i="3"/>
  <c r="S165" i="3"/>
  <c r="S1556" i="3"/>
  <c r="S166" i="3"/>
  <c r="S1557" i="3"/>
  <c r="S1558" i="3"/>
  <c r="S167" i="3"/>
  <c r="S168" i="3"/>
  <c r="S1559" i="3"/>
  <c r="S1560" i="3"/>
  <c r="S169" i="3"/>
  <c r="S170" i="3"/>
  <c r="S1561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562" i="3"/>
  <c r="S192" i="3"/>
  <c r="S193" i="3"/>
  <c r="S194" i="3"/>
  <c r="S195" i="3"/>
  <c r="S196" i="3"/>
  <c r="S197" i="3"/>
  <c r="S198" i="3"/>
  <c r="S199" i="3"/>
  <c r="S1563" i="3"/>
  <c r="S200" i="3"/>
  <c r="S2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156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1565" i="3"/>
  <c r="S232" i="3"/>
  <c r="S233" i="3"/>
  <c r="S1566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1567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1568" i="3"/>
  <c r="S296" i="3"/>
  <c r="S297" i="3"/>
  <c r="S298" i="3"/>
  <c r="S299" i="3"/>
  <c r="S300" i="3"/>
  <c r="S301" i="3"/>
  <c r="S302" i="3"/>
  <c r="S303" i="3"/>
  <c r="S304" i="3"/>
  <c r="S305" i="3"/>
  <c r="S1569" i="3"/>
  <c r="S1570" i="3"/>
  <c r="S1571" i="3"/>
  <c r="S306" i="3"/>
  <c r="S307" i="3"/>
  <c r="S1661" i="3"/>
  <c r="S308" i="3"/>
  <c r="S309" i="3"/>
  <c r="S310" i="3"/>
  <c r="S1572" i="3"/>
  <c r="S1573" i="3"/>
  <c r="S1574" i="3"/>
  <c r="S311" i="3"/>
  <c r="S312" i="3"/>
  <c r="S313" i="3"/>
  <c r="S314" i="3"/>
  <c r="S1575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1576" i="3"/>
  <c r="S336" i="3"/>
  <c r="S337" i="3"/>
  <c r="S338" i="3"/>
  <c r="S339" i="3"/>
  <c r="S1577" i="3"/>
  <c r="S1578" i="3"/>
  <c r="S340" i="3"/>
  <c r="S1579" i="3"/>
  <c r="S1580" i="3"/>
  <c r="S341" i="3"/>
  <c r="S342" i="3"/>
  <c r="S343" i="3"/>
  <c r="S344" i="3"/>
  <c r="S345" i="3"/>
  <c r="S346" i="3"/>
  <c r="S347" i="3"/>
  <c r="S348" i="3"/>
  <c r="S1581" i="3"/>
  <c r="S349" i="3"/>
  <c r="S1582" i="3"/>
  <c r="S350" i="3"/>
  <c r="S351" i="3"/>
  <c r="S352" i="3"/>
  <c r="S353" i="3"/>
  <c r="S354" i="3"/>
  <c r="S355" i="3"/>
  <c r="S1583" i="3"/>
  <c r="S1584" i="3"/>
  <c r="S356" i="3"/>
  <c r="S357" i="3"/>
  <c r="S1585" i="3"/>
  <c r="S1586" i="3"/>
  <c r="S158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1588" i="3"/>
  <c r="S406" i="3"/>
  <c r="S407" i="3"/>
  <c r="S408" i="3"/>
  <c r="S409" i="3"/>
  <c r="S410" i="3"/>
  <c r="S1589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1662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1590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1591" i="3"/>
  <c r="S563" i="3"/>
  <c r="S564" i="3"/>
  <c r="S565" i="3"/>
  <c r="S566" i="3"/>
  <c r="S567" i="3"/>
  <c r="S568" i="3"/>
  <c r="S1592" i="3"/>
  <c r="S569" i="3"/>
  <c r="S570" i="3"/>
  <c r="S1593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1594" i="3"/>
  <c r="S620" i="3"/>
  <c r="S621" i="3"/>
  <c r="S622" i="3"/>
  <c r="S1595" i="3"/>
  <c r="S623" i="3"/>
  <c r="S1596" i="3"/>
  <c r="S624" i="3"/>
  <c r="S625" i="3"/>
  <c r="S626" i="3"/>
  <c r="S1597" i="3"/>
  <c r="S627" i="3"/>
  <c r="S628" i="3"/>
  <c r="S629" i="3"/>
  <c r="S630" i="3"/>
  <c r="S631" i="3"/>
  <c r="S632" i="3"/>
  <c r="S633" i="3"/>
  <c r="S634" i="3"/>
  <c r="S1598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3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1599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1600" i="3"/>
  <c r="S741" i="3"/>
  <c r="S742" i="3"/>
  <c r="S743" i="3"/>
  <c r="S744" i="3"/>
  <c r="S745" i="3"/>
  <c r="S1601" i="3"/>
  <c r="S746" i="3"/>
  <c r="S747" i="3"/>
  <c r="S748" i="3"/>
  <c r="S749" i="3"/>
  <c r="S1602" i="3"/>
  <c r="S750" i="3"/>
  <c r="S751" i="3"/>
  <c r="S752" i="3"/>
  <c r="S753" i="3"/>
  <c r="S1603" i="3"/>
  <c r="S754" i="3"/>
  <c r="S755" i="3"/>
  <c r="S756" i="3"/>
  <c r="S757" i="3"/>
  <c r="S758" i="3"/>
  <c r="S759" i="3"/>
  <c r="S760" i="3"/>
  <c r="S761" i="3"/>
  <c r="S1604" i="3"/>
  <c r="S762" i="3"/>
  <c r="S1605" i="3"/>
  <c r="S763" i="3"/>
  <c r="S764" i="3"/>
  <c r="S765" i="3"/>
  <c r="S1606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1607" i="3"/>
  <c r="S785" i="3"/>
  <c r="S786" i="3"/>
  <c r="S787" i="3"/>
  <c r="S788" i="3"/>
  <c r="S789" i="3"/>
  <c r="S790" i="3"/>
  <c r="S1608" i="3"/>
  <c r="S1609" i="3"/>
  <c r="S1610" i="3"/>
  <c r="S791" i="3"/>
  <c r="S792" i="3"/>
  <c r="S793" i="3"/>
  <c r="S794" i="3"/>
  <c r="S795" i="3"/>
  <c r="S796" i="3"/>
  <c r="S797" i="3"/>
  <c r="S798" i="3"/>
  <c r="S799" i="3"/>
  <c r="S800" i="3"/>
  <c r="S1611" i="3"/>
  <c r="S801" i="3"/>
  <c r="S802" i="3"/>
  <c r="S803" i="3"/>
  <c r="S804" i="3"/>
  <c r="S805" i="3"/>
  <c r="S806" i="3"/>
  <c r="S1612" i="3"/>
  <c r="S807" i="3"/>
  <c r="S808" i="3"/>
  <c r="S809" i="3"/>
  <c r="S810" i="3"/>
  <c r="S1613" i="3"/>
  <c r="S1614" i="3"/>
  <c r="S811" i="3"/>
  <c r="S812" i="3"/>
  <c r="S1615" i="3"/>
  <c r="S813" i="3"/>
  <c r="S1616" i="3"/>
  <c r="S814" i="3"/>
  <c r="S1617" i="3"/>
  <c r="S1618" i="3"/>
  <c r="S1619" i="3"/>
  <c r="S815" i="3"/>
  <c r="S816" i="3"/>
  <c r="S817" i="3"/>
  <c r="S818" i="3"/>
  <c r="S1620" i="3"/>
  <c r="S819" i="3"/>
  <c r="S820" i="3"/>
  <c r="S821" i="3"/>
  <c r="S822" i="3"/>
  <c r="S823" i="3"/>
  <c r="S824" i="3"/>
  <c r="S825" i="3"/>
  <c r="S826" i="3"/>
  <c r="S827" i="3"/>
  <c r="S1621" i="3"/>
  <c r="S828" i="3"/>
  <c r="S829" i="3"/>
  <c r="S830" i="3"/>
  <c r="S831" i="3"/>
  <c r="S832" i="3"/>
  <c r="S833" i="3"/>
  <c r="S834" i="3"/>
  <c r="S1622" i="3"/>
  <c r="S1623" i="3"/>
  <c r="S1624" i="3"/>
  <c r="S835" i="3"/>
  <c r="S836" i="3"/>
  <c r="S837" i="3"/>
  <c r="S838" i="3"/>
  <c r="S839" i="3"/>
  <c r="S840" i="3"/>
  <c r="S841" i="3"/>
  <c r="S842" i="3"/>
  <c r="S843" i="3"/>
  <c r="S1625" i="3"/>
  <c r="S1626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1627" i="3"/>
  <c r="S857" i="3"/>
  <c r="S858" i="3"/>
  <c r="S4" i="3"/>
  <c r="S859" i="3"/>
  <c r="S860" i="3"/>
  <c r="S1628" i="3"/>
  <c r="S861" i="3"/>
  <c r="S862" i="3"/>
  <c r="S863" i="3"/>
  <c r="S864" i="3"/>
  <c r="S865" i="3"/>
  <c r="S1629" i="3"/>
  <c r="S866" i="3"/>
  <c r="S867" i="3"/>
  <c r="S1630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1631" i="3"/>
  <c r="S924" i="3"/>
  <c r="S925" i="3"/>
  <c r="S926" i="3"/>
  <c r="S1632" i="3"/>
  <c r="S927" i="3"/>
  <c r="S928" i="3"/>
  <c r="S929" i="3"/>
  <c r="S930" i="3"/>
  <c r="S931" i="3"/>
  <c r="S932" i="3"/>
  <c r="S933" i="3"/>
  <c r="S934" i="3"/>
  <c r="S935" i="3"/>
  <c r="S1633" i="3"/>
  <c r="S936" i="3"/>
  <c r="S937" i="3"/>
  <c r="S938" i="3"/>
  <c r="S939" i="3"/>
  <c r="S940" i="3"/>
  <c r="S941" i="3"/>
  <c r="S942" i="3"/>
  <c r="S943" i="3"/>
  <c r="S944" i="3"/>
  <c r="S945" i="3"/>
  <c r="S946" i="3"/>
  <c r="S1634" i="3"/>
  <c r="S947" i="3"/>
  <c r="S1635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1636" i="3"/>
  <c r="S961" i="3"/>
  <c r="S1637" i="3"/>
  <c r="S1638" i="3"/>
  <c r="S962" i="3"/>
  <c r="S963" i="3"/>
  <c r="S964" i="3"/>
  <c r="S965" i="3"/>
  <c r="S966" i="3"/>
  <c r="S967" i="3"/>
  <c r="S1639" i="3"/>
  <c r="S1640" i="3"/>
  <c r="S968" i="3"/>
  <c r="S969" i="3"/>
  <c r="S970" i="3"/>
  <c r="S971" i="3"/>
  <c r="S164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642" i="3"/>
  <c r="S1055" i="3"/>
  <c r="S1643" i="3"/>
  <c r="S1644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645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646" i="3"/>
  <c r="S1100" i="3"/>
  <c r="S1101" i="3"/>
  <c r="S1102" i="3"/>
  <c r="S1103" i="3"/>
  <c r="S1104" i="3"/>
  <c r="S1105" i="3"/>
  <c r="S1106" i="3"/>
  <c r="S1107" i="3"/>
  <c r="S1108" i="3"/>
  <c r="S1109" i="3"/>
  <c r="S1110" i="3"/>
  <c r="S1647" i="3"/>
  <c r="S1111" i="3"/>
  <c r="S1112" i="3"/>
  <c r="S1113" i="3"/>
  <c r="S1114" i="3"/>
  <c r="S1115" i="3"/>
  <c r="S1116" i="3"/>
  <c r="S1117" i="3"/>
  <c r="S1648" i="3"/>
  <c r="S1649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650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651" i="3"/>
  <c r="S1204" i="3"/>
  <c r="S1205" i="3"/>
  <c r="S1206" i="3"/>
  <c r="S1207" i="3"/>
  <c r="S1208" i="3"/>
  <c r="S1209" i="3"/>
  <c r="S1210" i="3"/>
  <c r="S1652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653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654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655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656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657" i="3"/>
  <c r="S1658" i="3"/>
  <c r="S1435" i="3"/>
  <c r="S1436" i="3"/>
  <c r="S1437" i="3"/>
  <c r="S1438" i="3"/>
  <c r="S1439" i="3"/>
  <c r="S165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Q1458" i="3"/>
  <c r="Q6" i="3"/>
  <c r="Q7" i="3"/>
  <c r="Q1459" i="3"/>
  <c r="Q1460" i="3"/>
  <c r="Q8" i="3"/>
  <c r="Q1461" i="3"/>
  <c r="Q9" i="3"/>
  <c r="Q1462" i="3"/>
  <c r="Q1463" i="3"/>
  <c r="Q1464" i="3"/>
  <c r="Q1465" i="3"/>
  <c r="Q1466" i="3"/>
  <c r="Q1467" i="3"/>
  <c r="Q1468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1469" i="3"/>
  <c r="Q57" i="3"/>
  <c r="Q1470" i="3"/>
  <c r="Q58" i="3"/>
  <c r="Q1471" i="3"/>
  <c r="Q59" i="3"/>
  <c r="Q60" i="3"/>
  <c r="Q61" i="3"/>
  <c r="Q1473" i="3"/>
  <c r="Q1474" i="3"/>
  <c r="Q62" i="3"/>
  <c r="Q63" i="3"/>
  <c r="Q64" i="3"/>
  <c r="Q65" i="3"/>
  <c r="Q1478" i="3"/>
  <c r="Q1480" i="3"/>
  <c r="Q66" i="3"/>
  <c r="Q1482" i="3"/>
  <c r="Q67" i="3"/>
  <c r="Q68" i="3"/>
  <c r="Q1484" i="3"/>
  <c r="Q69" i="3"/>
  <c r="Q1486" i="3"/>
  <c r="Q70" i="3"/>
  <c r="Q71" i="3"/>
  <c r="Q72" i="3"/>
  <c r="Q1487" i="3"/>
  <c r="Q73" i="3"/>
  <c r="Q74" i="3"/>
  <c r="Q75" i="3"/>
  <c r="Q76" i="3"/>
  <c r="Q77" i="3"/>
  <c r="Q78" i="3"/>
  <c r="Q1489" i="3"/>
  <c r="Q79" i="3"/>
  <c r="Q80" i="3"/>
  <c r="Q1490" i="3"/>
  <c r="Q1491" i="3"/>
  <c r="Q81" i="3"/>
  <c r="Q1493" i="3"/>
  <c r="Q1494" i="3"/>
  <c r="Q82" i="3"/>
  <c r="Q1495" i="3"/>
  <c r="Q83" i="3"/>
  <c r="Q84" i="3"/>
  <c r="Q85" i="3"/>
  <c r="Q86" i="3"/>
  <c r="Q87" i="3"/>
  <c r="Q88" i="3"/>
  <c r="Q1496" i="3"/>
  <c r="Q89" i="3"/>
  <c r="Q90" i="3"/>
  <c r="Q91" i="3"/>
  <c r="Q1499" i="3"/>
  <c r="Q92" i="3"/>
  <c r="Q1500" i="3"/>
  <c r="Q93" i="3"/>
  <c r="Q1501" i="3"/>
  <c r="Q94" i="3"/>
  <c r="Q95" i="3"/>
  <c r="Q1502" i="3"/>
  <c r="Q96" i="3"/>
  <c r="Q97" i="3"/>
  <c r="Q98" i="3"/>
  <c r="Q99" i="3"/>
  <c r="Q100" i="3"/>
  <c r="Q101" i="3"/>
  <c r="Q102" i="3"/>
  <c r="Q103" i="3"/>
  <c r="Q1505" i="3"/>
  <c r="Q104" i="3"/>
  <c r="Q105" i="3"/>
  <c r="Q106" i="3"/>
  <c r="Q1509" i="3"/>
  <c r="Q107" i="3"/>
  <c r="Q108" i="3"/>
  <c r="Q109" i="3"/>
  <c r="Q1511" i="3"/>
  <c r="Q1514" i="3"/>
  <c r="Q1516" i="3"/>
  <c r="Q110" i="3"/>
  <c r="Q111" i="3"/>
  <c r="Q112" i="3"/>
  <c r="Q1660" i="3"/>
  <c r="Q113" i="3"/>
  <c r="Q114" i="3"/>
  <c r="Q115" i="3"/>
  <c r="Q1517" i="3"/>
  <c r="Q116" i="3"/>
  <c r="Q117" i="3"/>
  <c r="Q118" i="3"/>
  <c r="Q1519" i="3"/>
  <c r="Q1520" i="3"/>
  <c r="Q119" i="3"/>
  <c r="Q1523" i="3"/>
  <c r="Q120" i="3"/>
  <c r="Q1524" i="3"/>
  <c r="Q1525" i="3"/>
  <c r="Q121" i="3"/>
  <c r="Q122" i="3"/>
  <c r="Q1526" i="3"/>
  <c r="Q1527" i="3"/>
  <c r="Q1528" i="3"/>
  <c r="Q1529" i="3"/>
  <c r="Q123" i="3"/>
  <c r="Q124" i="3"/>
  <c r="Q1530" i="3"/>
  <c r="Q125" i="3"/>
  <c r="Q126" i="3"/>
  <c r="Q127" i="3"/>
  <c r="Q128" i="3"/>
  <c r="Q129" i="3"/>
  <c r="Q130" i="3"/>
  <c r="Q131" i="3"/>
  <c r="Q1532" i="3"/>
  <c r="Q132" i="3"/>
  <c r="Q1533" i="3"/>
  <c r="Q1534" i="3"/>
  <c r="Q133" i="3"/>
  <c r="Q1535" i="3"/>
  <c r="Q134" i="3"/>
  <c r="Q135" i="3"/>
  <c r="Q136" i="3"/>
  <c r="Q137" i="3"/>
  <c r="Q1538" i="3"/>
  <c r="Q138" i="3"/>
  <c r="Q139" i="3"/>
  <c r="Q1539" i="3"/>
  <c r="Q1540" i="3"/>
  <c r="Q140" i="3"/>
  <c r="Q141" i="3"/>
  <c r="Q1541" i="3"/>
  <c r="Q1542" i="3"/>
  <c r="Q1543" i="3"/>
  <c r="Q1544" i="3"/>
  <c r="Q142" i="3"/>
  <c r="Q143" i="3"/>
  <c r="Q1545" i="3"/>
  <c r="Q144" i="3"/>
  <c r="Q1546" i="3"/>
  <c r="Q145" i="3"/>
  <c r="Q1547" i="3"/>
  <c r="Q146" i="3"/>
  <c r="Q147" i="3"/>
  <c r="Q148" i="3"/>
  <c r="Q149" i="3"/>
  <c r="Q1549" i="3"/>
  <c r="Q150" i="3"/>
  <c r="Q151" i="3"/>
  <c r="Q152" i="3"/>
  <c r="Q153" i="3"/>
  <c r="Q154" i="3"/>
  <c r="Q1551" i="3"/>
  <c r="Q155" i="3"/>
  <c r="Q156" i="3"/>
  <c r="Q157" i="3"/>
  <c r="Q158" i="3"/>
  <c r="Q159" i="3"/>
  <c r="Q160" i="3"/>
  <c r="Q161" i="3"/>
  <c r="Q162" i="3"/>
  <c r="Q1552" i="3"/>
  <c r="Q1553" i="3"/>
  <c r="Q163" i="3"/>
  <c r="Q1554" i="3"/>
  <c r="Q1555" i="3"/>
  <c r="Q164" i="3"/>
  <c r="Q165" i="3"/>
  <c r="Q1556" i="3"/>
  <c r="Q166" i="3"/>
  <c r="Q1558" i="3"/>
  <c r="Q167" i="3"/>
  <c r="Q168" i="3"/>
  <c r="Q1559" i="3"/>
  <c r="Q1560" i="3"/>
  <c r="Q169" i="3"/>
  <c r="Q170" i="3"/>
  <c r="Q1561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562" i="3"/>
  <c r="Q192" i="3"/>
  <c r="Q193" i="3"/>
  <c r="Q194" i="3"/>
  <c r="Q195" i="3"/>
  <c r="Q196" i="3"/>
  <c r="Q197" i="3"/>
  <c r="Q198" i="3"/>
  <c r="Q199" i="3"/>
  <c r="Q1563" i="3"/>
  <c r="Q200" i="3"/>
  <c r="Q2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1565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1567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1568" i="3"/>
  <c r="Q296" i="3"/>
  <c r="Q297" i="3"/>
  <c r="Q298" i="3"/>
  <c r="Q299" i="3"/>
  <c r="Q300" i="3"/>
  <c r="Q301" i="3"/>
  <c r="Q302" i="3"/>
  <c r="Q303" i="3"/>
  <c r="Q304" i="3"/>
  <c r="Q305" i="3"/>
  <c r="Q1569" i="3"/>
  <c r="Q1570" i="3"/>
  <c r="Q1571" i="3"/>
  <c r="Q306" i="3"/>
  <c r="Q307" i="3"/>
  <c r="Q1661" i="3"/>
  <c r="Q308" i="3"/>
  <c r="Q309" i="3"/>
  <c r="Q310" i="3"/>
  <c r="Q1572" i="3"/>
  <c r="Q1573" i="3"/>
  <c r="Q1574" i="3"/>
  <c r="Q311" i="3"/>
  <c r="Q312" i="3"/>
  <c r="Q313" i="3"/>
  <c r="Q314" i="3"/>
  <c r="Q1575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1576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1581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1588" i="3"/>
  <c r="Q406" i="3"/>
  <c r="Q407" i="3"/>
  <c r="Q408" i="3"/>
  <c r="Q409" i="3"/>
  <c r="Q410" i="3"/>
  <c r="Q1589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1662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1590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1592" i="3"/>
  <c r="Q569" i="3"/>
  <c r="Q570" i="3"/>
  <c r="Q1593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1594" i="3"/>
  <c r="Q620" i="3"/>
  <c r="Q621" i="3"/>
  <c r="Q622" i="3"/>
  <c r="Q623" i="3"/>
  <c r="Q1596" i="3"/>
  <c r="Q624" i="3"/>
  <c r="Q625" i="3"/>
  <c r="Q626" i="3"/>
  <c r="Q1597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3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1599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1600" i="3"/>
  <c r="Q741" i="3"/>
  <c r="Q742" i="3"/>
  <c r="Q743" i="3"/>
  <c r="Q744" i="3"/>
  <c r="Q745" i="3"/>
  <c r="Q1601" i="3"/>
  <c r="Q746" i="3"/>
  <c r="Q747" i="3"/>
  <c r="Q748" i="3"/>
  <c r="Q749" i="3"/>
  <c r="Q1602" i="3"/>
  <c r="Q750" i="3"/>
  <c r="Q751" i="3"/>
  <c r="Q752" i="3"/>
  <c r="Q753" i="3"/>
  <c r="Q1603" i="3"/>
  <c r="Q754" i="3"/>
  <c r="Q755" i="3"/>
  <c r="Q756" i="3"/>
  <c r="Q757" i="3"/>
  <c r="Q758" i="3"/>
  <c r="Q759" i="3"/>
  <c r="Q760" i="3"/>
  <c r="Q761" i="3"/>
  <c r="Q1604" i="3"/>
  <c r="Q762" i="3"/>
  <c r="Q763" i="3"/>
  <c r="Q764" i="3"/>
  <c r="Q765" i="3"/>
  <c r="Q1606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1607" i="3"/>
  <c r="Q785" i="3"/>
  <c r="Q786" i="3"/>
  <c r="Q787" i="3"/>
  <c r="Q788" i="3"/>
  <c r="Q789" i="3"/>
  <c r="Q790" i="3"/>
  <c r="Q1609" i="3"/>
  <c r="Q791" i="3"/>
  <c r="Q792" i="3"/>
  <c r="Q793" i="3"/>
  <c r="Q794" i="3"/>
  <c r="Q795" i="3"/>
  <c r="Q796" i="3"/>
  <c r="Q797" i="3"/>
  <c r="Q798" i="3"/>
  <c r="Q799" i="3"/>
  <c r="Q800" i="3"/>
  <c r="Q1611" i="3"/>
  <c r="Q801" i="3"/>
  <c r="Q802" i="3"/>
  <c r="Q803" i="3"/>
  <c r="Q804" i="3"/>
  <c r="Q805" i="3"/>
  <c r="Q806" i="3"/>
  <c r="Q1612" i="3"/>
  <c r="Q807" i="3"/>
  <c r="Q808" i="3"/>
  <c r="Q809" i="3"/>
  <c r="Q810" i="3"/>
  <c r="Q1613" i="3"/>
  <c r="Q1614" i="3"/>
  <c r="Q811" i="3"/>
  <c r="Q812" i="3"/>
  <c r="Q1615" i="3"/>
  <c r="Q813" i="3"/>
  <c r="Q1616" i="3"/>
  <c r="Q814" i="3"/>
  <c r="Q1617" i="3"/>
  <c r="Q1618" i="3"/>
  <c r="Q1619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1621" i="3"/>
  <c r="Q828" i="3"/>
  <c r="Q829" i="3"/>
  <c r="Q830" i="3"/>
  <c r="Q831" i="3"/>
  <c r="Q832" i="3"/>
  <c r="Q833" i="3"/>
  <c r="Q1622" i="3"/>
  <c r="Q1623" i="3"/>
  <c r="Q1624" i="3"/>
  <c r="Q835" i="3"/>
  <c r="Q836" i="3"/>
  <c r="Q837" i="3"/>
  <c r="Q838" i="3"/>
  <c r="Q839" i="3"/>
  <c r="Q840" i="3"/>
  <c r="Q841" i="3"/>
  <c r="Q842" i="3"/>
  <c r="Q843" i="3"/>
  <c r="Q1625" i="3"/>
  <c r="Q1626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1627" i="3"/>
  <c r="Q857" i="3"/>
  <c r="Q858" i="3"/>
  <c r="Q4" i="3"/>
  <c r="Q859" i="3"/>
  <c r="Q860" i="3"/>
  <c r="Q861" i="3"/>
  <c r="Q862" i="3"/>
  <c r="Q863" i="3"/>
  <c r="Q864" i="3"/>
  <c r="Q865" i="3"/>
  <c r="Q1629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1631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1633" i="3"/>
  <c r="Q936" i="3"/>
  <c r="Q937" i="3"/>
  <c r="Q938" i="3"/>
  <c r="Q939" i="3"/>
  <c r="Q940" i="3"/>
  <c r="Q941" i="3"/>
  <c r="Q942" i="3"/>
  <c r="Q943" i="3"/>
  <c r="Q944" i="3"/>
  <c r="Q945" i="3"/>
  <c r="Q946" i="3"/>
  <c r="Q1634" i="3"/>
  <c r="Q947" i="3"/>
  <c r="Q1635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1636" i="3"/>
  <c r="Q961" i="3"/>
  <c r="Q1637" i="3"/>
  <c r="Q962" i="3"/>
  <c r="Q963" i="3"/>
  <c r="Q964" i="3"/>
  <c r="Q965" i="3"/>
  <c r="Q966" i="3"/>
  <c r="Q967" i="3"/>
  <c r="Q1639" i="3"/>
  <c r="Q1640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643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645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3" i="3"/>
  <c r="Q1104" i="3"/>
  <c r="Q1105" i="3"/>
  <c r="Q1106" i="3"/>
  <c r="Q1107" i="3"/>
  <c r="Q1108" i="3"/>
  <c r="Q1109" i="3"/>
  <c r="Q1110" i="3"/>
  <c r="Q1647" i="3"/>
  <c r="Q1111" i="3"/>
  <c r="Q1113" i="3"/>
  <c r="Q1114" i="3"/>
  <c r="Q1115" i="3"/>
  <c r="Q1116" i="3"/>
  <c r="Q1117" i="3"/>
  <c r="Q1648" i="3"/>
  <c r="Q1649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650" i="3"/>
  <c r="Q1139" i="3"/>
  <c r="Q1140" i="3"/>
  <c r="Q1141" i="3"/>
  <c r="Q1142" i="3"/>
  <c r="Q1143" i="3"/>
  <c r="Q1144" i="3"/>
  <c r="Q1145" i="3"/>
  <c r="Q1146" i="3"/>
  <c r="Q1148" i="3"/>
  <c r="Q1149" i="3"/>
  <c r="Q1150" i="3"/>
  <c r="Q1151" i="3"/>
  <c r="Q1152" i="3"/>
  <c r="Q1153" i="3"/>
  <c r="Q1154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651" i="3"/>
  <c r="Q1204" i="3"/>
  <c r="Q1205" i="3"/>
  <c r="Q1206" i="3"/>
  <c r="Q1207" i="3"/>
  <c r="Q1208" i="3"/>
  <c r="Q1209" i="3"/>
  <c r="Q1210" i="3"/>
  <c r="Q1652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653" i="3"/>
  <c r="Q1229" i="3"/>
  <c r="Q1230" i="3"/>
  <c r="Q1231" i="3"/>
  <c r="Q1232" i="3"/>
  <c r="Q1233" i="3"/>
  <c r="Q1234" i="3"/>
  <c r="Q1235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655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656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M12" i="19" l="1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" i="22"/>
  <c r="V785" i="3" l="1"/>
  <c r="V1613" i="3"/>
  <c r="Q5" i="3"/>
  <c r="S5" i="3"/>
  <c r="T5" i="3" s="1"/>
  <c r="T1457" i="3"/>
  <c r="T1458" i="3"/>
  <c r="T6" i="3"/>
  <c r="T1459" i="3"/>
  <c r="T1461" i="3"/>
  <c r="T9" i="3"/>
  <c r="T1462" i="3"/>
  <c r="T1466" i="3"/>
  <c r="T10" i="3"/>
  <c r="T11" i="3"/>
  <c r="T12" i="3"/>
  <c r="T13" i="3"/>
  <c r="T14" i="3"/>
  <c r="T15" i="3"/>
  <c r="T16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1469" i="3"/>
  <c r="T57" i="3"/>
  <c r="T1470" i="3"/>
  <c r="T58" i="3"/>
  <c r="T1471" i="3"/>
  <c r="T59" i="3"/>
  <c r="T1472" i="3"/>
  <c r="T60" i="3"/>
  <c r="T61" i="3"/>
  <c r="T1473" i="3"/>
  <c r="T1474" i="3"/>
  <c r="T62" i="3"/>
  <c r="T1475" i="3"/>
  <c r="T63" i="3"/>
  <c r="T64" i="3"/>
  <c r="T65" i="3"/>
  <c r="T1476" i="3"/>
  <c r="T1477" i="3"/>
  <c r="T1478" i="3"/>
  <c r="T1479" i="3"/>
  <c r="T1480" i="3"/>
  <c r="T66" i="3"/>
  <c r="T1481" i="3"/>
  <c r="T1484" i="3"/>
  <c r="T1485" i="3"/>
  <c r="T69" i="3"/>
  <c r="T71" i="3"/>
  <c r="T72" i="3"/>
  <c r="T1487" i="3"/>
  <c r="T74" i="3"/>
  <c r="T76" i="3"/>
  <c r="T1488" i="3"/>
  <c r="T1489" i="3"/>
  <c r="T79" i="3"/>
  <c r="T80" i="3"/>
  <c r="T1490" i="3"/>
  <c r="T1491" i="3"/>
  <c r="T1492" i="3"/>
  <c r="T1493" i="3"/>
  <c r="T1494" i="3"/>
  <c r="T1495" i="3"/>
  <c r="T85" i="3"/>
  <c r="T86" i="3"/>
  <c r="T1496" i="3"/>
  <c r="T89" i="3"/>
  <c r="T1497" i="3"/>
  <c r="T1498" i="3"/>
  <c r="T91" i="3"/>
  <c r="T92" i="3"/>
  <c r="T1502" i="3"/>
  <c r="T96" i="3"/>
  <c r="T99" i="3"/>
  <c r="T1503" i="3"/>
  <c r="T1504" i="3"/>
  <c r="T102" i="3"/>
  <c r="T1505" i="3"/>
  <c r="T1507" i="3"/>
  <c r="T106" i="3"/>
  <c r="T1509" i="3"/>
  <c r="T107" i="3"/>
  <c r="T1512" i="3"/>
  <c r="T1514" i="3"/>
  <c r="T1515" i="3"/>
  <c r="T1516" i="3"/>
  <c r="T110" i="3"/>
  <c r="T111" i="3"/>
  <c r="T112" i="3"/>
  <c r="T1660" i="3"/>
  <c r="T113" i="3"/>
  <c r="T114" i="3"/>
  <c r="T115" i="3"/>
  <c r="T1517" i="3"/>
  <c r="T116" i="3"/>
  <c r="T117" i="3"/>
  <c r="T118" i="3"/>
  <c r="T1518" i="3"/>
  <c r="T1519" i="3"/>
  <c r="T1520" i="3"/>
  <c r="T119" i="3"/>
  <c r="T1521" i="3"/>
  <c r="T1523" i="3"/>
  <c r="T120" i="3"/>
  <c r="T121" i="3"/>
  <c r="T122" i="3"/>
  <c r="T1528" i="3"/>
  <c r="T1529" i="3"/>
  <c r="T124" i="3"/>
  <c r="T1530" i="3"/>
  <c r="T125" i="3"/>
  <c r="T126" i="3"/>
  <c r="T127" i="3"/>
  <c r="T128" i="3"/>
  <c r="T129" i="3"/>
  <c r="T130" i="3"/>
  <c r="T131" i="3"/>
  <c r="T1532" i="3"/>
  <c r="T132" i="3"/>
  <c r="T1534" i="3"/>
  <c r="T133" i="3"/>
  <c r="T135" i="3"/>
  <c r="T1536" i="3"/>
  <c r="T1537" i="3"/>
  <c r="T1538" i="3"/>
  <c r="T138" i="3"/>
  <c r="T139" i="3"/>
  <c r="T1540" i="3"/>
  <c r="T140" i="3"/>
  <c r="T141" i="3"/>
  <c r="T1541" i="3"/>
  <c r="T1544" i="3"/>
  <c r="T142" i="3"/>
  <c r="T144" i="3"/>
  <c r="T1547" i="3"/>
  <c r="T1548" i="3"/>
  <c r="T146" i="3"/>
  <c r="T148" i="3"/>
  <c r="T1549" i="3"/>
  <c r="T150" i="3"/>
  <c r="T151" i="3"/>
  <c r="T152" i="3"/>
  <c r="T153" i="3"/>
  <c r="T1551" i="3"/>
  <c r="T156" i="3"/>
  <c r="T158" i="3"/>
  <c r="T159" i="3"/>
  <c r="T160" i="3"/>
  <c r="T161" i="3"/>
  <c r="T162" i="3"/>
  <c r="T1552" i="3"/>
  <c r="T1553" i="3"/>
  <c r="T163" i="3"/>
  <c r="T1554" i="3"/>
  <c r="T1555" i="3"/>
  <c r="T165" i="3"/>
  <c r="T1556" i="3"/>
  <c r="T166" i="3"/>
  <c r="T1557" i="3"/>
  <c r="T1558" i="3"/>
  <c r="T167" i="3"/>
  <c r="T168" i="3"/>
  <c r="T1559" i="3"/>
  <c r="T1560" i="3"/>
  <c r="T169" i="3"/>
  <c r="T1561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562" i="3"/>
  <c r="T192" i="3"/>
  <c r="T193" i="3"/>
  <c r="T194" i="3"/>
  <c r="T195" i="3"/>
  <c r="T196" i="3"/>
  <c r="T197" i="3"/>
  <c r="T198" i="3"/>
  <c r="T199" i="3"/>
  <c r="T1563" i="3"/>
  <c r="T200" i="3"/>
  <c r="T2" i="3"/>
  <c r="T201" i="3"/>
  <c r="T202" i="3"/>
  <c r="T203" i="3"/>
  <c r="T204" i="3"/>
  <c r="T205" i="3"/>
  <c r="T206" i="3"/>
  <c r="T207" i="3"/>
  <c r="T208" i="3"/>
  <c r="T210" i="3"/>
  <c r="T211" i="3"/>
  <c r="T213" i="3"/>
  <c r="T214" i="3"/>
  <c r="T1564" i="3"/>
  <c r="T220" i="3"/>
  <c r="T221" i="3"/>
  <c r="T223" i="3"/>
  <c r="T224" i="3"/>
  <c r="T225" i="3"/>
  <c r="T229" i="3"/>
  <c r="T230" i="3"/>
  <c r="T231" i="3"/>
  <c r="T1565" i="3"/>
  <c r="T232" i="3"/>
  <c r="T233" i="3"/>
  <c r="T1566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1" i="3"/>
  <c r="T252" i="3"/>
  <c r="T253" i="3"/>
  <c r="T254" i="3"/>
  <c r="T255" i="3"/>
  <c r="T256" i="3"/>
  <c r="T257" i="3"/>
  <c r="T258" i="3"/>
  <c r="T259" i="3"/>
  <c r="T1567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81" i="3"/>
  <c r="T282" i="3"/>
  <c r="T285" i="3"/>
  <c r="T286" i="3"/>
  <c r="T291" i="3"/>
  <c r="T292" i="3"/>
  <c r="T293" i="3"/>
  <c r="T294" i="3"/>
  <c r="T295" i="3"/>
  <c r="T1568" i="3"/>
  <c r="T296" i="3"/>
  <c r="T297" i="3"/>
  <c r="T298" i="3"/>
  <c r="T299" i="3"/>
  <c r="T300" i="3"/>
  <c r="T1569" i="3"/>
  <c r="T1571" i="3"/>
  <c r="T306" i="3"/>
  <c r="T307" i="3"/>
  <c r="T1661" i="3"/>
  <c r="T308" i="3"/>
  <c r="T309" i="3"/>
  <c r="T310" i="3"/>
  <c r="T1572" i="3"/>
  <c r="T1573" i="3"/>
  <c r="T1574" i="3"/>
  <c r="T312" i="3"/>
  <c r="T313" i="3"/>
  <c r="T1575" i="3"/>
  <c r="T315" i="3"/>
  <c r="T316" i="3"/>
  <c r="T317" i="3"/>
  <c r="T318" i="3"/>
  <c r="T319" i="3"/>
  <c r="T320" i="3"/>
  <c r="T321" i="3"/>
  <c r="T323" i="3"/>
  <c r="T325" i="3"/>
  <c r="T326" i="3"/>
  <c r="T327" i="3"/>
  <c r="T329" i="3"/>
  <c r="T330" i="3"/>
  <c r="T331" i="3"/>
  <c r="T332" i="3"/>
  <c r="T333" i="3"/>
  <c r="T334" i="3"/>
  <c r="T335" i="3"/>
  <c r="T1576" i="3"/>
  <c r="T337" i="3"/>
  <c r="T338" i="3"/>
  <c r="T339" i="3"/>
  <c r="T1577" i="3"/>
  <c r="T1578" i="3"/>
  <c r="T340" i="3"/>
  <c r="T1580" i="3"/>
  <c r="T341" i="3"/>
  <c r="T342" i="3"/>
  <c r="T343" i="3"/>
  <c r="T344" i="3"/>
  <c r="T345" i="3"/>
  <c r="T346" i="3"/>
  <c r="T347" i="3"/>
  <c r="T348" i="3"/>
  <c r="T1581" i="3"/>
  <c r="T349" i="3"/>
  <c r="T1582" i="3"/>
  <c r="T351" i="3"/>
  <c r="T352" i="3"/>
  <c r="T353" i="3"/>
  <c r="T355" i="3"/>
  <c r="T1583" i="3"/>
  <c r="T1584" i="3"/>
  <c r="T1585" i="3"/>
  <c r="T1586" i="3"/>
  <c r="T1587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4" i="3"/>
  <c r="T385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400" i="3"/>
  <c r="T401" i="3"/>
  <c r="T402" i="3"/>
  <c r="T403" i="3"/>
  <c r="T404" i="3"/>
  <c r="T405" i="3"/>
  <c r="T1588" i="3"/>
  <c r="T407" i="3"/>
  <c r="T408" i="3"/>
  <c r="T409" i="3"/>
  <c r="T410" i="3"/>
  <c r="T1589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1662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1590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1591" i="3"/>
  <c r="T563" i="3"/>
  <c r="T564" i="3"/>
  <c r="T565" i="3"/>
  <c r="T566" i="3"/>
  <c r="T567" i="3"/>
  <c r="T568" i="3"/>
  <c r="T1592" i="3"/>
  <c r="T569" i="3"/>
  <c r="T570" i="3"/>
  <c r="T1593" i="3"/>
  <c r="T571" i="3"/>
  <c r="T572" i="3"/>
  <c r="T573" i="3"/>
  <c r="T574" i="3"/>
  <c r="T575" i="3"/>
  <c r="T576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7" i="3"/>
  <c r="T598" i="3"/>
  <c r="T599" i="3"/>
  <c r="T600" i="3"/>
  <c r="T601" i="3"/>
  <c r="T602" i="3"/>
  <c r="T603" i="3"/>
  <c r="T604" i="3"/>
  <c r="T605" i="3"/>
  <c r="T606" i="3"/>
  <c r="T609" i="3"/>
  <c r="T610" i="3"/>
  <c r="T611" i="3"/>
  <c r="T612" i="3"/>
  <c r="T613" i="3"/>
  <c r="T614" i="3"/>
  <c r="T615" i="3"/>
  <c r="T616" i="3"/>
  <c r="T618" i="3"/>
  <c r="T619" i="3"/>
  <c r="T1594" i="3"/>
  <c r="T622" i="3"/>
  <c r="T1595" i="3"/>
  <c r="T623" i="3"/>
  <c r="T1596" i="3"/>
  <c r="T624" i="3"/>
  <c r="T625" i="3"/>
  <c r="T626" i="3"/>
  <c r="T1597" i="3"/>
  <c r="T627" i="3"/>
  <c r="T628" i="3"/>
  <c r="T629" i="3"/>
  <c r="T630" i="3"/>
  <c r="T631" i="3"/>
  <c r="T632" i="3"/>
  <c r="T633" i="3"/>
  <c r="T634" i="3"/>
  <c r="T1598" i="3"/>
  <c r="T635" i="3"/>
  <c r="T636" i="3"/>
  <c r="T637" i="3"/>
  <c r="T638" i="3"/>
  <c r="T639" i="3"/>
  <c r="T641" i="3"/>
  <c r="T644" i="3"/>
  <c r="T645" i="3"/>
  <c r="T649" i="3"/>
  <c r="T650" i="3"/>
  <c r="T651" i="3"/>
  <c r="T652" i="3"/>
  <c r="T653" i="3"/>
  <c r="T655" i="3"/>
  <c r="T656" i="3"/>
  <c r="T657" i="3"/>
  <c r="T658" i="3"/>
  <c r="T659" i="3"/>
  <c r="T660" i="3"/>
  <c r="T662" i="3"/>
  <c r="T663" i="3"/>
  <c r="T668" i="3"/>
  <c r="T669" i="3"/>
  <c r="T670" i="3"/>
  <c r="T671" i="3"/>
  <c r="T672" i="3"/>
  <c r="T673" i="3"/>
  <c r="T674" i="3"/>
  <c r="T675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5" i="3"/>
  <c r="T716" i="3"/>
  <c r="T717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1600" i="3"/>
  <c r="T741" i="3"/>
  <c r="T742" i="3"/>
  <c r="T743" i="3"/>
  <c r="T744" i="3"/>
  <c r="T745" i="3"/>
  <c r="T1601" i="3"/>
  <c r="T746" i="3"/>
  <c r="T747" i="3"/>
  <c r="T749" i="3"/>
  <c r="T751" i="3"/>
  <c r="T752" i="3"/>
  <c r="T753" i="3"/>
  <c r="T1603" i="3"/>
  <c r="T754" i="3"/>
  <c r="T756" i="3"/>
  <c r="T757" i="3"/>
  <c r="T758" i="3"/>
  <c r="T759" i="3"/>
  <c r="T760" i="3"/>
  <c r="T761" i="3"/>
  <c r="T1604" i="3"/>
  <c r="T762" i="3"/>
  <c r="T769" i="3"/>
  <c r="T770" i="3"/>
  <c r="T771" i="3"/>
  <c r="T772" i="3"/>
  <c r="T773" i="3"/>
  <c r="T774" i="3"/>
  <c r="T775" i="3"/>
  <c r="T777" i="3"/>
  <c r="T778" i="3"/>
  <c r="T779" i="3"/>
  <c r="T780" i="3"/>
  <c r="T782" i="3"/>
  <c r="T783" i="3"/>
  <c r="T784" i="3"/>
  <c r="T1607" i="3"/>
  <c r="T785" i="3"/>
  <c r="T786" i="3"/>
  <c r="T787" i="3"/>
  <c r="T1609" i="3"/>
  <c r="T1610" i="3"/>
  <c r="T792" i="3"/>
  <c r="T793" i="3"/>
  <c r="T794" i="3"/>
  <c r="T795" i="3"/>
  <c r="T796" i="3"/>
  <c r="T797" i="3"/>
  <c r="T798" i="3"/>
  <c r="T799" i="3"/>
  <c r="T800" i="3"/>
  <c r="T1611" i="3"/>
  <c r="T801" i="3"/>
  <c r="T803" i="3"/>
  <c r="T804" i="3"/>
  <c r="T805" i="3"/>
  <c r="T1612" i="3"/>
  <c r="T807" i="3"/>
  <c r="T808" i="3"/>
  <c r="T809" i="3"/>
  <c r="T810" i="3"/>
  <c r="T1613" i="3"/>
  <c r="T811" i="3"/>
  <c r="T812" i="3"/>
  <c r="T1615" i="3"/>
  <c r="T813" i="3"/>
  <c r="T1616" i="3"/>
  <c r="T814" i="3"/>
  <c r="T1619" i="3"/>
  <c r="T815" i="3"/>
  <c r="T816" i="3"/>
  <c r="T817" i="3"/>
  <c r="T818" i="3"/>
  <c r="T1620" i="3"/>
  <c r="T821" i="3"/>
  <c r="T822" i="3"/>
  <c r="T823" i="3"/>
  <c r="T824" i="3"/>
  <c r="T825" i="3"/>
  <c r="T826" i="3"/>
  <c r="T827" i="3"/>
  <c r="T1621" i="3"/>
  <c r="T828" i="3"/>
  <c r="T829" i="3"/>
  <c r="T830" i="3"/>
  <c r="T832" i="3"/>
  <c r="T833" i="3"/>
  <c r="T834" i="3"/>
  <c r="T835" i="3"/>
  <c r="T836" i="3"/>
  <c r="T838" i="3"/>
  <c r="T839" i="3"/>
  <c r="T840" i="3"/>
  <c r="T841" i="3"/>
  <c r="T842" i="3"/>
  <c r="T843" i="3"/>
  <c r="T1625" i="3"/>
  <c r="T1626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1627" i="3"/>
  <c r="T857" i="3"/>
  <c r="T858" i="3"/>
  <c r="T4" i="3"/>
  <c r="T859" i="3"/>
  <c r="T860" i="3"/>
  <c r="T1628" i="3"/>
  <c r="T861" i="3"/>
  <c r="T862" i="3"/>
  <c r="T863" i="3"/>
  <c r="T864" i="3"/>
  <c r="T865" i="3"/>
  <c r="T1629" i="3"/>
  <c r="T866" i="3"/>
  <c r="T867" i="3"/>
  <c r="T1630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8" i="3"/>
  <c r="T899" i="3"/>
  <c r="T900" i="3"/>
  <c r="T901" i="3"/>
  <c r="T902" i="3"/>
  <c r="T904" i="3"/>
  <c r="T905" i="3"/>
  <c r="T906" i="3"/>
  <c r="T907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1631" i="3"/>
  <c r="T924" i="3"/>
  <c r="T925" i="3"/>
  <c r="T926" i="3"/>
  <c r="T1632" i="3"/>
  <c r="T927" i="3"/>
  <c r="T928" i="3"/>
  <c r="T929" i="3"/>
  <c r="T930" i="3"/>
  <c r="T931" i="3"/>
  <c r="T932" i="3"/>
  <c r="T933" i="3"/>
  <c r="T934" i="3"/>
  <c r="T935" i="3"/>
  <c r="T1633" i="3"/>
  <c r="T936" i="3"/>
  <c r="T937" i="3"/>
  <c r="T938" i="3"/>
  <c r="T939" i="3"/>
  <c r="T940" i="3"/>
  <c r="T941" i="3"/>
  <c r="T942" i="3"/>
  <c r="T943" i="3"/>
  <c r="T944" i="3"/>
  <c r="T945" i="3"/>
  <c r="T946" i="3"/>
  <c r="T1634" i="3"/>
  <c r="T947" i="3"/>
  <c r="T1635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1636" i="3"/>
  <c r="T961" i="3"/>
  <c r="T1637" i="3"/>
  <c r="T1638" i="3"/>
  <c r="T962" i="3"/>
  <c r="T963" i="3"/>
  <c r="T964" i="3"/>
  <c r="T965" i="3"/>
  <c r="T966" i="3"/>
  <c r="T967" i="3"/>
  <c r="T1639" i="3"/>
  <c r="T1640" i="3"/>
  <c r="T968" i="3"/>
  <c r="T969" i="3"/>
  <c r="T970" i="3"/>
  <c r="T971" i="3"/>
  <c r="T164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642" i="3"/>
  <c r="T1055" i="3"/>
  <c r="T1643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645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646" i="3"/>
  <c r="T1100" i="3"/>
  <c r="T1101" i="3"/>
  <c r="T1102" i="3"/>
  <c r="T1103" i="3"/>
  <c r="T1104" i="3"/>
  <c r="T1105" i="3"/>
  <c r="T1106" i="3"/>
  <c r="T1107" i="3"/>
  <c r="T1108" i="3"/>
  <c r="T1109" i="3"/>
  <c r="T1110" i="3"/>
  <c r="T1647" i="3"/>
  <c r="T1111" i="3"/>
  <c r="T1112" i="3"/>
  <c r="T1113" i="3"/>
  <c r="T1114" i="3"/>
  <c r="T1115" i="3"/>
  <c r="T1116" i="3"/>
  <c r="T1117" i="3"/>
  <c r="T1648" i="3"/>
  <c r="T1649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650" i="3"/>
  <c r="T1139" i="3"/>
  <c r="T1140" i="3"/>
  <c r="T1141" i="3"/>
  <c r="T1142" i="3"/>
  <c r="T1143" i="3"/>
  <c r="T1144" i="3"/>
  <c r="T1145" i="3"/>
  <c r="T1146" i="3"/>
  <c r="T1147" i="3"/>
  <c r="T1148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651" i="3"/>
  <c r="T1204" i="3"/>
  <c r="T1205" i="3"/>
  <c r="T1206" i="3"/>
  <c r="T1207" i="3"/>
  <c r="T1208" i="3"/>
  <c r="T1209" i="3"/>
  <c r="T1210" i="3"/>
  <c r="T1652" i="3"/>
  <c r="T1211" i="3"/>
  <c r="T1212" i="3"/>
  <c r="T1213" i="3"/>
  <c r="T1214" i="3"/>
  <c r="T1215" i="3"/>
  <c r="T1216" i="3"/>
  <c r="T1217" i="3"/>
  <c r="T1218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4" i="3"/>
  <c r="T1275" i="3"/>
  <c r="T1277" i="3"/>
  <c r="T1278" i="3"/>
  <c r="T1654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655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9" i="3"/>
  <c r="T1350" i="3"/>
  <c r="T1351" i="3"/>
  <c r="T1352" i="3"/>
  <c r="T1353" i="3"/>
  <c r="T1354" i="3"/>
  <c r="T1355" i="3"/>
  <c r="T1357" i="3"/>
  <c r="T1358" i="3"/>
  <c r="T1359" i="3"/>
  <c r="T1360" i="3"/>
  <c r="T1361" i="3"/>
  <c r="T1362" i="3"/>
  <c r="T1363" i="3"/>
  <c r="T1364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656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6" i="3"/>
  <c r="T1427" i="3"/>
  <c r="T1428" i="3"/>
  <c r="T1429" i="3"/>
  <c r="T1430" i="3"/>
  <c r="T1431" i="3"/>
  <c r="T1433" i="3"/>
  <c r="T1434" i="3"/>
  <c r="T1657" i="3"/>
  <c r="T1658" i="3"/>
  <c r="T1435" i="3"/>
  <c r="T1436" i="3"/>
  <c r="T1437" i="3"/>
  <c r="T1438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36" i="3"/>
  <c r="T1531" i="3"/>
  <c r="T542" i="3"/>
  <c r="T1599" i="3"/>
  <c r="T791" i="3"/>
  <c r="T802" i="3"/>
  <c r="T897" i="3"/>
  <c r="T1149" i="3"/>
  <c r="U5" i="3"/>
  <c r="V5" i="3" s="1"/>
  <c r="V1457" i="3"/>
  <c r="U1458" i="3"/>
  <c r="V1458" i="3" s="1"/>
  <c r="U6" i="3"/>
  <c r="V6" i="3" s="1"/>
  <c r="U1459" i="3"/>
  <c r="V1459" i="3" s="1"/>
  <c r="U1461" i="3"/>
  <c r="V1461" i="3" s="1"/>
  <c r="U9" i="3"/>
  <c r="U1462" i="3"/>
  <c r="V1462" i="3" s="1"/>
  <c r="U1466" i="3"/>
  <c r="V1466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48" i="3"/>
  <c r="V48" i="3" s="1"/>
  <c r="U49" i="3"/>
  <c r="V49" i="3" s="1"/>
  <c r="U50" i="3"/>
  <c r="V50" i="3" s="1"/>
  <c r="U51" i="3"/>
  <c r="V51" i="3" s="1"/>
  <c r="U52" i="3"/>
  <c r="V52" i="3" s="1"/>
  <c r="U53" i="3"/>
  <c r="V53" i="3" s="1"/>
  <c r="U54" i="3"/>
  <c r="V54" i="3" s="1"/>
  <c r="U55" i="3"/>
  <c r="V55" i="3" s="1"/>
  <c r="U56" i="3"/>
  <c r="V56" i="3" s="1"/>
  <c r="U1469" i="3"/>
  <c r="V1469" i="3" s="1"/>
  <c r="U57" i="3"/>
  <c r="V57" i="3" s="1"/>
  <c r="U1470" i="3"/>
  <c r="V1470" i="3" s="1"/>
  <c r="U58" i="3"/>
  <c r="U1471" i="3"/>
  <c r="V1471" i="3" s="1"/>
  <c r="U59" i="3"/>
  <c r="V59" i="3" s="1"/>
  <c r="V1472" i="3"/>
  <c r="U60" i="3"/>
  <c r="V60" i="3" s="1"/>
  <c r="U61" i="3"/>
  <c r="V61" i="3" s="1"/>
  <c r="U1473" i="3"/>
  <c r="V1473" i="3" s="1"/>
  <c r="U1474" i="3"/>
  <c r="V1474" i="3" s="1"/>
  <c r="U62" i="3"/>
  <c r="V62" i="3" s="1"/>
  <c r="V1475" i="3"/>
  <c r="U63" i="3"/>
  <c r="U64" i="3"/>
  <c r="V64" i="3" s="1"/>
  <c r="U65" i="3"/>
  <c r="V65" i="3" s="1"/>
  <c r="V1476" i="3"/>
  <c r="V1477" i="3"/>
  <c r="U1478" i="3"/>
  <c r="V1478" i="3" s="1"/>
  <c r="V1479" i="3"/>
  <c r="U1480" i="3"/>
  <c r="V1480" i="3" s="1"/>
  <c r="U66" i="3"/>
  <c r="V66" i="3" s="1"/>
  <c r="V1481" i="3"/>
  <c r="U1484" i="3"/>
  <c r="V1484" i="3" s="1"/>
  <c r="V1485" i="3"/>
  <c r="U69" i="3"/>
  <c r="U71" i="3"/>
  <c r="U72" i="3"/>
  <c r="V72" i="3" s="1"/>
  <c r="U1487" i="3"/>
  <c r="V1487" i="3" s="1"/>
  <c r="U74" i="3"/>
  <c r="V74" i="3" s="1"/>
  <c r="U76" i="3"/>
  <c r="V76" i="3" s="1"/>
  <c r="V1488" i="3"/>
  <c r="U1489" i="3"/>
  <c r="V1489" i="3" s="1"/>
  <c r="U79" i="3"/>
  <c r="V79" i="3" s="1"/>
  <c r="U80" i="3"/>
  <c r="V80" i="3" s="1"/>
  <c r="U1490" i="3"/>
  <c r="U1491" i="3"/>
  <c r="V1491" i="3" s="1"/>
  <c r="V1492" i="3"/>
  <c r="U1493" i="3"/>
  <c r="V1493" i="3" s="1"/>
  <c r="U1494" i="3"/>
  <c r="V1494" i="3" s="1"/>
  <c r="U1495" i="3"/>
  <c r="V1495" i="3" s="1"/>
  <c r="U85" i="3"/>
  <c r="V85" i="3" s="1"/>
  <c r="U86" i="3"/>
  <c r="V86" i="3" s="1"/>
  <c r="U1496" i="3"/>
  <c r="V1496" i="3" s="1"/>
  <c r="U89" i="3"/>
  <c r="V89" i="3" s="1"/>
  <c r="V1497" i="3"/>
  <c r="V1498" i="3"/>
  <c r="U91" i="3"/>
  <c r="V91" i="3" s="1"/>
  <c r="U92" i="3"/>
  <c r="V92" i="3" s="1"/>
  <c r="U1502" i="3"/>
  <c r="U96" i="3"/>
  <c r="V96" i="3" s="1"/>
  <c r="U99" i="3"/>
  <c r="V99" i="3" s="1"/>
  <c r="V1503" i="3"/>
  <c r="V1504" i="3"/>
  <c r="U102" i="3"/>
  <c r="V102" i="3" s="1"/>
  <c r="U1505" i="3"/>
  <c r="V1505" i="3" s="1"/>
  <c r="V1507" i="3"/>
  <c r="U106" i="3"/>
  <c r="V106" i="3" s="1"/>
  <c r="U1509" i="3"/>
  <c r="U107" i="3"/>
  <c r="V107" i="3" s="1"/>
  <c r="V1512" i="3"/>
  <c r="U1514" i="3"/>
  <c r="V1514" i="3" s="1"/>
  <c r="V1515" i="3"/>
  <c r="U1516" i="3"/>
  <c r="V1516" i="3" s="1"/>
  <c r="U110" i="3"/>
  <c r="V110" i="3" s="1"/>
  <c r="U111" i="3"/>
  <c r="V111" i="3" s="1"/>
  <c r="U112" i="3"/>
  <c r="V112" i="3" s="1"/>
  <c r="U1660" i="3"/>
  <c r="V1660" i="3" s="1"/>
  <c r="U113" i="3"/>
  <c r="V113" i="3" s="1"/>
  <c r="U114" i="3"/>
  <c r="V114" i="3" s="1"/>
  <c r="U115" i="3"/>
  <c r="U1517" i="3"/>
  <c r="V1517" i="3" s="1"/>
  <c r="U116" i="3"/>
  <c r="V116" i="3" s="1"/>
  <c r="U117" i="3"/>
  <c r="V117" i="3" s="1"/>
  <c r="U118" i="3"/>
  <c r="V118" i="3" s="1"/>
  <c r="V1518" i="3"/>
  <c r="U1519" i="3"/>
  <c r="V1519" i="3" s="1"/>
  <c r="U1520" i="3"/>
  <c r="V1520" i="3" s="1"/>
  <c r="U119" i="3"/>
  <c r="V119" i="3" s="1"/>
  <c r="V1521" i="3"/>
  <c r="U1523" i="3"/>
  <c r="V1523" i="3" s="1"/>
  <c r="U120" i="3"/>
  <c r="V120" i="3" s="1"/>
  <c r="U121" i="3"/>
  <c r="U122" i="3"/>
  <c r="V122" i="3" s="1"/>
  <c r="U1528" i="3"/>
  <c r="V1528" i="3" s="1"/>
  <c r="U1529" i="3"/>
  <c r="V1529" i="3" s="1"/>
  <c r="U124" i="3"/>
  <c r="V124" i="3" s="1"/>
  <c r="U1530" i="3"/>
  <c r="V1530" i="3" s="1"/>
  <c r="U125" i="3"/>
  <c r="V125" i="3" s="1"/>
  <c r="U126" i="3"/>
  <c r="V126" i="3" s="1"/>
  <c r="U127" i="3"/>
  <c r="V127" i="3" s="1"/>
  <c r="U128" i="3"/>
  <c r="V128" i="3" s="1"/>
  <c r="V1531" i="3"/>
  <c r="U129" i="3"/>
  <c r="V129" i="3" s="1"/>
  <c r="U130" i="3"/>
  <c r="U131" i="3"/>
  <c r="V131" i="3" s="1"/>
  <c r="U1532" i="3"/>
  <c r="V1532" i="3" s="1"/>
  <c r="U132" i="3"/>
  <c r="V132" i="3" s="1"/>
  <c r="U1534" i="3"/>
  <c r="V1534" i="3" s="1"/>
  <c r="U133" i="3"/>
  <c r="V133" i="3" s="1"/>
  <c r="U135" i="3"/>
  <c r="V135" i="3" s="1"/>
  <c r="V1536" i="3"/>
  <c r="V1537" i="3"/>
  <c r="U1538" i="3"/>
  <c r="V1538" i="3" s="1"/>
  <c r="U138" i="3"/>
  <c r="V138" i="3" s="1"/>
  <c r="U139" i="3"/>
  <c r="V139" i="3" s="1"/>
  <c r="U1540" i="3"/>
  <c r="U140" i="3"/>
  <c r="V140" i="3" s="1"/>
  <c r="U141" i="3"/>
  <c r="V141" i="3" s="1"/>
  <c r="U1541" i="3"/>
  <c r="V1541" i="3" s="1"/>
  <c r="U1544" i="3"/>
  <c r="V1544" i="3" s="1"/>
  <c r="U142" i="3"/>
  <c r="V142" i="3" s="1"/>
  <c r="U144" i="3"/>
  <c r="V144" i="3" s="1"/>
  <c r="U1547" i="3"/>
  <c r="V1547" i="3" s="1"/>
  <c r="V1548" i="3"/>
  <c r="U146" i="3"/>
  <c r="V146" i="3" s="1"/>
  <c r="U148" i="3"/>
  <c r="V148" i="3" s="1"/>
  <c r="U1549" i="3"/>
  <c r="V1549" i="3" s="1"/>
  <c r="U150" i="3"/>
  <c r="V150" i="3" s="1"/>
  <c r="U151" i="3"/>
  <c r="V151" i="3" s="1"/>
  <c r="U152" i="3"/>
  <c r="V152" i="3" s="1"/>
  <c r="U153" i="3"/>
  <c r="V153" i="3" s="1"/>
  <c r="U1551" i="3"/>
  <c r="V1551" i="3" s="1"/>
  <c r="U156" i="3"/>
  <c r="V156" i="3" s="1"/>
  <c r="U158" i="3"/>
  <c r="V158" i="3" s="1"/>
  <c r="U159" i="3"/>
  <c r="V159" i="3" s="1"/>
  <c r="U160" i="3"/>
  <c r="V160" i="3" s="1"/>
  <c r="U161" i="3"/>
  <c r="V161" i="3" s="1"/>
  <c r="U162" i="3"/>
  <c r="V162" i="3" s="1"/>
  <c r="U1552" i="3"/>
  <c r="V1552" i="3" s="1"/>
  <c r="U1553" i="3"/>
  <c r="V1553" i="3" s="1"/>
  <c r="U163" i="3"/>
  <c r="V163" i="3" s="1"/>
  <c r="U1554" i="3"/>
  <c r="V1554" i="3" s="1"/>
  <c r="U1555" i="3"/>
  <c r="V1555" i="3" s="1"/>
  <c r="U165" i="3"/>
  <c r="V165" i="3" s="1"/>
  <c r="U1556" i="3"/>
  <c r="V1556" i="3" s="1"/>
  <c r="U166" i="3"/>
  <c r="V166" i="3" s="1"/>
  <c r="V1557" i="3"/>
  <c r="U1558" i="3"/>
  <c r="V1558" i="3" s="1"/>
  <c r="U167" i="3"/>
  <c r="V167" i="3" s="1"/>
  <c r="U168" i="3"/>
  <c r="V168" i="3" s="1"/>
  <c r="U1559" i="3"/>
  <c r="V1559" i="3" s="1"/>
  <c r="U1560" i="3"/>
  <c r="V1560" i="3" s="1"/>
  <c r="U169" i="3"/>
  <c r="V169" i="3" s="1"/>
  <c r="U1561" i="3"/>
  <c r="V1561" i="3" s="1"/>
  <c r="U171" i="3"/>
  <c r="V171" i="3" s="1"/>
  <c r="U172" i="3"/>
  <c r="V172" i="3" s="1"/>
  <c r="U173" i="3"/>
  <c r="V173" i="3" s="1"/>
  <c r="U174" i="3"/>
  <c r="V174" i="3" s="1"/>
  <c r="U175" i="3"/>
  <c r="V175" i="3" s="1"/>
  <c r="U176" i="3"/>
  <c r="V176" i="3" s="1"/>
  <c r="U177" i="3"/>
  <c r="V177" i="3" s="1"/>
  <c r="U178" i="3"/>
  <c r="V178" i="3" s="1"/>
  <c r="U179" i="3"/>
  <c r="V179" i="3" s="1"/>
  <c r="U180" i="3"/>
  <c r="V180" i="3" s="1"/>
  <c r="U181" i="3"/>
  <c r="V181" i="3" s="1"/>
  <c r="U182" i="3"/>
  <c r="V182" i="3" s="1"/>
  <c r="U183" i="3"/>
  <c r="V183" i="3" s="1"/>
  <c r="U184" i="3"/>
  <c r="V184" i="3" s="1"/>
  <c r="U185" i="3"/>
  <c r="V185" i="3" s="1"/>
  <c r="U186" i="3"/>
  <c r="V186" i="3" s="1"/>
  <c r="U187" i="3"/>
  <c r="V187" i="3" s="1"/>
  <c r="U188" i="3"/>
  <c r="V188" i="3" s="1"/>
  <c r="U189" i="3"/>
  <c r="V189" i="3" s="1"/>
  <c r="U190" i="3"/>
  <c r="V190" i="3" s="1"/>
  <c r="U191" i="3"/>
  <c r="V191" i="3" s="1"/>
  <c r="U1562" i="3"/>
  <c r="V1562" i="3" s="1"/>
  <c r="U192" i="3"/>
  <c r="V192" i="3" s="1"/>
  <c r="U193" i="3"/>
  <c r="V193" i="3" s="1"/>
  <c r="U194" i="3"/>
  <c r="V194" i="3" s="1"/>
  <c r="U195" i="3"/>
  <c r="V195" i="3" s="1"/>
  <c r="U196" i="3"/>
  <c r="V196" i="3" s="1"/>
  <c r="U197" i="3"/>
  <c r="V197" i="3" s="1"/>
  <c r="U198" i="3"/>
  <c r="V198" i="3" s="1"/>
  <c r="U199" i="3"/>
  <c r="V199" i="3" s="1"/>
  <c r="U1563" i="3"/>
  <c r="V1563" i="3" s="1"/>
  <c r="U200" i="3"/>
  <c r="V200" i="3" s="1"/>
  <c r="U2" i="3"/>
  <c r="V2" i="3" s="1"/>
  <c r="U201" i="3"/>
  <c r="V201" i="3" s="1"/>
  <c r="U202" i="3"/>
  <c r="V202" i="3" s="1"/>
  <c r="U203" i="3"/>
  <c r="V203" i="3" s="1"/>
  <c r="U204" i="3"/>
  <c r="V204" i="3" s="1"/>
  <c r="U205" i="3"/>
  <c r="V205" i="3" s="1"/>
  <c r="U206" i="3"/>
  <c r="V206" i="3" s="1"/>
  <c r="U207" i="3"/>
  <c r="V207" i="3" s="1"/>
  <c r="U208" i="3"/>
  <c r="V208" i="3" s="1"/>
  <c r="U210" i="3"/>
  <c r="V210" i="3" s="1"/>
  <c r="U211" i="3"/>
  <c r="V211" i="3" s="1"/>
  <c r="U213" i="3"/>
  <c r="V213" i="3" s="1"/>
  <c r="U214" i="3"/>
  <c r="V214" i="3" s="1"/>
  <c r="V1564" i="3"/>
  <c r="U220" i="3"/>
  <c r="V220" i="3" s="1"/>
  <c r="U221" i="3"/>
  <c r="V221" i="3" s="1"/>
  <c r="U223" i="3"/>
  <c r="V223" i="3" s="1"/>
  <c r="U224" i="3"/>
  <c r="V224" i="3" s="1"/>
  <c r="U225" i="3"/>
  <c r="V225" i="3" s="1"/>
  <c r="U229" i="3"/>
  <c r="V229" i="3" s="1"/>
  <c r="U230" i="3"/>
  <c r="V230" i="3" s="1"/>
  <c r="U231" i="3"/>
  <c r="V231" i="3" s="1"/>
  <c r="U1565" i="3"/>
  <c r="V1565" i="3" s="1"/>
  <c r="U232" i="3"/>
  <c r="V232" i="3" s="1"/>
  <c r="U233" i="3"/>
  <c r="V233" i="3" s="1"/>
  <c r="V1566" i="3"/>
  <c r="U234" i="3"/>
  <c r="V234" i="3" s="1"/>
  <c r="U235" i="3"/>
  <c r="V235" i="3" s="1"/>
  <c r="U236" i="3"/>
  <c r="V236" i="3" s="1"/>
  <c r="U237" i="3"/>
  <c r="V237" i="3" s="1"/>
  <c r="U238" i="3"/>
  <c r="V238" i="3" s="1"/>
  <c r="U239" i="3"/>
  <c r="V239" i="3" s="1"/>
  <c r="U240" i="3"/>
  <c r="V240" i="3" s="1"/>
  <c r="U241" i="3"/>
  <c r="V241" i="3" s="1"/>
  <c r="U242" i="3"/>
  <c r="V242" i="3" s="1"/>
  <c r="U243" i="3"/>
  <c r="V243" i="3" s="1"/>
  <c r="U244" i="3"/>
  <c r="V244" i="3" s="1"/>
  <c r="U245" i="3"/>
  <c r="V245" i="3" s="1"/>
  <c r="U246" i="3"/>
  <c r="V246" i="3" s="1"/>
  <c r="U247" i="3"/>
  <c r="V247" i="3" s="1"/>
  <c r="U248" i="3"/>
  <c r="V248" i="3" s="1"/>
  <c r="U249" i="3"/>
  <c r="V249" i="3" s="1"/>
  <c r="U251" i="3"/>
  <c r="V251" i="3" s="1"/>
  <c r="U252" i="3"/>
  <c r="V252" i="3" s="1"/>
  <c r="U253" i="3"/>
  <c r="V253" i="3" s="1"/>
  <c r="U254" i="3"/>
  <c r="V254" i="3" s="1"/>
  <c r="U255" i="3"/>
  <c r="V255" i="3" s="1"/>
  <c r="U256" i="3"/>
  <c r="V256" i="3" s="1"/>
  <c r="U257" i="3"/>
  <c r="V257" i="3" s="1"/>
  <c r="U258" i="3"/>
  <c r="U259" i="3"/>
  <c r="V259" i="3" s="1"/>
  <c r="U1567" i="3"/>
  <c r="V1567" i="3" s="1"/>
  <c r="U260" i="3"/>
  <c r="V260" i="3" s="1"/>
  <c r="U261" i="3"/>
  <c r="V261" i="3" s="1"/>
  <c r="U262" i="3"/>
  <c r="V262" i="3" s="1"/>
  <c r="U263" i="3"/>
  <c r="V263" i="3" s="1"/>
  <c r="U264" i="3"/>
  <c r="V264" i="3" s="1"/>
  <c r="U265" i="3"/>
  <c r="V265" i="3" s="1"/>
  <c r="U266" i="3"/>
  <c r="V266" i="3" s="1"/>
  <c r="U267" i="3"/>
  <c r="V267" i="3" s="1"/>
  <c r="U268" i="3"/>
  <c r="U269" i="3"/>
  <c r="V269" i="3" s="1"/>
  <c r="U270" i="3"/>
  <c r="V270" i="3" s="1"/>
  <c r="U271" i="3"/>
  <c r="V271" i="3" s="1"/>
  <c r="U281" i="3"/>
  <c r="V281" i="3" s="1"/>
  <c r="U282" i="3"/>
  <c r="V282" i="3" s="1"/>
  <c r="U285" i="3"/>
  <c r="V285" i="3" s="1"/>
  <c r="U286" i="3"/>
  <c r="V286" i="3" s="1"/>
  <c r="U291" i="3"/>
  <c r="V291" i="3" s="1"/>
  <c r="U292" i="3"/>
  <c r="V292" i="3" s="1"/>
  <c r="U293" i="3"/>
  <c r="V293" i="3" s="1"/>
  <c r="U294" i="3"/>
  <c r="V294" i="3" s="1"/>
  <c r="U295" i="3"/>
  <c r="V295" i="3" s="1"/>
  <c r="U1568" i="3"/>
  <c r="V1568" i="3" s="1"/>
  <c r="U296" i="3"/>
  <c r="V296" i="3" s="1"/>
  <c r="U297" i="3"/>
  <c r="V297" i="3" s="1"/>
  <c r="U298" i="3"/>
  <c r="V298" i="3" s="1"/>
  <c r="U299" i="3"/>
  <c r="V299" i="3" s="1"/>
  <c r="U300" i="3"/>
  <c r="V300" i="3" s="1"/>
  <c r="U1569" i="3"/>
  <c r="V1569" i="3" s="1"/>
  <c r="U1571" i="3"/>
  <c r="V1571" i="3" s="1"/>
  <c r="U306" i="3"/>
  <c r="V306" i="3" s="1"/>
  <c r="U307" i="3"/>
  <c r="V307" i="3" s="1"/>
  <c r="U1661" i="3"/>
  <c r="V1661" i="3" s="1"/>
  <c r="U308" i="3"/>
  <c r="U309" i="3"/>
  <c r="V309" i="3" s="1"/>
  <c r="U310" i="3"/>
  <c r="V310" i="3" s="1"/>
  <c r="U1572" i="3"/>
  <c r="V1572" i="3" s="1"/>
  <c r="U1573" i="3"/>
  <c r="V1573" i="3" s="1"/>
  <c r="U1574" i="3"/>
  <c r="V1574" i="3" s="1"/>
  <c r="U312" i="3"/>
  <c r="V312" i="3" s="1"/>
  <c r="U313" i="3"/>
  <c r="V313" i="3" s="1"/>
  <c r="U1575" i="3"/>
  <c r="V1575" i="3" s="1"/>
  <c r="U315" i="3"/>
  <c r="V315" i="3" s="1"/>
  <c r="U316" i="3"/>
  <c r="V316" i="3" s="1"/>
  <c r="U317" i="3"/>
  <c r="V317" i="3" s="1"/>
  <c r="U318" i="3"/>
  <c r="U319" i="3"/>
  <c r="V319" i="3" s="1"/>
  <c r="U320" i="3"/>
  <c r="V320" i="3" s="1"/>
  <c r="U321" i="3"/>
  <c r="V321" i="3" s="1"/>
  <c r="U323" i="3"/>
  <c r="V323" i="3" s="1"/>
  <c r="U325" i="3"/>
  <c r="V325" i="3" s="1"/>
  <c r="U326" i="3"/>
  <c r="V326" i="3" s="1"/>
  <c r="U327" i="3"/>
  <c r="V327" i="3" s="1"/>
  <c r="U329" i="3"/>
  <c r="V329" i="3" s="1"/>
  <c r="U330" i="3"/>
  <c r="V330" i="3" s="1"/>
  <c r="U331" i="3"/>
  <c r="V331" i="3" s="1"/>
  <c r="U332" i="3"/>
  <c r="V332" i="3" s="1"/>
  <c r="U333" i="3"/>
  <c r="V333" i="3" s="1"/>
  <c r="U334" i="3"/>
  <c r="V334" i="3" s="1"/>
  <c r="U335" i="3"/>
  <c r="V335" i="3" s="1"/>
  <c r="U1576" i="3"/>
  <c r="V1576" i="3" s="1"/>
  <c r="U337" i="3"/>
  <c r="V337" i="3" s="1"/>
  <c r="U338" i="3"/>
  <c r="V338" i="3" s="1"/>
  <c r="U339" i="3"/>
  <c r="V339" i="3" s="1"/>
  <c r="V1577" i="3"/>
  <c r="V1578" i="3"/>
  <c r="U340" i="3"/>
  <c r="V340" i="3" s="1"/>
  <c r="V1580" i="3"/>
  <c r="U341" i="3"/>
  <c r="V341" i="3" s="1"/>
  <c r="U342" i="3"/>
  <c r="U343" i="3"/>
  <c r="V343" i="3" s="1"/>
  <c r="U344" i="3"/>
  <c r="V344" i="3" s="1"/>
  <c r="U345" i="3"/>
  <c r="V345" i="3" s="1"/>
  <c r="U346" i="3"/>
  <c r="V346" i="3" s="1"/>
  <c r="U347" i="3"/>
  <c r="V347" i="3" s="1"/>
  <c r="U348" i="3"/>
  <c r="V348" i="3" s="1"/>
  <c r="U1581" i="3"/>
  <c r="V1581" i="3" s="1"/>
  <c r="U349" i="3"/>
  <c r="V349" i="3" s="1"/>
  <c r="V1582" i="3"/>
  <c r="U351" i="3"/>
  <c r="V351" i="3" s="1"/>
  <c r="U352" i="3"/>
  <c r="V352" i="3" s="1"/>
  <c r="U353" i="3"/>
  <c r="V353" i="3" s="1"/>
  <c r="U355" i="3"/>
  <c r="V355" i="3" s="1"/>
  <c r="V1583" i="3"/>
  <c r="V1584" i="3"/>
  <c r="V1585" i="3"/>
  <c r="V1586" i="3"/>
  <c r="V1587" i="3"/>
  <c r="U359" i="3"/>
  <c r="V359" i="3" s="1"/>
  <c r="U360" i="3"/>
  <c r="V360" i="3" s="1"/>
  <c r="U361" i="3"/>
  <c r="V361" i="3" s="1"/>
  <c r="U362" i="3"/>
  <c r="V362" i="3" s="1"/>
  <c r="U363" i="3"/>
  <c r="V363" i="3" s="1"/>
  <c r="U364" i="3"/>
  <c r="V364" i="3" s="1"/>
  <c r="U365" i="3"/>
  <c r="V365" i="3" s="1"/>
  <c r="U366" i="3"/>
  <c r="V366" i="3" s="1"/>
  <c r="U367" i="3"/>
  <c r="V367" i="3" s="1"/>
  <c r="U368" i="3"/>
  <c r="V368" i="3" s="1"/>
  <c r="U369" i="3"/>
  <c r="V369" i="3" s="1"/>
  <c r="U370" i="3"/>
  <c r="V370" i="3" s="1"/>
  <c r="U371" i="3"/>
  <c r="V371" i="3" s="1"/>
  <c r="U372" i="3"/>
  <c r="V372" i="3" s="1"/>
  <c r="U373" i="3"/>
  <c r="V373" i="3" s="1"/>
  <c r="U374" i="3"/>
  <c r="V374" i="3" s="1"/>
  <c r="U375" i="3"/>
  <c r="V375" i="3" s="1"/>
  <c r="U376" i="3"/>
  <c r="V376" i="3" s="1"/>
  <c r="U377" i="3"/>
  <c r="V377" i="3" s="1"/>
  <c r="U378" i="3"/>
  <c r="V378" i="3" s="1"/>
  <c r="U379" i="3"/>
  <c r="V379" i="3" s="1"/>
  <c r="U380" i="3"/>
  <c r="V380" i="3" s="1"/>
  <c r="U381" i="3"/>
  <c r="V381" i="3" s="1"/>
  <c r="U382" i="3"/>
  <c r="V382" i="3" s="1"/>
  <c r="U384" i="3"/>
  <c r="V384" i="3" s="1"/>
  <c r="U385" i="3"/>
  <c r="V385" i="3" s="1"/>
  <c r="U387" i="3"/>
  <c r="V387" i="3" s="1"/>
  <c r="U388" i="3"/>
  <c r="V388" i="3" s="1"/>
  <c r="U389" i="3"/>
  <c r="V389" i="3" s="1"/>
  <c r="U390" i="3"/>
  <c r="V390" i="3" s="1"/>
  <c r="U391" i="3"/>
  <c r="V391" i="3" s="1"/>
  <c r="U392" i="3"/>
  <c r="V392" i="3" s="1"/>
  <c r="U393" i="3"/>
  <c r="V393" i="3" s="1"/>
  <c r="U394" i="3"/>
  <c r="V394" i="3" s="1"/>
  <c r="U395" i="3"/>
  <c r="V395" i="3" s="1"/>
  <c r="U396" i="3"/>
  <c r="V396" i="3" s="1"/>
  <c r="U397" i="3"/>
  <c r="V397" i="3" s="1"/>
  <c r="U398" i="3"/>
  <c r="V398" i="3" s="1"/>
  <c r="U400" i="3"/>
  <c r="V400" i="3" s="1"/>
  <c r="U401" i="3"/>
  <c r="V401" i="3" s="1"/>
  <c r="U402" i="3"/>
  <c r="V402" i="3" s="1"/>
  <c r="U403" i="3"/>
  <c r="V403" i="3" s="1"/>
  <c r="U404" i="3"/>
  <c r="V404" i="3" s="1"/>
  <c r="U405" i="3"/>
  <c r="V405" i="3" s="1"/>
  <c r="U1588" i="3"/>
  <c r="V1588" i="3" s="1"/>
  <c r="U407" i="3"/>
  <c r="U408" i="3"/>
  <c r="V408" i="3" s="1"/>
  <c r="U409" i="3"/>
  <c r="V409" i="3" s="1"/>
  <c r="U410" i="3"/>
  <c r="V410" i="3" s="1"/>
  <c r="U1589" i="3"/>
  <c r="V1589" i="3" s="1"/>
  <c r="U411" i="3"/>
  <c r="V411" i="3" s="1"/>
  <c r="U412" i="3"/>
  <c r="V412" i="3" s="1"/>
  <c r="U413" i="3"/>
  <c r="V413" i="3" s="1"/>
  <c r="U414" i="3"/>
  <c r="V414" i="3" s="1"/>
  <c r="U415" i="3"/>
  <c r="V415" i="3" s="1"/>
  <c r="U416" i="3"/>
  <c r="V416" i="3" s="1"/>
  <c r="U417" i="3"/>
  <c r="V417" i="3" s="1"/>
  <c r="U418" i="3"/>
  <c r="V418" i="3" s="1"/>
  <c r="U419" i="3"/>
  <c r="V419" i="3" s="1"/>
  <c r="U420" i="3"/>
  <c r="V420" i="3" s="1"/>
  <c r="U421" i="3"/>
  <c r="V421" i="3" s="1"/>
  <c r="U422" i="3"/>
  <c r="V422" i="3" s="1"/>
  <c r="U423" i="3"/>
  <c r="V423" i="3" s="1"/>
  <c r="U424" i="3"/>
  <c r="V424" i="3" s="1"/>
  <c r="U425" i="3"/>
  <c r="V425" i="3" s="1"/>
  <c r="U426" i="3"/>
  <c r="V426" i="3" s="1"/>
  <c r="U427" i="3"/>
  <c r="V427" i="3" s="1"/>
  <c r="U428" i="3"/>
  <c r="V428" i="3" s="1"/>
  <c r="U429" i="3"/>
  <c r="V429" i="3" s="1"/>
  <c r="U430" i="3"/>
  <c r="V430" i="3" s="1"/>
  <c r="U431" i="3"/>
  <c r="V431" i="3" s="1"/>
  <c r="U432" i="3"/>
  <c r="V432" i="3" s="1"/>
  <c r="U433" i="3"/>
  <c r="V433" i="3" s="1"/>
  <c r="U434" i="3"/>
  <c r="V434" i="3" s="1"/>
  <c r="U435" i="3"/>
  <c r="V435" i="3" s="1"/>
  <c r="U436" i="3"/>
  <c r="V436" i="3" s="1"/>
  <c r="U437" i="3"/>
  <c r="V437" i="3" s="1"/>
  <c r="U438" i="3"/>
  <c r="V438" i="3" s="1"/>
  <c r="U1662" i="3"/>
  <c r="V1662" i="3" s="1"/>
  <c r="U439" i="3"/>
  <c r="V439" i="3" s="1"/>
  <c r="U440" i="3"/>
  <c r="V440" i="3" s="1"/>
  <c r="U441" i="3"/>
  <c r="V441" i="3" s="1"/>
  <c r="U442" i="3"/>
  <c r="V442" i="3" s="1"/>
  <c r="U443" i="3"/>
  <c r="V443" i="3" s="1"/>
  <c r="U444" i="3"/>
  <c r="V444" i="3" s="1"/>
  <c r="U445" i="3"/>
  <c r="V445" i="3" s="1"/>
  <c r="U446" i="3"/>
  <c r="V446" i="3" s="1"/>
  <c r="U447" i="3"/>
  <c r="V447" i="3" s="1"/>
  <c r="U448" i="3"/>
  <c r="V448" i="3" s="1"/>
  <c r="U449" i="3"/>
  <c r="V449" i="3" s="1"/>
  <c r="U450" i="3"/>
  <c r="V450" i="3" s="1"/>
  <c r="U451" i="3"/>
  <c r="V451" i="3" s="1"/>
  <c r="U452" i="3"/>
  <c r="V452" i="3" s="1"/>
  <c r="U453" i="3"/>
  <c r="V453" i="3" s="1"/>
  <c r="U454" i="3"/>
  <c r="V454" i="3" s="1"/>
  <c r="U455" i="3"/>
  <c r="V455" i="3" s="1"/>
  <c r="U456" i="3"/>
  <c r="V456" i="3" s="1"/>
  <c r="U457" i="3"/>
  <c r="V457" i="3" s="1"/>
  <c r="U458" i="3"/>
  <c r="V458" i="3" s="1"/>
  <c r="U459" i="3"/>
  <c r="V459" i="3" s="1"/>
  <c r="U460" i="3"/>
  <c r="V460" i="3" s="1"/>
  <c r="U461" i="3"/>
  <c r="V461" i="3" s="1"/>
  <c r="U462" i="3"/>
  <c r="V462" i="3" s="1"/>
  <c r="U463" i="3"/>
  <c r="V463" i="3" s="1"/>
  <c r="U464" i="3"/>
  <c r="V464" i="3" s="1"/>
  <c r="U465" i="3"/>
  <c r="V465" i="3" s="1"/>
  <c r="U466" i="3"/>
  <c r="V466" i="3" s="1"/>
  <c r="U467" i="3"/>
  <c r="V467" i="3" s="1"/>
  <c r="U468" i="3"/>
  <c r="V468" i="3" s="1"/>
  <c r="U469" i="3"/>
  <c r="V469" i="3" s="1"/>
  <c r="U1590" i="3"/>
  <c r="V1590" i="3" s="1"/>
  <c r="U470" i="3"/>
  <c r="V470" i="3" s="1"/>
  <c r="U471" i="3"/>
  <c r="V471" i="3" s="1"/>
  <c r="U472" i="3"/>
  <c r="V472" i="3" s="1"/>
  <c r="U473" i="3"/>
  <c r="V473" i="3" s="1"/>
  <c r="U474" i="3"/>
  <c r="V474" i="3" s="1"/>
  <c r="U475" i="3"/>
  <c r="V475" i="3" s="1"/>
  <c r="U476" i="3"/>
  <c r="V476" i="3" s="1"/>
  <c r="U477" i="3"/>
  <c r="V477" i="3" s="1"/>
  <c r="U478" i="3"/>
  <c r="V478" i="3" s="1"/>
  <c r="U479" i="3"/>
  <c r="V479" i="3" s="1"/>
  <c r="U480" i="3"/>
  <c r="V480" i="3" s="1"/>
  <c r="U481" i="3"/>
  <c r="V481" i="3" s="1"/>
  <c r="U482" i="3"/>
  <c r="V482" i="3" s="1"/>
  <c r="U483" i="3"/>
  <c r="V483" i="3" s="1"/>
  <c r="U484" i="3"/>
  <c r="V484" i="3" s="1"/>
  <c r="U485" i="3"/>
  <c r="V485" i="3" s="1"/>
  <c r="U486" i="3"/>
  <c r="V486" i="3" s="1"/>
  <c r="U487" i="3"/>
  <c r="V487" i="3" s="1"/>
  <c r="U488" i="3"/>
  <c r="V488" i="3" s="1"/>
  <c r="U489" i="3"/>
  <c r="V489" i="3" s="1"/>
  <c r="U490" i="3"/>
  <c r="V490" i="3" s="1"/>
  <c r="U491" i="3"/>
  <c r="V491" i="3" s="1"/>
  <c r="U492" i="3"/>
  <c r="V492" i="3" s="1"/>
  <c r="U493" i="3"/>
  <c r="V493" i="3" s="1"/>
  <c r="U494" i="3"/>
  <c r="V494" i="3" s="1"/>
  <c r="U495" i="3"/>
  <c r="V495" i="3" s="1"/>
  <c r="U496" i="3"/>
  <c r="V496" i="3" s="1"/>
  <c r="U497" i="3"/>
  <c r="V497" i="3" s="1"/>
  <c r="U498" i="3"/>
  <c r="V498" i="3" s="1"/>
  <c r="U499" i="3"/>
  <c r="V499" i="3" s="1"/>
  <c r="U500" i="3"/>
  <c r="V500" i="3" s="1"/>
  <c r="U501" i="3"/>
  <c r="V501" i="3" s="1"/>
  <c r="U502" i="3"/>
  <c r="V502" i="3" s="1"/>
  <c r="U503" i="3"/>
  <c r="V503" i="3" s="1"/>
  <c r="U504" i="3"/>
  <c r="V504" i="3" s="1"/>
  <c r="U505" i="3"/>
  <c r="V505" i="3" s="1"/>
  <c r="U506" i="3"/>
  <c r="V506" i="3" s="1"/>
  <c r="U507" i="3"/>
  <c r="V507" i="3" s="1"/>
  <c r="U508" i="3"/>
  <c r="V508" i="3" s="1"/>
  <c r="U509" i="3"/>
  <c r="V509" i="3" s="1"/>
  <c r="U510" i="3"/>
  <c r="V510" i="3" s="1"/>
  <c r="U511" i="3"/>
  <c r="V511" i="3" s="1"/>
  <c r="U512" i="3"/>
  <c r="V512" i="3" s="1"/>
  <c r="U513" i="3"/>
  <c r="V513" i="3" s="1"/>
  <c r="U514" i="3"/>
  <c r="V514" i="3" s="1"/>
  <c r="U515" i="3"/>
  <c r="V515" i="3" s="1"/>
  <c r="U516" i="3"/>
  <c r="V516" i="3" s="1"/>
  <c r="U517" i="3"/>
  <c r="V517" i="3" s="1"/>
  <c r="U518" i="3"/>
  <c r="V518" i="3" s="1"/>
  <c r="U519" i="3"/>
  <c r="V519" i="3" s="1"/>
  <c r="U520" i="3"/>
  <c r="V520" i="3" s="1"/>
  <c r="U521" i="3"/>
  <c r="V521" i="3" s="1"/>
  <c r="U522" i="3"/>
  <c r="V522" i="3" s="1"/>
  <c r="U523" i="3"/>
  <c r="V523" i="3" s="1"/>
  <c r="U524" i="3"/>
  <c r="V524" i="3" s="1"/>
  <c r="U525" i="3"/>
  <c r="V525" i="3" s="1"/>
  <c r="U526" i="3"/>
  <c r="V526" i="3" s="1"/>
  <c r="U527" i="3"/>
  <c r="V527" i="3" s="1"/>
  <c r="U528" i="3"/>
  <c r="V528" i="3" s="1"/>
  <c r="U529" i="3"/>
  <c r="V529" i="3" s="1"/>
  <c r="U530" i="3"/>
  <c r="V530" i="3" s="1"/>
  <c r="U531" i="3"/>
  <c r="V531" i="3" s="1"/>
  <c r="U532" i="3"/>
  <c r="V532" i="3" s="1"/>
  <c r="U533" i="3"/>
  <c r="V533" i="3" s="1"/>
  <c r="U534" i="3"/>
  <c r="V534" i="3" s="1"/>
  <c r="U535" i="3"/>
  <c r="V535" i="3" s="1"/>
  <c r="U536" i="3"/>
  <c r="V536" i="3" s="1"/>
  <c r="U537" i="3"/>
  <c r="V537" i="3" s="1"/>
  <c r="U538" i="3"/>
  <c r="V538" i="3" s="1"/>
  <c r="U539" i="3"/>
  <c r="V539" i="3" s="1"/>
  <c r="U540" i="3"/>
  <c r="V540" i="3" s="1"/>
  <c r="U541" i="3"/>
  <c r="V541" i="3" s="1"/>
  <c r="U542" i="3"/>
  <c r="V542" i="3" s="1"/>
  <c r="U543" i="3"/>
  <c r="V543" i="3" s="1"/>
  <c r="U544" i="3"/>
  <c r="V544" i="3" s="1"/>
  <c r="U545" i="3"/>
  <c r="V545" i="3" s="1"/>
  <c r="U546" i="3"/>
  <c r="V546" i="3" s="1"/>
  <c r="U547" i="3"/>
  <c r="V547" i="3" s="1"/>
  <c r="U548" i="3"/>
  <c r="V548" i="3" s="1"/>
  <c r="U549" i="3"/>
  <c r="V549" i="3" s="1"/>
  <c r="U550" i="3"/>
  <c r="V550" i="3" s="1"/>
  <c r="U551" i="3"/>
  <c r="V551" i="3" s="1"/>
  <c r="U552" i="3"/>
  <c r="V552" i="3" s="1"/>
  <c r="U553" i="3"/>
  <c r="V553" i="3" s="1"/>
  <c r="U554" i="3"/>
  <c r="V554" i="3" s="1"/>
  <c r="U555" i="3"/>
  <c r="V555" i="3" s="1"/>
  <c r="U556" i="3"/>
  <c r="V556" i="3" s="1"/>
  <c r="U557" i="3"/>
  <c r="V557" i="3" s="1"/>
  <c r="U558" i="3"/>
  <c r="V558" i="3" s="1"/>
  <c r="U559" i="3"/>
  <c r="V559" i="3" s="1"/>
  <c r="U560" i="3"/>
  <c r="V560" i="3" s="1"/>
  <c r="U561" i="3"/>
  <c r="V561" i="3" s="1"/>
  <c r="U562" i="3"/>
  <c r="V562" i="3" s="1"/>
  <c r="V1591" i="3"/>
  <c r="U563" i="3"/>
  <c r="V563" i="3" s="1"/>
  <c r="U564" i="3"/>
  <c r="V564" i="3" s="1"/>
  <c r="U565" i="3"/>
  <c r="V565" i="3" s="1"/>
  <c r="U566" i="3"/>
  <c r="V566" i="3" s="1"/>
  <c r="U567" i="3"/>
  <c r="V567" i="3" s="1"/>
  <c r="U568" i="3"/>
  <c r="V568" i="3" s="1"/>
  <c r="U1592" i="3"/>
  <c r="V1592" i="3" s="1"/>
  <c r="U569" i="3"/>
  <c r="V569" i="3" s="1"/>
  <c r="U570" i="3"/>
  <c r="V570" i="3" s="1"/>
  <c r="U1593" i="3"/>
  <c r="V1593" i="3" s="1"/>
  <c r="U571" i="3"/>
  <c r="V571" i="3" s="1"/>
  <c r="U572" i="3"/>
  <c r="V572" i="3" s="1"/>
  <c r="U573" i="3"/>
  <c r="V573" i="3" s="1"/>
  <c r="U574" i="3"/>
  <c r="V574" i="3" s="1"/>
  <c r="U575" i="3"/>
  <c r="V575" i="3" s="1"/>
  <c r="U576" i="3"/>
  <c r="V576" i="3" s="1"/>
  <c r="U579" i="3"/>
  <c r="V579" i="3" s="1"/>
  <c r="U580" i="3"/>
  <c r="V580" i="3" s="1"/>
  <c r="U581" i="3"/>
  <c r="V581" i="3" s="1"/>
  <c r="U582" i="3"/>
  <c r="V582" i="3" s="1"/>
  <c r="U583" i="3"/>
  <c r="V583" i="3" s="1"/>
  <c r="U584" i="3"/>
  <c r="V584" i="3" s="1"/>
  <c r="U585" i="3"/>
  <c r="V585" i="3" s="1"/>
  <c r="U586" i="3"/>
  <c r="V586" i="3" s="1"/>
  <c r="U587" i="3"/>
  <c r="V587" i="3" s="1"/>
  <c r="U588" i="3"/>
  <c r="V588" i="3" s="1"/>
  <c r="U589" i="3"/>
  <c r="V589" i="3" s="1"/>
  <c r="U590" i="3"/>
  <c r="V590" i="3" s="1"/>
  <c r="U591" i="3"/>
  <c r="V591" i="3" s="1"/>
  <c r="U592" i="3"/>
  <c r="V592" i="3" s="1"/>
  <c r="U593" i="3"/>
  <c r="V593" i="3" s="1"/>
  <c r="U594" i="3"/>
  <c r="V594" i="3" s="1"/>
  <c r="U597" i="3"/>
  <c r="V597" i="3" s="1"/>
  <c r="U598" i="3"/>
  <c r="V598" i="3" s="1"/>
  <c r="U599" i="3"/>
  <c r="V599" i="3" s="1"/>
  <c r="U600" i="3"/>
  <c r="V600" i="3" s="1"/>
  <c r="U601" i="3"/>
  <c r="V601" i="3" s="1"/>
  <c r="U602" i="3"/>
  <c r="V602" i="3" s="1"/>
  <c r="U603" i="3"/>
  <c r="V603" i="3" s="1"/>
  <c r="U604" i="3"/>
  <c r="V604" i="3" s="1"/>
  <c r="U605" i="3"/>
  <c r="V605" i="3" s="1"/>
  <c r="U606" i="3"/>
  <c r="V606" i="3" s="1"/>
  <c r="U609" i="3"/>
  <c r="V609" i="3" s="1"/>
  <c r="U610" i="3"/>
  <c r="V610" i="3" s="1"/>
  <c r="U611" i="3"/>
  <c r="V611" i="3" s="1"/>
  <c r="U612" i="3"/>
  <c r="V612" i="3" s="1"/>
  <c r="U613" i="3"/>
  <c r="V613" i="3" s="1"/>
  <c r="U614" i="3"/>
  <c r="V614" i="3" s="1"/>
  <c r="U615" i="3"/>
  <c r="V615" i="3" s="1"/>
  <c r="U616" i="3"/>
  <c r="V616" i="3" s="1"/>
  <c r="U618" i="3"/>
  <c r="V618" i="3" s="1"/>
  <c r="U619" i="3"/>
  <c r="V619" i="3" s="1"/>
  <c r="U1594" i="3"/>
  <c r="V1594" i="3" s="1"/>
  <c r="U622" i="3"/>
  <c r="V622" i="3" s="1"/>
  <c r="V1595" i="3"/>
  <c r="U623" i="3"/>
  <c r="V623" i="3" s="1"/>
  <c r="U1596" i="3"/>
  <c r="V1596" i="3" s="1"/>
  <c r="U624" i="3"/>
  <c r="V624" i="3" s="1"/>
  <c r="U625" i="3"/>
  <c r="V625" i="3" s="1"/>
  <c r="U626" i="3"/>
  <c r="V626" i="3" s="1"/>
  <c r="U1597" i="3"/>
  <c r="V1597" i="3" s="1"/>
  <c r="U627" i="3"/>
  <c r="V627" i="3" s="1"/>
  <c r="U628" i="3"/>
  <c r="V628" i="3" s="1"/>
  <c r="U629" i="3"/>
  <c r="V629" i="3" s="1"/>
  <c r="U630" i="3"/>
  <c r="V630" i="3" s="1"/>
  <c r="U631" i="3"/>
  <c r="V631" i="3" s="1"/>
  <c r="U632" i="3"/>
  <c r="V632" i="3" s="1"/>
  <c r="U633" i="3"/>
  <c r="V633" i="3" s="1"/>
  <c r="U634" i="3"/>
  <c r="V634" i="3" s="1"/>
  <c r="V1598" i="3"/>
  <c r="U635" i="3"/>
  <c r="V635" i="3" s="1"/>
  <c r="U636" i="3"/>
  <c r="V636" i="3" s="1"/>
  <c r="U637" i="3"/>
  <c r="V637" i="3" s="1"/>
  <c r="U638" i="3"/>
  <c r="V638" i="3" s="1"/>
  <c r="U639" i="3"/>
  <c r="V639" i="3" s="1"/>
  <c r="U641" i="3"/>
  <c r="V641" i="3" s="1"/>
  <c r="U644" i="3"/>
  <c r="V644" i="3" s="1"/>
  <c r="U645" i="3"/>
  <c r="V645" i="3" s="1"/>
  <c r="U649" i="3"/>
  <c r="V649" i="3" s="1"/>
  <c r="U650" i="3"/>
  <c r="V650" i="3" s="1"/>
  <c r="U651" i="3"/>
  <c r="V651" i="3" s="1"/>
  <c r="U652" i="3"/>
  <c r="V652" i="3" s="1"/>
  <c r="U653" i="3"/>
  <c r="V653" i="3" s="1"/>
  <c r="U655" i="3"/>
  <c r="V655" i="3" s="1"/>
  <c r="U656" i="3"/>
  <c r="V656" i="3" s="1"/>
  <c r="U657" i="3"/>
  <c r="V657" i="3" s="1"/>
  <c r="U658" i="3"/>
  <c r="V658" i="3" s="1"/>
  <c r="U659" i="3"/>
  <c r="V659" i="3" s="1"/>
  <c r="U660" i="3"/>
  <c r="V660" i="3" s="1"/>
  <c r="U662" i="3"/>
  <c r="V662" i="3" s="1"/>
  <c r="U663" i="3"/>
  <c r="V663" i="3" s="1"/>
  <c r="U668" i="3"/>
  <c r="V668" i="3" s="1"/>
  <c r="U669" i="3"/>
  <c r="V669" i="3" s="1"/>
  <c r="U670" i="3"/>
  <c r="V670" i="3" s="1"/>
  <c r="U671" i="3"/>
  <c r="V671" i="3" s="1"/>
  <c r="U672" i="3"/>
  <c r="V672" i="3" s="1"/>
  <c r="U673" i="3"/>
  <c r="V673" i="3" s="1"/>
  <c r="U674" i="3"/>
  <c r="V674" i="3" s="1"/>
  <c r="U675" i="3"/>
  <c r="V675" i="3" s="1"/>
  <c r="U677" i="3"/>
  <c r="V677" i="3" s="1"/>
  <c r="U678" i="3"/>
  <c r="V678" i="3" s="1"/>
  <c r="U679" i="3"/>
  <c r="V679" i="3" s="1"/>
  <c r="U680" i="3"/>
  <c r="V680" i="3" s="1"/>
  <c r="U681" i="3"/>
  <c r="V681" i="3" s="1"/>
  <c r="U682" i="3"/>
  <c r="V682" i="3" s="1"/>
  <c r="U683" i="3"/>
  <c r="V683" i="3" s="1"/>
  <c r="U684" i="3"/>
  <c r="V684" i="3" s="1"/>
  <c r="U685" i="3"/>
  <c r="V685" i="3" s="1"/>
  <c r="U686" i="3"/>
  <c r="V686" i="3" s="1"/>
  <c r="U687" i="3"/>
  <c r="V687" i="3" s="1"/>
  <c r="U688" i="3"/>
  <c r="V688" i="3" s="1"/>
  <c r="U1599" i="3"/>
  <c r="V1599" i="3" s="1"/>
  <c r="U689" i="3"/>
  <c r="V689" i="3" s="1"/>
  <c r="U690" i="3"/>
  <c r="V690" i="3" s="1"/>
  <c r="U691" i="3"/>
  <c r="V691" i="3" s="1"/>
  <c r="U692" i="3"/>
  <c r="V692" i="3" s="1"/>
  <c r="U693" i="3"/>
  <c r="V693" i="3" s="1"/>
  <c r="U694" i="3"/>
  <c r="V694" i="3" s="1"/>
  <c r="U695" i="3"/>
  <c r="V695" i="3" s="1"/>
  <c r="U696" i="3"/>
  <c r="V696" i="3" s="1"/>
  <c r="U697" i="3"/>
  <c r="V697" i="3" s="1"/>
  <c r="U698" i="3"/>
  <c r="V698" i="3" s="1"/>
  <c r="U699" i="3"/>
  <c r="V699" i="3" s="1"/>
  <c r="U700" i="3"/>
  <c r="V700" i="3" s="1"/>
  <c r="U701" i="3"/>
  <c r="V701" i="3" s="1"/>
  <c r="U702" i="3"/>
  <c r="V702" i="3" s="1"/>
  <c r="U703" i="3"/>
  <c r="V703" i="3" s="1"/>
  <c r="U704" i="3"/>
  <c r="V704" i="3" s="1"/>
  <c r="U705" i="3"/>
  <c r="V705" i="3" s="1"/>
  <c r="U706" i="3"/>
  <c r="V706" i="3" s="1"/>
  <c r="U707" i="3"/>
  <c r="V707" i="3" s="1"/>
  <c r="U708" i="3"/>
  <c r="V708" i="3" s="1"/>
  <c r="U709" i="3"/>
  <c r="V709" i="3" s="1"/>
  <c r="U710" i="3"/>
  <c r="V710" i="3" s="1"/>
  <c r="U711" i="3"/>
  <c r="V711" i="3" s="1"/>
  <c r="U715" i="3"/>
  <c r="V715" i="3" s="1"/>
  <c r="U716" i="3"/>
  <c r="V716" i="3" s="1"/>
  <c r="U717" i="3"/>
  <c r="V717" i="3" s="1"/>
  <c r="U719" i="3"/>
  <c r="V719" i="3" s="1"/>
  <c r="U720" i="3"/>
  <c r="V720" i="3" s="1"/>
  <c r="U721" i="3"/>
  <c r="V721" i="3" s="1"/>
  <c r="U722" i="3"/>
  <c r="V722" i="3" s="1"/>
  <c r="U723" i="3"/>
  <c r="V723" i="3" s="1"/>
  <c r="U724" i="3"/>
  <c r="V724" i="3" s="1"/>
  <c r="U725" i="3"/>
  <c r="V725" i="3" s="1"/>
  <c r="U726" i="3"/>
  <c r="V726" i="3" s="1"/>
  <c r="U727" i="3"/>
  <c r="V727" i="3" s="1"/>
  <c r="U728" i="3"/>
  <c r="V728" i="3" s="1"/>
  <c r="U729" i="3"/>
  <c r="V729" i="3" s="1"/>
  <c r="U730" i="3"/>
  <c r="V730" i="3" s="1"/>
  <c r="U731" i="3"/>
  <c r="V731" i="3" s="1"/>
  <c r="U732" i="3"/>
  <c r="V732" i="3" s="1"/>
  <c r="U733" i="3"/>
  <c r="V733" i="3" s="1"/>
  <c r="U734" i="3"/>
  <c r="V734" i="3" s="1"/>
  <c r="U735" i="3"/>
  <c r="V735" i="3" s="1"/>
  <c r="U736" i="3"/>
  <c r="V736" i="3" s="1"/>
  <c r="U737" i="3"/>
  <c r="V737" i="3" s="1"/>
  <c r="U738" i="3"/>
  <c r="V738" i="3" s="1"/>
  <c r="U739" i="3"/>
  <c r="V739" i="3" s="1"/>
  <c r="U740" i="3"/>
  <c r="V740" i="3" s="1"/>
  <c r="U1600" i="3"/>
  <c r="V1600" i="3" s="1"/>
  <c r="U741" i="3"/>
  <c r="V741" i="3" s="1"/>
  <c r="U742" i="3"/>
  <c r="V742" i="3" s="1"/>
  <c r="U743" i="3"/>
  <c r="V743" i="3" s="1"/>
  <c r="U744" i="3"/>
  <c r="V744" i="3" s="1"/>
  <c r="U745" i="3"/>
  <c r="V745" i="3" s="1"/>
  <c r="U1601" i="3"/>
  <c r="V1601" i="3" s="1"/>
  <c r="U746" i="3"/>
  <c r="V746" i="3" s="1"/>
  <c r="U747" i="3"/>
  <c r="V747" i="3" s="1"/>
  <c r="U749" i="3"/>
  <c r="V749" i="3" s="1"/>
  <c r="U751" i="3"/>
  <c r="V751" i="3" s="1"/>
  <c r="U752" i="3"/>
  <c r="V752" i="3" s="1"/>
  <c r="U753" i="3"/>
  <c r="V753" i="3" s="1"/>
  <c r="U1603" i="3"/>
  <c r="V1603" i="3" s="1"/>
  <c r="U754" i="3"/>
  <c r="V754" i="3" s="1"/>
  <c r="U756" i="3"/>
  <c r="V756" i="3" s="1"/>
  <c r="U757" i="3"/>
  <c r="V757" i="3" s="1"/>
  <c r="U758" i="3"/>
  <c r="V758" i="3" s="1"/>
  <c r="U759" i="3"/>
  <c r="V759" i="3" s="1"/>
  <c r="U760" i="3"/>
  <c r="V760" i="3" s="1"/>
  <c r="U761" i="3"/>
  <c r="V761" i="3" s="1"/>
  <c r="U1604" i="3"/>
  <c r="V1604" i="3" s="1"/>
  <c r="U762" i="3"/>
  <c r="V762" i="3" s="1"/>
  <c r="U769" i="3"/>
  <c r="V769" i="3" s="1"/>
  <c r="U770" i="3"/>
  <c r="V770" i="3" s="1"/>
  <c r="U771" i="3"/>
  <c r="V771" i="3" s="1"/>
  <c r="U772" i="3"/>
  <c r="V772" i="3" s="1"/>
  <c r="U773" i="3"/>
  <c r="V773" i="3" s="1"/>
  <c r="U774" i="3"/>
  <c r="V774" i="3" s="1"/>
  <c r="U775" i="3"/>
  <c r="V775" i="3" s="1"/>
  <c r="U777" i="3"/>
  <c r="V777" i="3" s="1"/>
  <c r="U778" i="3"/>
  <c r="V778" i="3" s="1"/>
  <c r="U779" i="3"/>
  <c r="V779" i="3" s="1"/>
  <c r="U780" i="3"/>
  <c r="V780" i="3" s="1"/>
  <c r="U782" i="3"/>
  <c r="V782" i="3" s="1"/>
  <c r="U783" i="3"/>
  <c r="V783" i="3" s="1"/>
  <c r="U784" i="3"/>
  <c r="V784" i="3" s="1"/>
  <c r="U1607" i="3"/>
  <c r="V1607" i="3" s="1"/>
  <c r="U786" i="3"/>
  <c r="V786" i="3" s="1"/>
  <c r="U787" i="3"/>
  <c r="V787" i="3" s="1"/>
  <c r="U1609" i="3"/>
  <c r="V1609" i="3" s="1"/>
  <c r="V1610" i="3"/>
  <c r="U791" i="3"/>
  <c r="V791" i="3" s="1"/>
  <c r="U792" i="3"/>
  <c r="V792" i="3" s="1"/>
  <c r="U793" i="3"/>
  <c r="V793" i="3" s="1"/>
  <c r="U794" i="3"/>
  <c r="V794" i="3" s="1"/>
  <c r="U795" i="3"/>
  <c r="V795" i="3" s="1"/>
  <c r="U796" i="3"/>
  <c r="V796" i="3" s="1"/>
  <c r="U797" i="3"/>
  <c r="V797" i="3" s="1"/>
  <c r="U798" i="3"/>
  <c r="V798" i="3" s="1"/>
  <c r="U799" i="3"/>
  <c r="V799" i="3" s="1"/>
  <c r="U800" i="3"/>
  <c r="V800" i="3" s="1"/>
  <c r="U1611" i="3"/>
  <c r="V1611" i="3" s="1"/>
  <c r="U801" i="3"/>
  <c r="V801" i="3" s="1"/>
  <c r="U802" i="3"/>
  <c r="V802" i="3" s="1"/>
  <c r="U803" i="3"/>
  <c r="V803" i="3" s="1"/>
  <c r="U804" i="3"/>
  <c r="V804" i="3" s="1"/>
  <c r="U805" i="3"/>
  <c r="V805" i="3" s="1"/>
  <c r="U1612" i="3"/>
  <c r="V1612" i="3" s="1"/>
  <c r="V807" i="3"/>
  <c r="V808" i="3"/>
  <c r="U809" i="3"/>
  <c r="V809" i="3" s="1"/>
  <c r="V811" i="3"/>
  <c r="U1615" i="3"/>
  <c r="V1615" i="3" s="1"/>
  <c r="U813" i="3"/>
  <c r="V813" i="3" s="1"/>
  <c r="U1616" i="3"/>
  <c r="V1616" i="3" s="1"/>
  <c r="U814" i="3"/>
  <c r="V814" i="3" s="1"/>
  <c r="U1619" i="3"/>
  <c r="V1619" i="3" s="1"/>
  <c r="U815" i="3"/>
  <c r="V815" i="3" s="1"/>
  <c r="U816" i="3"/>
  <c r="V816" i="3" s="1"/>
  <c r="U817" i="3"/>
  <c r="V817" i="3" s="1"/>
  <c r="U818" i="3"/>
  <c r="V818" i="3" s="1"/>
  <c r="V1620" i="3"/>
  <c r="U821" i="3"/>
  <c r="V821" i="3" s="1"/>
  <c r="U822" i="3"/>
  <c r="V822" i="3" s="1"/>
  <c r="U823" i="3"/>
  <c r="V823" i="3" s="1"/>
  <c r="U824" i="3"/>
  <c r="V824" i="3" s="1"/>
  <c r="U825" i="3"/>
  <c r="V825" i="3" s="1"/>
  <c r="U826" i="3"/>
  <c r="V826" i="3" s="1"/>
  <c r="U827" i="3"/>
  <c r="V827" i="3" s="1"/>
  <c r="U1621" i="3"/>
  <c r="V1621" i="3" s="1"/>
  <c r="U828" i="3"/>
  <c r="V828" i="3" s="1"/>
  <c r="U829" i="3"/>
  <c r="V829" i="3" s="1"/>
  <c r="U830" i="3"/>
  <c r="V830" i="3" s="1"/>
  <c r="U832" i="3"/>
  <c r="V832" i="3" s="1"/>
  <c r="U833" i="3"/>
  <c r="V833" i="3" s="1"/>
  <c r="V834" i="3"/>
  <c r="U835" i="3"/>
  <c r="V835" i="3" s="1"/>
  <c r="U836" i="3"/>
  <c r="V836" i="3" s="1"/>
  <c r="U838" i="3"/>
  <c r="V838" i="3" s="1"/>
  <c r="U839" i="3"/>
  <c r="V839" i="3" s="1"/>
  <c r="U840" i="3"/>
  <c r="V840" i="3" s="1"/>
  <c r="U841" i="3"/>
  <c r="V841" i="3" s="1"/>
  <c r="U842" i="3"/>
  <c r="V842" i="3" s="1"/>
  <c r="U843" i="3"/>
  <c r="V843" i="3" s="1"/>
  <c r="U1625" i="3"/>
  <c r="V1625" i="3" s="1"/>
  <c r="U1626" i="3"/>
  <c r="V1626" i="3" s="1"/>
  <c r="U844" i="3"/>
  <c r="V844" i="3" s="1"/>
  <c r="U845" i="3"/>
  <c r="V845" i="3" s="1"/>
  <c r="U846" i="3"/>
  <c r="V846" i="3" s="1"/>
  <c r="U847" i="3"/>
  <c r="V847" i="3" s="1"/>
  <c r="U848" i="3"/>
  <c r="V848" i="3" s="1"/>
  <c r="U849" i="3"/>
  <c r="V849" i="3" s="1"/>
  <c r="U850" i="3"/>
  <c r="V850" i="3" s="1"/>
  <c r="U851" i="3"/>
  <c r="V851" i="3" s="1"/>
  <c r="U852" i="3"/>
  <c r="V852" i="3" s="1"/>
  <c r="U853" i="3"/>
  <c r="V853" i="3" s="1"/>
  <c r="U854" i="3"/>
  <c r="V854" i="3" s="1"/>
  <c r="U855" i="3"/>
  <c r="V855" i="3" s="1"/>
  <c r="U856" i="3"/>
  <c r="V856" i="3" s="1"/>
  <c r="U1627" i="3"/>
  <c r="V1627" i="3" s="1"/>
  <c r="U857" i="3"/>
  <c r="V857" i="3" s="1"/>
  <c r="U858" i="3"/>
  <c r="V858" i="3" s="1"/>
  <c r="U4" i="3"/>
  <c r="V4" i="3" s="1"/>
  <c r="U859" i="3"/>
  <c r="V859" i="3" s="1"/>
  <c r="U860" i="3"/>
  <c r="V860" i="3" s="1"/>
  <c r="V1628" i="3"/>
  <c r="U861" i="3"/>
  <c r="V861" i="3" s="1"/>
  <c r="U862" i="3"/>
  <c r="V862" i="3" s="1"/>
  <c r="U863" i="3"/>
  <c r="V863" i="3" s="1"/>
  <c r="U864" i="3"/>
  <c r="V864" i="3" s="1"/>
  <c r="U865" i="3"/>
  <c r="V865" i="3" s="1"/>
  <c r="U1629" i="3"/>
  <c r="V1629" i="3" s="1"/>
  <c r="U866" i="3"/>
  <c r="V866" i="3" s="1"/>
  <c r="U867" i="3"/>
  <c r="V867" i="3" s="1"/>
  <c r="V1630" i="3"/>
  <c r="U868" i="3"/>
  <c r="V868" i="3" s="1"/>
  <c r="U869" i="3"/>
  <c r="V869" i="3" s="1"/>
  <c r="U870" i="3"/>
  <c r="V870" i="3" s="1"/>
  <c r="U871" i="3"/>
  <c r="V871" i="3" s="1"/>
  <c r="U872" i="3"/>
  <c r="V872" i="3" s="1"/>
  <c r="U873" i="3"/>
  <c r="V873" i="3" s="1"/>
  <c r="U874" i="3"/>
  <c r="V874" i="3" s="1"/>
  <c r="U875" i="3"/>
  <c r="V875" i="3" s="1"/>
  <c r="U876" i="3"/>
  <c r="V876" i="3" s="1"/>
  <c r="U877" i="3"/>
  <c r="V877" i="3" s="1"/>
  <c r="U878" i="3"/>
  <c r="V878" i="3" s="1"/>
  <c r="U879" i="3"/>
  <c r="V879" i="3" s="1"/>
  <c r="U880" i="3"/>
  <c r="V880" i="3" s="1"/>
  <c r="U881" i="3"/>
  <c r="V881" i="3" s="1"/>
  <c r="U882" i="3"/>
  <c r="V882" i="3" s="1"/>
  <c r="U883" i="3"/>
  <c r="V883" i="3" s="1"/>
  <c r="U884" i="3"/>
  <c r="V884" i="3" s="1"/>
  <c r="U885" i="3"/>
  <c r="V885" i="3" s="1"/>
  <c r="U886" i="3"/>
  <c r="V886" i="3" s="1"/>
  <c r="U887" i="3"/>
  <c r="V887" i="3" s="1"/>
  <c r="U888" i="3"/>
  <c r="V888" i="3" s="1"/>
  <c r="U889" i="3"/>
  <c r="V889" i="3" s="1"/>
  <c r="U890" i="3"/>
  <c r="V890" i="3" s="1"/>
  <c r="U891" i="3"/>
  <c r="V891" i="3" s="1"/>
  <c r="U892" i="3"/>
  <c r="V892" i="3" s="1"/>
  <c r="U893" i="3"/>
  <c r="V893" i="3" s="1"/>
  <c r="U894" i="3"/>
  <c r="V894" i="3" s="1"/>
  <c r="U895" i="3"/>
  <c r="V895" i="3" s="1"/>
  <c r="U896" i="3"/>
  <c r="V896" i="3" s="1"/>
  <c r="U897" i="3"/>
  <c r="V897" i="3" s="1"/>
  <c r="U898" i="3"/>
  <c r="V898" i="3" s="1"/>
  <c r="U899" i="3"/>
  <c r="V899" i="3" s="1"/>
  <c r="U900" i="3"/>
  <c r="V900" i="3" s="1"/>
  <c r="U901" i="3"/>
  <c r="V901" i="3" s="1"/>
  <c r="U902" i="3"/>
  <c r="V902" i="3" s="1"/>
  <c r="U904" i="3"/>
  <c r="V904" i="3" s="1"/>
  <c r="U905" i="3"/>
  <c r="V905" i="3" s="1"/>
  <c r="U906" i="3"/>
  <c r="V906" i="3" s="1"/>
  <c r="U907" i="3"/>
  <c r="V907" i="3" s="1"/>
  <c r="U909" i="3"/>
  <c r="V909" i="3" s="1"/>
  <c r="U910" i="3"/>
  <c r="V910" i="3" s="1"/>
  <c r="U911" i="3"/>
  <c r="V911" i="3" s="1"/>
  <c r="U912" i="3"/>
  <c r="V912" i="3" s="1"/>
  <c r="U913" i="3"/>
  <c r="V913" i="3" s="1"/>
  <c r="U914" i="3"/>
  <c r="V914" i="3" s="1"/>
  <c r="U915" i="3"/>
  <c r="V915" i="3" s="1"/>
  <c r="U916" i="3"/>
  <c r="V916" i="3" s="1"/>
  <c r="U917" i="3"/>
  <c r="V917" i="3" s="1"/>
  <c r="U918" i="3"/>
  <c r="V918" i="3" s="1"/>
  <c r="U919" i="3"/>
  <c r="V919" i="3" s="1"/>
  <c r="U920" i="3"/>
  <c r="V920" i="3" s="1"/>
  <c r="U921" i="3"/>
  <c r="V921" i="3" s="1"/>
  <c r="U922" i="3"/>
  <c r="V922" i="3" s="1"/>
  <c r="U923" i="3"/>
  <c r="V923" i="3" s="1"/>
  <c r="U1631" i="3"/>
  <c r="V1631" i="3" s="1"/>
  <c r="U924" i="3"/>
  <c r="V924" i="3" s="1"/>
  <c r="U925" i="3"/>
  <c r="V925" i="3" s="1"/>
  <c r="U926" i="3"/>
  <c r="V926" i="3" s="1"/>
  <c r="V1632" i="3"/>
  <c r="U927" i="3"/>
  <c r="V927" i="3" s="1"/>
  <c r="U928" i="3"/>
  <c r="V928" i="3" s="1"/>
  <c r="U929" i="3"/>
  <c r="V929" i="3" s="1"/>
  <c r="U930" i="3"/>
  <c r="V930" i="3" s="1"/>
  <c r="U931" i="3"/>
  <c r="V931" i="3" s="1"/>
  <c r="U932" i="3"/>
  <c r="V932" i="3" s="1"/>
  <c r="U933" i="3"/>
  <c r="V933" i="3" s="1"/>
  <c r="U934" i="3"/>
  <c r="V934" i="3" s="1"/>
  <c r="U935" i="3"/>
  <c r="V935" i="3" s="1"/>
  <c r="U1633" i="3"/>
  <c r="V1633" i="3" s="1"/>
  <c r="U936" i="3"/>
  <c r="V936" i="3" s="1"/>
  <c r="U937" i="3"/>
  <c r="V937" i="3" s="1"/>
  <c r="U938" i="3"/>
  <c r="V938" i="3" s="1"/>
  <c r="U939" i="3"/>
  <c r="V939" i="3" s="1"/>
  <c r="U940" i="3"/>
  <c r="V940" i="3" s="1"/>
  <c r="U941" i="3"/>
  <c r="V941" i="3" s="1"/>
  <c r="U942" i="3"/>
  <c r="V942" i="3" s="1"/>
  <c r="U943" i="3"/>
  <c r="V943" i="3" s="1"/>
  <c r="U944" i="3"/>
  <c r="V944" i="3" s="1"/>
  <c r="U945" i="3"/>
  <c r="V945" i="3" s="1"/>
  <c r="U946" i="3"/>
  <c r="V946" i="3" s="1"/>
  <c r="U1634" i="3"/>
  <c r="V1634" i="3" s="1"/>
  <c r="U947" i="3"/>
  <c r="V947" i="3" s="1"/>
  <c r="U1635" i="3"/>
  <c r="V1635" i="3" s="1"/>
  <c r="U948" i="3"/>
  <c r="V948" i="3" s="1"/>
  <c r="U949" i="3"/>
  <c r="V949" i="3" s="1"/>
  <c r="U950" i="3"/>
  <c r="V950" i="3" s="1"/>
  <c r="U951" i="3"/>
  <c r="V951" i="3" s="1"/>
  <c r="U952" i="3"/>
  <c r="V952" i="3" s="1"/>
  <c r="U953" i="3"/>
  <c r="V953" i="3" s="1"/>
  <c r="U954" i="3"/>
  <c r="V954" i="3" s="1"/>
  <c r="U955" i="3"/>
  <c r="V955" i="3" s="1"/>
  <c r="U956" i="3"/>
  <c r="V956" i="3" s="1"/>
  <c r="U957" i="3"/>
  <c r="V957" i="3" s="1"/>
  <c r="U958" i="3"/>
  <c r="V958" i="3" s="1"/>
  <c r="U959" i="3"/>
  <c r="V959" i="3" s="1"/>
  <c r="U960" i="3"/>
  <c r="V960" i="3" s="1"/>
  <c r="U1636" i="3"/>
  <c r="V1636" i="3" s="1"/>
  <c r="U961" i="3"/>
  <c r="V961" i="3" s="1"/>
  <c r="U1637" i="3"/>
  <c r="V1637" i="3" s="1"/>
  <c r="V1638" i="3"/>
  <c r="U962" i="3"/>
  <c r="V962" i="3" s="1"/>
  <c r="U963" i="3"/>
  <c r="V963" i="3" s="1"/>
  <c r="U964" i="3"/>
  <c r="V964" i="3" s="1"/>
  <c r="U965" i="3"/>
  <c r="V965" i="3" s="1"/>
  <c r="U966" i="3"/>
  <c r="V966" i="3" s="1"/>
  <c r="U967" i="3"/>
  <c r="V967" i="3" s="1"/>
  <c r="U1639" i="3"/>
  <c r="V1639" i="3" s="1"/>
  <c r="U1640" i="3"/>
  <c r="V1640" i="3" s="1"/>
  <c r="U968" i="3"/>
  <c r="V968" i="3" s="1"/>
  <c r="U969" i="3"/>
  <c r="V969" i="3" s="1"/>
  <c r="U970" i="3"/>
  <c r="V970" i="3" s="1"/>
  <c r="U971" i="3"/>
  <c r="V971" i="3" s="1"/>
  <c r="V1641" i="3"/>
  <c r="U972" i="3"/>
  <c r="V972" i="3" s="1"/>
  <c r="U973" i="3"/>
  <c r="V973" i="3" s="1"/>
  <c r="U974" i="3"/>
  <c r="V974" i="3" s="1"/>
  <c r="U975" i="3"/>
  <c r="V975" i="3" s="1"/>
  <c r="U976" i="3"/>
  <c r="V976" i="3" s="1"/>
  <c r="U977" i="3"/>
  <c r="V977" i="3" s="1"/>
  <c r="U978" i="3"/>
  <c r="V978" i="3" s="1"/>
  <c r="U979" i="3"/>
  <c r="V979" i="3" s="1"/>
  <c r="U980" i="3"/>
  <c r="V980" i="3" s="1"/>
  <c r="U981" i="3"/>
  <c r="V981" i="3" s="1"/>
  <c r="U982" i="3"/>
  <c r="V982" i="3" s="1"/>
  <c r="U983" i="3"/>
  <c r="V983" i="3" s="1"/>
  <c r="U985" i="3"/>
  <c r="V985" i="3" s="1"/>
  <c r="U986" i="3"/>
  <c r="V986" i="3" s="1"/>
  <c r="U987" i="3"/>
  <c r="V987" i="3" s="1"/>
  <c r="U988" i="3"/>
  <c r="V988" i="3" s="1"/>
  <c r="U989" i="3"/>
  <c r="V989" i="3" s="1"/>
  <c r="U990" i="3"/>
  <c r="V990" i="3" s="1"/>
  <c r="U991" i="3"/>
  <c r="V991" i="3" s="1"/>
  <c r="U992" i="3"/>
  <c r="V992" i="3" s="1"/>
  <c r="U993" i="3"/>
  <c r="V993" i="3" s="1"/>
  <c r="U994" i="3"/>
  <c r="V994" i="3" s="1"/>
  <c r="U995" i="3"/>
  <c r="V995" i="3" s="1"/>
  <c r="U996" i="3"/>
  <c r="V996" i="3" s="1"/>
  <c r="U997" i="3"/>
  <c r="V997" i="3" s="1"/>
  <c r="U998" i="3"/>
  <c r="V998" i="3" s="1"/>
  <c r="U999" i="3"/>
  <c r="V999" i="3" s="1"/>
  <c r="U1000" i="3"/>
  <c r="V1000" i="3" s="1"/>
  <c r="U1001" i="3"/>
  <c r="V1001" i="3" s="1"/>
  <c r="U1002" i="3"/>
  <c r="V1002" i="3" s="1"/>
  <c r="U1003" i="3"/>
  <c r="V1003" i="3" s="1"/>
  <c r="U1004" i="3"/>
  <c r="V1004" i="3" s="1"/>
  <c r="U1005" i="3"/>
  <c r="V1005" i="3" s="1"/>
  <c r="U1006" i="3"/>
  <c r="V1006" i="3" s="1"/>
  <c r="U1007" i="3"/>
  <c r="V1007" i="3" s="1"/>
  <c r="U1008" i="3"/>
  <c r="V1008" i="3" s="1"/>
  <c r="U1009" i="3"/>
  <c r="V1009" i="3" s="1"/>
  <c r="U1010" i="3"/>
  <c r="V1010" i="3" s="1"/>
  <c r="U1011" i="3"/>
  <c r="V1011" i="3" s="1"/>
  <c r="U1012" i="3"/>
  <c r="V1012" i="3" s="1"/>
  <c r="U1013" i="3"/>
  <c r="V1013" i="3" s="1"/>
  <c r="U1014" i="3"/>
  <c r="V1014" i="3" s="1"/>
  <c r="U1015" i="3"/>
  <c r="V1015" i="3" s="1"/>
  <c r="U1016" i="3"/>
  <c r="V1016" i="3" s="1"/>
  <c r="U1017" i="3"/>
  <c r="V1017" i="3" s="1"/>
  <c r="U1018" i="3"/>
  <c r="V1018" i="3" s="1"/>
  <c r="U1019" i="3"/>
  <c r="V1019" i="3" s="1"/>
  <c r="U1020" i="3"/>
  <c r="V1020" i="3" s="1"/>
  <c r="U1021" i="3"/>
  <c r="V1021" i="3" s="1"/>
  <c r="U1022" i="3"/>
  <c r="V1022" i="3" s="1"/>
  <c r="U1023" i="3"/>
  <c r="V1023" i="3" s="1"/>
  <c r="U1024" i="3"/>
  <c r="V1024" i="3" s="1"/>
  <c r="U1025" i="3"/>
  <c r="V1025" i="3" s="1"/>
  <c r="U1026" i="3"/>
  <c r="V1026" i="3" s="1"/>
  <c r="U1027" i="3"/>
  <c r="V1027" i="3" s="1"/>
  <c r="U1028" i="3"/>
  <c r="V1028" i="3" s="1"/>
  <c r="U1029" i="3"/>
  <c r="V1029" i="3" s="1"/>
  <c r="U1030" i="3"/>
  <c r="V1030" i="3" s="1"/>
  <c r="U1031" i="3"/>
  <c r="V1031" i="3" s="1"/>
  <c r="U1032" i="3"/>
  <c r="V1032" i="3" s="1"/>
  <c r="U1033" i="3"/>
  <c r="V1033" i="3" s="1"/>
  <c r="U1034" i="3"/>
  <c r="V1034" i="3" s="1"/>
  <c r="U1035" i="3"/>
  <c r="V1035" i="3" s="1"/>
  <c r="U1036" i="3"/>
  <c r="V1036" i="3" s="1"/>
  <c r="U1038" i="3"/>
  <c r="V1038" i="3" s="1"/>
  <c r="U1039" i="3"/>
  <c r="V1039" i="3" s="1"/>
  <c r="U1040" i="3"/>
  <c r="V1040" i="3" s="1"/>
  <c r="U1041" i="3"/>
  <c r="V1041" i="3" s="1"/>
  <c r="U1042" i="3"/>
  <c r="V1042" i="3" s="1"/>
  <c r="U1043" i="3"/>
  <c r="V1043" i="3" s="1"/>
  <c r="U1044" i="3"/>
  <c r="V1044" i="3" s="1"/>
  <c r="U1045" i="3"/>
  <c r="V1045" i="3" s="1"/>
  <c r="V1046" i="3"/>
  <c r="U1047" i="3"/>
  <c r="V1047" i="3" s="1"/>
  <c r="U1048" i="3"/>
  <c r="V1048" i="3" s="1"/>
  <c r="U1049" i="3"/>
  <c r="V1049" i="3" s="1"/>
  <c r="U1050" i="3"/>
  <c r="V1050" i="3" s="1"/>
  <c r="U1051" i="3"/>
  <c r="V1051" i="3" s="1"/>
  <c r="U1052" i="3"/>
  <c r="V1052" i="3" s="1"/>
  <c r="U1053" i="3"/>
  <c r="V1053" i="3" s="1"/>
  <c r="U1054" i="3"/>
  <c r="V1054" i="3" s="1"/>
  <c r="V1642" i="3"/>
  <c r="U1055" i="3"/>
  <c r="V1055" i="3" s="1"/>
  <c r="U1643" i="3"/>
  <c r="V1643" i="3" s="1"/>
  <c r="U1056" i="3"/>
  <c r="V1056" i="3" s="1"/>
  <c r="U1057" i="3"/>
  <c r="V1057" i="3" s="1"/>
  <c r="U1058" i="3"/>
  <c r="V1058" i="3" s="1"/>
  <c r="U1059" i="3"/>
  <c r="V1059" i="3" s="1"/>
  <c r="U1060" i="3"/>
  <c r="V1060" i="3" s="1"/>
  <c r="U1061" i="3"/>
  <c r="V1061" i="3" s="1"/>
  <c r="U1062" i="3"/>
  <c r="V1062" i="3" s="1"/>
  <c r="U1063" i="3"/>
  <c r="V1063" i="3" s="1"/>
  <c r="U1064" i="3"/>
  <c r="V1064" i="3" s="1"/>
  <c r="U1065" i="3"/>
  <c r="V1065" i="3" s="1"/>
  <c r="U1067" i="3"/>
  <c r="V1067" i="3" s="1"/>
  <c r="U1068" i="3"/>
  <c r="V1068" i="3" s="1"/>
  <c r="U1069" i="3"/>
  <c r="V1069" i="3" s="1"/>
  <c r="U1070" i="3"/>
  <c r="V1070" i="3" s="1"/>
  <c r="U1071" i="3"/>
  <c r="V1071" i="3" s="1"/>
  <c r="U1072" i="3"/>
  <c r="V1072" i="3" s="1"/>
  <c r="U1645" i="3"/>
  <c r="V1645" i="3" s="1"/>
  <c r="U1073" i="3"/>
  <c r="V1073" i="3" s="1"/>
  <c r="U1074" i="3"/>
  <c r="V1074" i="3" s="1"/>
  <c r="U1075" i="3"/>
  <c r="V1075" i="3" s="1"/>
  <c r="U1076" i="3"/>
  <c r="V1076" i="3" s="1"/>
  <c r="U1077" i="3"/>
  <c r="V1077" i="3" s="1"/>
  <c r="U1078" i="3"/>
  <c r="V1078" i="3" s="1"/>
  <c r="U1079" i="3"/>
  <c r="V1079" i="3" s="1"/>
  <c r="U1080" i="3"/>
  <c r="V1080" i="3" s="1"/>
  <c r="U1081" i="3"/>
  <c r="V1081" i="3" s="1"/>
  <c r="U1082" i="3"/>
  <c r="V1082" i="3" s="1"/>
  <c r="U1083" i="3"/>
  <c r="V1083" i="3" s="1"/>
  <c r="U1084" i="3"/>
  <c r="V1084" i="3" s="1"/>
  <c r="U1085" i="3"/>
  <c r="V1085" i="3" s="1"/>
  <c r="U1086" i="3"/>
  <c r="V1086" i="3" s="1"/>
  <c r="U1087" i="3"/>
  <c r="V1087" i="3" s="1"/>
  <c r="U1088" i="3"/>
  <c r="V1088" i="3" s="1"/>
  <c r="U1089" i="3"/>
  <c r="V1089" i="3" s="1"/>
  <c r="U1090" i="3"/>
  <c r="V1090" i="3" s="1"/>
  <c r="V1091" i="3"/>
  <c r="U1092" i="3"/>
  <c r="V1092" i="3" s="1"/>
  <c r="U1093" i="3"/>
  <c r="V1093" i="3" s="1"/>
  <c r="U1094" i="3"/>
  <c r="V1094" i="3" s="1"/>
  <c r="U1095" i="3"/>
  <c r="V1095" i="3" s="1"/>
  <c r="U1096" i="3"/>
  <c r="V1096" i="3" s="1"/>
  <c r="U1097" i="3"/>
  <c r="V1097" i="3" s="1"/>
  <c r="U1098" i="3"/>
  <c r="V1098" i="3" s="1"/>
  <c r="U1099" i="3"/>
  <c r="V1099" i="3" s="1"/>
  <c r="V1646" i="3"/>
  <c r="U1100" i="3"/>
  <c r="V1100" i="3" s="1"/>
  <c r="U1101" i="3"/>
  <c r="V1101" i="3" s="1"/>
  <c r="V1102" i="3"/>
  <c r="U1103" i="3"/>
  <c r="V1103" i="3" s="1"/>
  <c r="U1104" i="3"/>
  <c r="V1104" i="3" s="1"/>
  <c r="U1105" i="3"/>
  <c r="V1105" i="3" s="1"/>
  <c r="U1106" i="3"/>
  <c r="V1106" i="3" s="1"/>
  <c r="U1108" i="3"/>
  <c r="V1108" i="3" s="1"/>
  <c r="U1109" i="3"/>
  <c r="V1109" i="3" s="1"/>
  <c r="U1110" i="3"/>
  <c r="V1110" i="3" s="1"/>
  <c r="U1647" i="3"/>
  <c r="V1647" i="3" s="1"/>
  <c r="U1111" i="3"/>
  <c r="V1111" i="3" s="1"/>
  <c r="V1112" i="3"/>
  <c r="U1113" i="3"/>
  <c r="V1113" i="3" s="1"/>
  <c r="U1114" i="3"/>
  <c r="V1114" i="3" s="1"/>
  <c r="U1115" i="3"/>
  <c r="V1115" i="3" s="1"/>
  <c r="U1116" i="3"/>
  <c r="V1116" i="3" s="1"/>
  <c r="U1117" i="3"/>
  <c r="V1117" i="3" s="1"/>
  <c r="U1648" i="3"/>
  <c r="V1648" i="3" s="1"/>
  <c r="U1649" i="3"/>
  <c r="V1649" i="3" s="1"/>
  <c r="U1118" i="3"/>
  <c r="V1118" i="3" s="1"/>
  <c r="U1119" i="3"/>
  <c r="V1119" i="3" s="1"/>
  <c r="U1120" i="3"/>
  <c r="V1120" i="3" s="1"/>
  <c r="U1121" i="3"/>
  <c r="V1121" i="3" s="1"/>
  <c r="U1122" i="3"/>
  <c r="V1122" i="3" s="1"/>
  <c r="U1123" i="3"/>
  <c r="V1123" i="3" s="1"/>
  <c r="U1124" i="3"/>
  <c r="V1124" i="3" s="1"/>
  <c r="U1125" i="3"/>
  <c r="V1125" i="3" s="1"/>
  <c r="U1126" i="3"/>
  <c r="V1126" i="3" s="1"/>
  <c r="U1127" i="3"/>
  <c r="V1127" i="3" s="1"/>
  <c r="U1128" i="3"/>
  <c r="V1128" i="3" s="1"/>
  <c r="U1129" i="3"/>
  <c r="V1129" i="3" s="1"/>
  <c r="U1130" i="3"/>
  <c r="V1130" i="3" s="1"/>
  <c r="U1131" i="3"/>
  <c r="V1131" i="3" s="1"/>
  <c r="U1132" i="3"/>
  <c r="V1132" i="3" s="1"/>
  <c r="U1133" i="3"/>
  <c r="V1133" i="3" s="1"/>
  <c r="U1134" i="3"/>
  <c r="V1134" i="3" s="1"/>
  <c r="U1135" i="3"/>
  <c r="V1135" i="3" s="1"/>
  <c r="U1136" i="3"/>
  <c r="V1136" i="3" s="1"/>
  <c r="U1137" i="3"/>
  <c r="V1137" i="3" s="1"/>
  <c r="U1138" i="3"/>
  <c r="V1138" i="3" s="1"/>
  <c r="U1650" i="3"/>
  <c r="V1650" i="3" s="1"/>
  <c r="U1139" i="3"/>
  <c r="V1139" i="3" s="1"/>
  <c r="U1140" i="3"/>
  <c r="V1140" i="3" s="1"/>
  <c r="U1141" i="3"/>
  <c r="V1141" i="3" s="1"/>
  <c r="U1142" i="3"/>
  <c r="V1142" i="3" s="1"/>
  <c r="U1143" i="3"/>
  <c r="V1143" i="3" s="1"/>
  <c r="U1144" i="3"/>
  <c r="V1144" i="3" s="1"/>
  <c r="U1145" i="3"/>
  <c r="V1145" i="3" s="1"/>
  <c r="U1146" i="3"/>
  <c r="V1146" i="3" s="1"/>
  <c r="V1147" i="3"/>
  <c r="U1148" i="3"/>
  <c r="V1148" i="3" s="1"/>
  <c r="U1149" i="3"/>
  <c r="V1149" i="3" s="1"/>
  <c r="U1150" i="3"/>
  <c r="V1150" i="3" s="1"/>
  <c r="U1151" i="3"/>
  <c r="V1151" i="3" s="1"/>
  <c r="U1152" i="3"/>
  <c r="V1152" i="3" s="1"/>
  <c r="U1153" i="3"/>
  <c r="V1153" i="3" s="1"/>
  <c r="U1154" i="3"/>
  <c r="V1154" i="3" s="1"/>
  <c r="V1155" i="3"/>
  <c r="U1156" i="3"/>
  <c r="V1156" i="3" s="1"/>
  <c r="U1157" i="3"/>
  <c r="V1157" i="3" s="1"/>
  <c r="U1158" i="3"/>
  <c r="V1158" i="3" s="1"/>
  <c r="U1159" i="3"/>
  <c r="V1159" i="3" s="1"/>
  <c r="U1160" i="3"/>
  <c r="V1160" i="3" s="1"/>
  <c r="U1161" i="3"/>
  <c r="V1161" i="3" s="1"/>
  <c r="U1162" i="3"/>
  <c r="V1162" i="3" s="1"/>
  <c r="U1163" i="3"/>
  <c r="V1163" i="3" s="1"/>
  <c r="U1164" i="3"/>
  <c r="V1164" i="3" s="1"/>
  <c r="U1165" i="3"/>
  <c r="V1165" i="3" s="1"/>
  <c r="U1166" i="3"/>
  <c r="V1166" i="3" s="1"/>
  <c r="U1167" i="3"/>
  <c r="V1167" i="3" s="1"/>
  <c r="U1168" i="3"/>
  <c r="V1168" i="3" s="1"/>
  <c r="U1169" i="3"/>
  <c r="V1169" i="3" s="1"/>
  <c r="U1170" i="3"/>
  <c r="V1170" i="3" s="1"/>
  <c r="U1171" i="3"/>
  <c r="V1171" i="3" s="1"/>
  <c r="U1172" i="3"/>
  <c r="V1172" i="3" s="1"/>
  <c r="U1173" i="3"/>
  <c r="V1173" i="3" s="1"/>
  <c r="U1174" i="3"/>
  <c r="V1174" i="3" s="1"/>
  <c r="U1175" i="3"/>
  <c r="V1175" i="3" s="1"/>
  <c r="U1176" i="3"/>
  <c r="V1176" i="3" s="1"/>
  <c r="U1177" i="3"/>
  <c r="V1177" i="3" s="1"/>
  <c r="U1178" i="3"/>
  <c r="V1178" i="3" s="1"/>
  <c r="U1179" i="3"/>
  <c r="V1179" i="3" s="1"/>
  <c r="U1180" i="3"/>
  <c r="V1180" i="3" s="1"/>
  <c r="U1181" i="3"/>
  <c r="V1181" i="3" s="1"/>
  <c r="U1182" i="3"/>
  <c r="V1182" i="3" s="1"/>
  <c r="U1183" i="3"/>
  <c r="V1183" i="3" s="1"/>
  <c r="U1184" i="3"/>
  <c r="V1184" i="3" s="1"/>
  <c r="U1185" i="3"/>
  <c r="V1185" i="3" s="1"/>
  <c r="U1186" i="3"/>
  <c r="V1186" i="3" s="1"/>
  <c r="U1187" i="3"/>
  <c r="V1187" i="3" s="1"/>
  <c r="U1188" i="3"/>
  <c r="V1188" i="3" s="1"/>
  <c r="U1189" i="3"/>
  <c r="V1189" i="3" s="1"/>
  <c r="U1190" i="3"/>
  <c r="V1190" i="3" s="1"/>
  <c r="U1191" i="3"/>
  <c r="V1191" i="3" s="1"/>
  <c r="U1192" i="3"/>
  <c r="V1192" i="3" s="1"/>
  <c r="U1193" i="3"/>
  <c r="V1193" i="3" s="1"/>
  <c r="U1194" i="3"/>
  <c r="V1194" i="3" s="1"/>
  <c r="U1195" i="3"/>
  <c r="V1195" i="3" s="1"/>
  <c r="U1196" i="3"/>
  <c r="V1196" i="3" s="1"/>
  <c r="U1197" i="3"/>
  <c r="V1197" i="3" s="1"/>
  <c r="U1198" i="3"/>
  <c r="V1198" i="3" s="1"/>
  <c r="U1199" i="3"/>
  <c r="V1199" i="3" s="1"/>
  <c r="U1200" i="3"/>
  <c r="V1200" i="3" s="1"/>
  <c r="U1201" i="3"/>
  <c r="V1201" i="3" s="1"/>
  <c r="U1202" i="3"/>
  <c r="V1202" i="3" s="1"/>
  <c r="U1203" i="3"/>
  <c r="V1203" i="3" s="1"/>
  <c r="U1651" i="3"/>
  <c r="V1651" i="3" s="1"/>
  <c r="U1204" i="3"/>
  <c r="V1204" i="3" s="1"/>
  <c r="U1205" i="3"/>
  <c r="V1205" i="3" s="1"/>
  <c r="U1206" i="3"/>
  <c r="V1206" i="3" s="1"/>
  <c r="U1207" i="3"/>
  <c r="V1207" i="3" s="1"/>
  <c r="U1208" i="3"/>
  <c r="V1208" i="3" s="1"/>
  <c r="U1209" i="3"/>
  <c r="V1209" i="3" s="1"/>
  <c r="U1210" i="3"/>
  <c r="V1210" i="3" s="1"/>
  <c r="U1652" i="3"/>
  <c r="V1652" i="3" s="1"/>
  <c r="U1211" i="3"/>
  <c r="V1211" i="3" s="1"/>
  <c r="U1212" i="3"/>
  <c r="V1212" i="3" s="1"/>
  <c r="U1213" i="3"/>
  <c r="V1213" i="3" s="1"/>
  <c r="U1214" i="3"/>
  <c r="V1214" i="3" s="1"/>
  <c r="U1215" i="3"/>
  <c r="V1215" i="3" s="1"/>
  <c r="U1216" i="3"/>
  <c r="V1216" i="3" s="1"/>
  <c r="U1217" i="3"/>
  <c r="V1217" i="3" s="1"/>
  <c r="U1218" i="3"/>
  <c r="V1218" i="3" s="1"/>
  <c r="U1220" i="3"/>
  <c r="V1220" i="3" s="1"/>
  <c r="U1221" i="3"/>
  <c r="V1221" i="3" s="1"/>
  <c r="U1222" i="3"/>
  <c r="V1222" i="3" s="1"/>
  <c r="U1223" i="3"/>
  <c r="V1223" i="3" s="1"/>
  <c r="U1224" i="3"/>
  <c r="V1224" i="3" s="1"/>
  <c r="U1225" i="3"/>
  <c r="V1225" i="3" s="1"/>
  <c r="U1226" i="3"/>
  <c r="V1226" i="3" s="1"/>
  <c r="U1227" i="3"/>
  <c r="V1227" i="3" s="1"/>
  <c r="U1228" i="3"/>
  <c r="V1228" i="3" s="1"/>
  <c r="U1229" i="3"/>
  <c r="V1229" i="3" s="1"/>
  <c r="U1230" i="3"/>
  <c r="V1230" i="3" s="1"/>
  <c r="U1231" i="3"/>
  <c r="V1231" i="3" s="1"/>
  <c r="U1232" i="3"/>
  <c r="V1232" i="3" s="1"/>
  <c r="U1233" i="3"/>
  <c r="V1233" i="3" s="1"/>
  <c r="U1234" i="3"/>
  <c r="V1234" i="3" s="1"/>
  <c r="U1235" i="3"/>
  <c r="V1235" i="3" s="1"/>
  <c r="V1236" i="3"/>
  <c r="U1237" i="3"/>
  <c r="V1237" i="3" s="1"/>
  <c r="U1238" i="3"/>
  <c r="V1238" i="3" s="1"/>
  <c r="U1239" i="3"/>
  <c r="V1239" i="3" s="1"/>
  <c r="U1240" i="3"/>
  <c r="V1240" i="3" s="1"/>
  <c r="U1241" i="3"/>
  <c r="V1241" i="3" s="1"/>
  <c r="U1242" i="3"/>
  <c r="V1242" i="3" s="1"/>
  <c r="U1243" i="3"/>
  <c r="V1243" i="3" s="1"/>
  <c r="U1244" i="3"/>
  <c r="V1244" i="3" s="1"/>
  <c r="U1245" i="3"/>
  <c r="V1245" i="3" s="1"/>
  <c r="U1246" i="3"/>
  <c r="V1246" i="3" s="1"/>
  <c r="U1247" i="3"/>
  <c r="V1247" i="3" s="1"/>
  <c r="U1248" i="3"/>
  <c r="V1248" i="3" s="1"/>
  <c r="U1249" i="3"/>
  <c r="V1249" i="3" s="1"/>
  <c r="U1250" i="3"/>
  <c r="V1250" i="3" s="1"/>
  <c r="U1251" i="3"/>
  <c r="V1251" i="3" s="1"/>
  <c r="U1252" i="3"/>
  <c r="V1252" i="3" s="1"/>
  <c r="U1253" i="3"/>
  <c r="V1253" i="3" s="1"/>
  <c r="U1254" i="3"/>
  <c r="V1254" i="3" s="1"/>
  <c r="U1255" i="3"/>
  <c r="V1255" i="3" s="1"/>
  <c r="U1256" i="3"/>
  <c r="V1256" i="3" s="1"/>
  <c r="U1257" i="3"/>
  <c r="V1257" i="3" s="1"/>
  <c r="U1258" i="3"/>
  <c r="V1258" i="3" s="1"/>
  <c r="U1259" i="3"/>
  <c r="V1259" i="3" s="1"/>
  <c r="U1260" i="3"/>
  <c r="V1260" i="3" s="1"/>
  <c r="U1261" i="3"/>
  <c r="V1261" i="3" s="1"/>
  <c r="U1262" i="3"/>
  <c r="V1262" i="3" s="1"/>
  <c r="U1263" i="3"/>
  <c r="V1263" i="3" s="1"/>
  <c r="U1264" i="3"/>
  <c r="V1264" i="3" s="1"/>
  <c r="U1265" i="3"/>
  <c r="V1265" i="3" s="1"/>
  <c r="U1266" i="3"/>
  <c r="V1266" i="3" s="1"/>
  <c r="U1267" i="3"/>
  <c r="V1267" i="3" s="1"/>
  <c r="U1268" i="3"/>
  <c r="V1268" i="3" s="1"/>
  <c r="U1269" i="3"/>
  <c r="V1269" i="3" s="1"/>
  <c r="U1270" i="3"/>
  <c r="V1270" i="3" s="1"/>
  <c r="U1271" i="3"/>
  <c r="V1271" i="3" s="1"/>
  <c r="U1272" i="3"/>
  <c r="V1272" i="3" s="1"/>
  <c r="U1274" i="3"/>
  <c r="V1274" i="3" s="1"/>
  <c r="U1275" i="3"/>
  <c r="V1275" i="3" s="1"/>
  <c r="U1277" i="3"/>
  <c r="V1277" i="3" s="1"/>
  <c r="U1278" i="3"/>
  <c r="V1278" i="3" s="1"/>
  <c r="V1654" i="3"/>
  <c r="U1279" i="3"/>
  <c r="V1279" i="3" s="1"/>
  <c r="U1280" i="3"/>
  <c r="V1280" i="3" s="1"/>
  <c r="U1281" i="3"/>
  <c r="V1281" i="3" s="1"/>
  <c r="U1282" i="3"/>
  <c r="V1282" i="3" s="1"/>
  <c r="U1283" i="3"/>
  <c r="V1283" i="3" s="1"/>
  <c r="U1284" i="3"/>
  <c r="V1284" i="3" s="1"/>
  <c r="U1285" i="3"/>
  <c r="V1285" i="3" s="1"/>
  <c r="U1286" i="3"/>
  <c r="V1286" i="3" s="1"/>
  <c r="U1287" i="3"/>
  <c r="V1287" i="3" s="1"/>
  <c r="U1288" i="3"/>
  <c r="V1288" i="3" s="1"/>
  <c r="U1289" i="3"/>
  <c r="V1289" i="3" s="1"/>
  <c r="U1290" i="3"/>
  <c r="V1290" i="3" s="1"/>
  <c r="U1291" i="3"/>
  <c r="V1291" i="3" s="1"/>
  <c r="U1292" i="3"/>
  <c r="V1292" i="3" s="1"/>
  <c r="U1293" i="3"/>
  <c r="V1293" i="3" s="1"/>
  <c r="U1294" i="3"/>
  <c r="V1294" i="3" s="1"/>
  <c r="U1295" i="3"/>
  <c r="V1295" i="3" s="1"/>
  <c r="U1296" i="3"/>
  <c r="V1296" i="3" s="1"/>
  <c r="U1297" i="3"/>
  <c r="V1297" i="3" s="1"/>
  <c r="U1298" i="3"/>
  <c r="V1298" i="3" s="1"/>
  <c r="U1299" i="3"/>
  <c r="V1299" i="3" s="1"/>
  <c r="U1300" i="3"/>
  <c r="V1300" i="3" s="1"/>
  <c r="U1301" i="3"/>
  <c r="V1301" i="3" s="1"/>
  <c r="U1302" i="3"/>
  <c r="V1302" i="3" s="1"/>
  <c r="U1303" i="3"/>
  <c r="V1303" i="3" s="1"/>
  <c r="U1304" i="3"/>
  <c r="V1304" i="3" s="1"/>
  <c r="U1305" i="3"/>
  <c r="V1305" i="3" s="1"/>
  <c r="U1306" i="3"/>
  <c r="V1306" i="3" s="1"/>
  <c r="U1307" i="3"/>
  <c r="V1307" i="3" s="1"/>
  <c r="U1308" i="3"/>
  <c r="V1308" i="3" s="1"/>
  <c r="U1655" i="3"/>
  <c r="V1655" i="3" s="1"/>
  <c r="U1309" i="3"/>
  <c r="V1309" i="3" s="1"/>
  <c r="U1310" i="3"/>
  <c r="V1310" i="3" s="1"/>
  <c r="U1311" i="3"/>
  <c r="V1311" i="3" s="1"/>
  <c r="U1312" i="3"/>
  <c r="V1312" i="3" s="1"/>
  <c r="U1313" i="3"/>
  <c r="V1313" i="3" s="1"/>
  <c r="U1314" i="3"/>
  <c r="V1314" i="3" s="1"/>
  <c r="U1315" i="3"/>
  <c r="V1315" i="3" s="1"/>
  <c r="U1316" i="3"/>
  <c r="V1316" i="3" s="1"/>
  <c r="U1317" i="3"/>
  <c r="V1317" i="3" s="1"/>
  <c r="U1318" i="3"/>
  <c r="V1318" i="3" s="1"/>
  <c r="U1319" i="3"/>
  <c r="V1319" i="3" s="1"/>
  <c r="U1320" i="3"/>
  <c r="V1320" i="3" s="1"/>
  <c r="U1321" i="3"/>
  <c r="V1321" i="3" s="1"/>
  <c r="U1322" i="3"/>
  <c r="V1322" i="3" s="1"/>
  <c r="U1323" i="3"/>
  <c r="V1323" i="3" s="1"/>
  <c r="U1324" i="3"/>
  <c r="V1324" i="3" s="1"/>
  <c r="U1325" i="3"/>
  <c r="V1325" i="3" s="1"/>
  <c r="U1326" i="3"/>
  <c r="V1326" i="3" s="1"/>
  <c r="U1327" i="3"/>
  <c r="V1327" i="3" s="1"/>
  <c r="U1328" i="3"/>
  <c r="V1328" i="3" s="1"/>
  <c r="U1329" i="3"/>
  <c r="V1329" i="3" s="1"/>
  <c r="U1330" i="3"/>
  <c r="V1330" i="3" s="1"/>
  <c r="U1331" i="3"/>
  <c r="V1331" i="3" s="1"/>
  <c r="U1332" i="3"/>
  <c r="V1332" i="3" s="1"/>
  <c r="U1333" i="3"/>
  <c r="V1333" i="3" s="1"/>
  <c r="U1334" i="3"/>
  <c r="V1334" i="3" s="1"/>
  <c r="U1335" i="3"/>
  <c r="V1335" i="3" s="1"/>
  <c r="U1336" i="3"/>
  <c r="V1336" i="3" s="1"/>
  <c r="U1337" i="3"/>
  <c r="V1337" i="3" s="1"/>
  <c r="U1338" i="3"/>
  <c r="V1338" i="3" s="1"/>
  <c r="U1339" i="3"/>
  <c r="V1339" i="3" s="1"/>
  <c r="U1340" i="3"/>
  <c r="V1340" i="3" s="1"/>
  <c r="U1341" i="3"/>
  <c r="V1341" i="3" s="1"/>
  <c r="U1342" i="3"/>
  <c r="V1342" i="3" s="1"/>
  <c r="U1343" i="3"/>
  <c r="V1343" i="3" s="1"/>
  <c r="U1344" i="3"/>
  <c r="V1344" i="3" s="1"/>
  <c r="U1345" i="3"/>
  <c r="V1345" i="3" s="1"/>
  <c r="U1346" i="3"/>
  <c r="V1346" i="3" s="1"/>
  <c r="U1347" i="3"/>
  <c r="V1347" i="3" s="1"/>
  <c r="U1349" i="3"/>
  <c r="V1349" i="3" s="1"/>
  <c r="U1350" i="3"/>
  <c r="V1350" i="3" s="1"/>
  <c r="U1351" i="3"/>
  <c r="V1351" i="3" s="1"/>
  <c r="U1352" i="3"/>
  <c r="V1352" i="3" s="1"/>
  <c r="U1353" i="3"/>
  <c r="V1353" i="3" s="1"/>
  <c r="U1354" i="3"/>
  <c r="V1354" i="3" s="1"/>
  <c r="U1355" i="3"/>
  <c r="V1355" i="3" s="1"/>
  <c r="U1357" i="3"/>
  <c r="V1357" i="3" s="1"/>
  <c r="U1358" i="3"/>
  <c r="V1358" i="3" s="1"/>
  <c r="U1359" i="3"/>
  <c r="V1359" i="3" s="1"/>
  <c r="U1360" i="3"/>
  <c r="V1360" i="3" s="1"/>
  <c r="U1361" i="3"/>
  <c r="V1361" i="3" s="1"/>
  <c r="U1362" i="3"/>
  <c r="V1362" i="3" s="1"/>
  <c r="U1363" i="3"/>
  <c r="V1363" i="3" s="1"/>
  <c r="U1364" i="3"/>
  <c r="V1364" i="3" s="1"/>
  <c r="U1366" i="3"/>
  <c r="V1366" i="3" s="1"/>
  <c r="U1367" i="3"/>
  <c r="V1367" i="3" s="1"/>
  <c r="U1368" i="3"/>
  <c r="V1368" i="3" s="1"/>
  <c r="U1369" i="3"/>
  <c r="V1369" i="3" s="1"/>
  <c r="U1370" i="3"/>
  <c r="V1370" i="3" s="1"/>
  <c r="U1371" i="3"/>
  <c r="V1371" i="3" s="1"/>
  <c r="U1372" i="3"/>
  <c r="V1372" i="3" s="1"/>
  <c r="U1373" i="3"/>
  <c r="V1373" i="3" s="1"/>
  <c r="U1374" i="3"/>
  <c r="V1374" i="3" s="1"/>
  <c r="U1375" i="3"/>
  <c r="V1375" i="3" s="1"/>
  <c r="U1376" i="3"/>
  <c r="V1376" i="3" s="1"/>
  <c r="U1377" i="3"/>
  <c r="V1377" i="3" s="1"/>
  <c r="U1378" i="3"/>
  <c r="V1378" i="3" s="1"/>
  <c r="U1379" i="3"/>
  <c r="V1379" i="3" s="1"/>
  <c r="U1380" i="3"/>
  <c r="V1380" i="3" s="1"/>
  <c r="U1381" i="3"/>
  <c r="V1381" i="3" s="1"/>
  <c r="U1382" i="3"/>
  <c r="V1382" i="3" s="1"/>
  <c r="U1383" i="3"/>
  <c r="V1383" i="3" s="1"/>
  <c r="U1384" i="3"/>
  <c r="V1384" i="3" s="1"/>
  <c r="U1385" i="3"/>
  <c r="V1385" i="3" s="1"/>
  <c r="U1386" i="3"/>
  <c r="V1386" i="3" s="1"/>
  <c r="U1387" i="3"/>
  <c r="V1387" i="3" s="1"/>
  <c r="U1388" i="3"/>
  <c r="V1388" i="3" s="1"/>
  <c r="U1389" i="3"/>
  <c r="V1389" i="3" s="1"/>
  <c r="U1390" i="3"/>
  <c r="V1390" i="3" s="1"/>
  <c r="U1391" i="3"/>
  <c r="V1391" i="3" s="1"/>
  <c r="U1392" i="3"/>
  <c r="V1392" i="3" s="1"/>
  <c r="U1393" i="3"/>
  <c r="V1393" i="3" s="1"/>
  <c r="U1394" i="3"/>
  <c r="V1394" i="3" s="1"/>
  <c r="U1395" i="3"/>
  <c r="V1395" i="3" s="1"/>
  <c r="U1396" i="3"/>
  <c r="V1396" i="3" s="1"/>
  <c r="U1397" i="3"/>
  <c r="V1397" i="3" s="1"/>
  <c r="U1398" i="3"/>
  <c r="V1398" i="3" s="1"/>
  <c r="U1399" i="3"/>
  <c r="V1399" i="3" s="1"/>
  <c r="U1400" i="3"/>
  <c r="V1400" i="3" s="1"/>
  <c r="U1401" i="3"/>
  <c r="V1401" i="3" s="1"/>
  <c r="U1402" i="3"/>
  <c r="V1402" i="3" s="1"/>
  <c r="U1403" i="3"/>
  <c r="V1403" i="3" s="1"/>
  <c r="U1404" i="3"/>
  <c r="V1404" i="3" s="1"/>
  <c r="U1405" i="3"/>
  <c r="V1405" i="3" s="1"/>
  <c r="U1406" i="3"/>
  <c r="V1406" i="3" s="1"/>
  <c r="U1407" i="3"/>
  <c r="V1407" i="3" s="1"/>
  <c r="U1656" i="3"/>
  <c r="V1656" i="3" s="1"/>
  <c r="U1408" i="3"/>
  <c r="V1408" i="3" s="1"/>
  <c r="U1409" i="3"/>
  <c r="V1409" i="3" s="1"/>
  <c r="U1410" i="3"/>
  <c r="V1410" i="3" s="1"/>
  <c r="U1411" i="3"/>
  <c r="V1411" i="3" s="1"/>
  <c r="U1412" i="3"/>
  <c r="V1412" i="3" s="1"/>
  <c r="U1413" i="3"/>
  <c r="V1413" i="3" s="1"/>
  <c r="U1414" i="3"/>
  <c r="V1414" i="3" s="1"/>
  <c r="U1415" i="3"/>
  <c r="V1415" i="3" s="1"/>
  <c r="U1416" i="3"/>
  <c r="V1416" i="3" s="1"/>
  <c r="U1417" i="3"/>
  <c r="V1417" i="3" s="1"/>
  <c r="U1418" i="3"/>
  <c r="V1418" i="3" s="1"/>
  <c r="U1419" i="3"/>
  <c r="V1419" i="3" s="1"/>
  <c r="U1420" i="3"/>
  <c r="V1420" i="3" s="1"/>
  <c r="U1421" i="3"/>
  <c r="V1421" i="3" s="1"/>
  <c r="U1422" i="3"/>
  <c r="V1422" i="3" s="1"/>
  <c r="U1423" i="3"/>
  <c r="V1423" i="3" s="1"/>
  <c r="U1424" i="3"/>
  <c r="V1424" i="3" s="1"/>
  <c r="U1426" i="3"/>
  <c r="V1426" i="3" s="1"/>
  <c r="U1427" i="3"/>
  <c r="V1427" i="3" s="1"/>
  <c r="U1428" i="3"/>
  <c r="V1428" i="3" s="1"/>
  <c r="U1429" i="3"/>
  <c r="V1429" i="3" s="1"/>
  <c r="U1430" i="3"/>
  <c r="V1430" i="3" s="1"/>
  <c r="U1431" i="3"/>
  <c r="V1431" i="3" s="1"/>
  <c r="U1433" i="3"/>
  <c r="V1433" i="3" s="1"/>
  <c r="U1434" i="3"/>
  <c r="V1434" i="3" s="1"/>
  <c r="V1657" i="3"/>
  <c r="V1658" i="3"/>
  <c r="U1435" i="3"/>
  <c r="V1435" i="3" s="1"/>
  <c r="U1436" i="3"/>
  <c r="V1436" i="3" s="1"/>
  <c r="U1437" i="3"/>
  <c r="V1437" i="3" s="1"/>
  <c r="U1438" i="3"/>
  <c r="V1438" i="3" s="1"/>
  <c r="U1443" i="3"/>
  <c r="V1443" i="3" s="1"/>
  <c r="U1444" i="3"/>
  <c r="V1444" i="3" s="1"/>
  <c r="U1445" i="3"/>
  <c r="V1445" i="3" s="1"/>
  <c r="U1446" i="3"/>
  <c r="V1446" i="3" s="1"/>
  <c r="U1447" i="3"/>
  <c r="V1447" i="3" s="1"/>
  <c r="U1448" i="3"/>
  <c r="V1448" i="3" s="1"/>
  <c r="U1449" i="3"/>
  <c r="V1449" i="3" s="1"/>
  <c r="U1450" i="3"/>
  <c r="V1450" i="3" s="1"/>
  <c r="U1451" i="3"/>
  <c r="V1451" i="3" s="1"/>
  <c r="U1452" i="3"/>
  <c r="V1452" i="3" s="1"/>
  <c r="U1453" i="3"/>
  <c r="V1453" i="3" s="1"/>
  <c r="U1454" i="3"/>
  <c r="V1454" i="3" s="1"/>
  <c r="U1455" i="3"/>
  <c r="V1455" i="3" s="1"/>
  <c r="U1456" i="3"/>
  <c r="V1456" i="3" s="1"/>
  <c r="V9" i="3"/>
  <c r="V58" i="3"/>
  <c r="V63" i="3"/>
  <c r="V69" i="3"/>
  <c r="V71" i="3"/>
  <c r="V1490" i="3"/>
  <c r="V1502" i="3"/>
  <c r="V1509" i="3"/>
  <c r="V115" i="3"/>
  <c r="V121" i="3"/>
  <c r="V130" i="3"/>
  <c r="V1540" i="3"/>
  <c r="V258" i="3"/>
  <c r="V268" i="3"/>
  <c r="V308" i="3"/>
  <c r="V318" i="3"/>
  <c r="V342" i="3"/>
  <c r="V407" i="3"/>
  <c r="V810" i="3"/>
  <c r="V812" i="3"/>
  <c r="V1066" i="3"/>
  <c r="V1107" i="3"/>
  <c r="W5" i="3"/>
  <c r="W1458" i="3"/>
  <c r="W6" i="3"/>
  <c r="W1459" i="3"/>
  <c r="W1461" i="3"/>
  <c r="W9" i="3"/>
  <c r="W1462" i="3"/>
  <c r="W1466" i="3"/>
  <c r="W10" i="3"/>
  <c r="W11" i="3"/>
  <c r="W12" i="3"/>
  <c r="W13" i="3"/>
  <c r="W14" i="3"/>
  <c r="W15" i="3"/>
  <c r="W16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1469" i="3"/>
  <c r="W57" i="3"/>
  <c r="W1470" i="3"/>
  <c r="W58" i="3"/>
  <c r="W1471" i="3"/>
  <c r="W59" i="3"/>
  <c r="W60" i="3"/>
  <c r="W61" i="3"/>
  <c r="W1473" i="3"/>
  <c r="W1474" i="3"/>
  <c r="W62" i="3"/>
  <c r="W63" i="3"/>
  <c r="W64" i="3"/>
  <c r="W65" i="3"/>
  <c r="W1478" i="3"/>
  <c r="W1480" i="3"/>
  <c r="W66" i="3"/>
  <c r="W1484" i="3"/>
  <c r="W69" i="3"/>
  <c r="W71" i="3"/>
  <c r="W72" i="3"/>
  <c r="W1487" i="3"/>
  <c r="W74" i="3"/>
  <c r="W76" i="3"/>
  <c r="W1489" i="3"/>
  <c r="W79" i="3"/>
  <c r="W80" i="3"/>
  <c r="W1490" i="3"/>
  <c r="W1491" i="3"/>
  <c r="W1493" i="3"/>
  <c r="W1494" i="3"/>
  <c r="W1495" i="3"/>
  <c r="W85" i="3"/>
  <c r="W86" i="3"/>
  <c r="W1496" i="3"/>
  <c r="W89" i="3"/>
  <c r="W91" i="3"/>
  <c r="W92" i="3"/>
  <c r="W1502" i="3"/>
  <c r="W96" i="3"/>
  <c r="W99" i="3"/>
  <c r="W102" i="3"/>
  <c r="W1505" i="3"/>
  <c r="W106" i="3"/>
  <c r="W1509" i="3"/>
  <c r="W107" i="3"/>
  <c r="W1514" i="3"/>
  <c r="W1516" i="3"/>
  <c r="W110" i="3"/>
  <c r="W111" i="3"/>
  <c r="W112" i="3"/>
  <c r="W1660" i="3"/>
  <c r="W113" i="3"/>
  <c r="W114" i="3"/>
  <c r="W115" i="3"/>
  <c r="W1517" i="3"/>
  <c r="W116" i="3"/>
  <c r="W117" i="3"/>
  <c r="W118" i="3"/>
  <c r="W1519" i="3"/>
  <c r="W1520" i="3"/>
  <c r="W119" i="3"/>
  <c r="W1523" i="3"/>
  <c r="W120" i="3"/>
  <c r="W121" i="3"/>
  <c r="W122" i="3"/>
  <c r="W1528" i="3"/>
  <c r="W1529" i="3"/>
  <c r="W124" i="3"/>
  <c r="W1530" i="3"/>
  <c r="W125" i="3"/>
  <c r="W126" i="3"/>
  <c r="W127" i="3"/>
  <c r="W128" i="3"/>
  <c r="W129" i="3"/>
  <c r="W130" i="3"/>
  <c r="W131" i="3"/>
  <c r="W1532" i="3"/>
  <c r="W132" i="3"/>
  <c r="W1534" i="3"/>
  <c r="W133" i="3"/>
  <c r="W135" i="3"/>
  <c r="W1538" i="3"/>
  <c r="W138" i="3"/>
  <c r="W139" i="3"/>
  <c r="W1540" i="3"/>
  <c r="W140" i="3"/>
  <c r="W141" i="3"/>
  <c r="W1541" i="3"/>
  <c r="W1544" i="3"/>
  <c r="W142" i="3"/>
  <c r="W144" i="3"/>
  <c r="W1547" i="3"/>
  <c r="W146" i="3"/>
  <c r="W148" i="3"/>
  <c r="W1549" i="3"/>
  <c r="W150" i="3"/>
  <c r="W151" i="3"/>
  <c r="W152" i="3"/>
  <c r="W153" i="3"/>
  <c r="W1551" i="3"/>
  <c r="W156" i="3"/>
  <c r="W158" i="3"/>
  <c r="W159" i="3"/>
  <c r="W160" i="3"/>
  <c r="W161" i="3"/>
  <c r="W162" i="3"/>
  <c r="W1552" i="3"/>
  <c r="W1553" i="3"/>
  <c r="W163" i="3"/>
  <c r="W1554" i="3"/>
  <c r="W1555" i="3"/>
  <c r="W165" i="3"/>
  <c r="W1556" i="3"/>
  <c r="W166" i="3"/>
  <c r="W1558" i="3"/>
  <c r="W167" i="3"/>
  <c r="W168" i="3"/>
  <c r="W1559" i="3"/>
  <c r="W1560" i="3"/>
  <c r="W169" i="3"/>
  <c r="W1561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562" i="3"/>
  <c r="W192" i="3"/>
  <c r="W193" i="3"/>
  <c r="W194" i="3"/>
  <c r="W195" i="3"/>
  <c r="W196" i="3"/>
  <c r="W197" i="3"/>
  <c r="W198" i="3"/>
  <c r="W199" i="3"/>
  <c r="W1563" i="3"/>
  <c r="W200" i="3"/>
  <c r="W2" i="3"/>
  <c r="W201" i="3"/>
  <c r="W202" i="3"/>
  <c r="W203" i="3"/>
  <c r="W204" i="3"/>
  <c r="W205" i="3"/>
  <c r="W206" i="3"/>
  <c r="W207" i="3"/>
  <c r="W208" i="3"/>
  <c r="W210" i="3"/>
  <c r="W211" i="3"/>
  <c r="W213" i="3"/>
  <c r="W214" i="3"/>
  <c r="W220" i="3"/>
  <c r="W221" i="3"/>
  <c r="W223" i="3"/>
  <c r="W224" i="3"/>
  <c r="W225" i="3"/>
  <c r="W229" i="3"/>
  <c r="W230" i="3"/>
  <c r="W231" i="3"/>
  <c r="W1565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1" i="3"/>
  <c r="W252" i="3"/>
  <c r="W253" i="3"/>
  <c r="W254" i="3"/>
  <c r="W255" i="3"/>
  <c r="W256" i="3"/>
  <c r="W257" i="3"/>
  <c r="W258" i="3"/>
  <c r="W259" i="3"/>
  <c r="W1567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81" i="3"/>
  <c r="W282" i="3"/>
  <c r="W285" i="3"/>
  <c r="W286" i="3"/>
  <c r="W291" i="3"/>
  <c r="W292" i="3"/>
  <c r="W293" i="3"/>
  <c r="W294" i="3"/>
  <c r="W295" i="3"/>
  <c r="W1568" i="3"/>
  <c r="W296" i="3"/>
  <c r="W297" i="3"/>
  <c r="W298" i="3"/>
  <c r="W299" i="3"/>
  <c r="W300" i="3"/>
  <c r="W1569" i="3"/>
  <c r="W1571" i="3"/>
  <c r="W306" i="3"/>
  <c r="W307" i="3"/>
  <c r="W1661" i="3"/>
  <c r="W308" i="3"/>
  <c r="W309" i="3"/>
  <c r="W310" i="3"/>
  <c r="W1572" i="3"/>
  <c r="W1573" i="3"/>
  <c r="W1574" i="3"/>
  <c r="W312" i="3"/>
  <c r="W313" i="3"/>
  <c r="W1575" i="3"/>
  <c r="W315" i="3"/>
  <c r="W316" i="3"/>
  <c r="W317" i="3"/>
  <c r="W318" i="3"/>
  <c r="W319" i="3"/>
  <c r="W320" i="3"/>
  <c r="W321" i="3"/>
  <c r="W323" i="3"/>
  <c r="W325" i="3"/>
  <c r="W326" i="3"/>
  <c r="W327" i="3"/>
  <c r="W329" i="3"/>
  <c r="W330" i="3"/>
  <c r="W331" i="3"/>
  <c r="W332" i="3"/>
  <c r="W333" i="3"/>
  <c r="W334" i="3"/>
  <c r="W335" i="3"/>
  <c r="W157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1581" i="3"/>
  <c r="W349" i="3"/>
  <c r="W351" i="3"/>
  <c r="W352" i="3"/>
  <c r="W353" i="3"/>
  <c r="W355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4" i="3"/>
  <c r="W385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400" i="3"/>
  <c r="W401" i="3"/>
  <c r="W402" i="3"/>
  <c r="W403" i="3"/>
  <c r="W404" i="3"/>
  <c r="W405" i="3"/>
  <c r="W1588" i="3"/>
  <c r="W407" i="3"/>
  <c r="W408" i="3"/>
  <c r="W409" i="3"/>
  <c r="W410" i="3"/>
  <c r="W1589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1662" i="3"/>
  <c r="W439" i="3"/>
  <c r="W440" i="3"/>
  <c r="W441" i="3"/>
  <c r="W442" i="3"/>
  <c r="W443" i="3"/>
  <c r="W444" i="3"/>
  <c r="W445" i="3"/>
  <c r="W446" i="3"/>
  <c r="W447" i="3"/>
  <c r="W448" i="3"/>
  <c r="W449" i="3"/>
  <c r="W450" i="3"/>
  <c r="W451" i="3"/>
  <c r="W452" i="3"/>
  <c r="W453" i="3"/>
  <c r="W454" i="3"/>
  <c r="W455" i="3"/>
  <c r="W456" i="3"/>
  <c r="W457" i="3"/>
  <c r="W458" i="3"/>
  <c r="W459" i="3"/>
  <c r="W460" i="3"/>
  <c r="W461" i="3"/>
  <c r="W462" i="3"/>
  <c r="W463" i="3"/>
  <c r="W464" i="3"/>
  <c r="W465" i="3"/>
  <c r="W466" i="3"/>
  <c r="W467" i="3"/>
  <c r="W468" i="3"/>
  <c r="W469" i="3"/>
  <c r="W1590" i="3"/>
  <c r="W470" i="3"/>
  <c r="W471" i="3"/>
  <c r="W472" i="3"/>
  <c r="W473" i="3"/>
  <c r="W474" i="3"/>
  <c r="W475" i="3"/>
  <c r="W476" i="3"/>
  <c r="W477" i="3"/>
  <c r="W478" i="3"/>
  <c r="W479" i="3"/>
  <c r="W480" i="3"/>
  <c r="W481" i="3"/>
  <c r="W482" i="3"/>
  <c r="W483" i="3"/>
  <c r="W484" i="3"/>
  <c r="W485" i="3"/>
  <c r="W486" i="3"/>
  <c r="W487" i="3"/>
  <c r="W488" i="3"/>
  <c r="W489" i="3"/>
  <c r="W490" i="3"/>
  <c r="W491" i="3"/>
  <c r="W492" i="3"/>
  <c r="W493" i="3"/>
  <c r="W494" i="3"/>
  <c r="W495" i="3"/>
  <c r="W496" i="3"/>
  <c r="W497" i="3"/>
  <c r="W498" i="3"/>
  <c r="W499" i="3"/>
  <c r="W500" i="3"/>
  <c r="W501" i="3"/>
  <c r="W502" i="3"/>
  <c r="W503" i="3"/>
  <c r="W504" i="3"/>
  <c r="W505" i="3"/>
  <c r="W506" i="3"/>
  <c r="W507" i="3"/>
  <c r="W508" i="3"/>
  <c r="W509" i="3"/>
  <c r="W510" i="3"/>
  <c r="W511" i="3"/>
  <c r="W512" i="3"/>
  <c r="W513" i="3"/>
  <c r="W514" i="3"/>
  <c r="W515" i="3"/>
  <c r="W516" i="3"/>
  <c r="W517" i="3"/>
  <c r="W518" i="3"/>
  <c r="W519" i="3"/>
  <c r="W520" i="3"/>
  <c r="W521" i="3"/>
  <c r="W522" i="3"/>
  <c r="W523" i="3"/>
  <c r="W524" i="3"/>
  <c r="W525" i="3"/>
  <c r="W526" i="3"/>
  <c r="W527" i="3"/>
  <c r="W528" i="3"/>
  <c r="W529" i="3"/>
  <c r="W530" i="3"/>
  <c r="W531" i="3"/>
  <c r="W532" i="3"/>
  <c r="W533" i="3"/>
  <c r="W534" i="3"/>
  <c r="W535" i="3"/>
  <c r="W536" i="3"/>
  <c r="W537" i="3"/>
  <c r="W538" i="3"/>
  <c r="W539" i="3"/>
  <c r="W540" i="3"/>
  <c r="W541" i="3"/>
  <c r="W542" i="3"/>
  <c r="W543" i="3"/>
  <c r="W544" i="3"/>
  <c r="W545" i="3"/>
  <c r="W546" i="3"/>
  <c r="W547" i="3"/>
  <c r="W548" i="3"/>
  <c r="W549" i="3"/>
  <c r="W550" i="3"/>
  <c r="W551" i="3"/>
  <c r="W552" i="3"/>
  <c r="W553" i="3"/>
  <c r="W554" i="3"/>
  <c r="W555" i="3"/>
  <c r="W556" i="3"/>
  <c r="W557" i="3"/>
  <c r="W558" i="3"/>
  <c r="W559" i="3"/>
  <c r="W560" i="3"/>
  <c r="W561" i="3"/>
  <c r="W562" i="3"/>
  <c r="W563" i="3"/>
  <c r="W564" i="3"/>
  <c r="W565" i="3"/>
  <c r="W566" i="3"/>
  <c r="W567" i="3"/>
  <c r="W568" i="3"/>
  <c r="W1592" i="3"/>
  <c r="W569" i="3"/>
  <c r="W570" i="3"/>
  <c r="W1593" i="3"/>
  <c r="W571" i="3"/>
  <c r="W572" i="3"/>
  <c r="W573" i="3"/>
  <c r="W574" i="3"/>
  <c r="W575" i="3"/>
  <c r="W576" i="3"/>
  <c r="W579" i="3"/>
  <c r="W580" i="3"/>
  <c r="W581" i="3"/>
  <c r="W582" i="3"/>
  <c r="W583" i="3"/>
  <c r="W584" i="3"/>
  <c r="W585" i="3"/>
  <c r="W586" i="3"/>
  <c r="W587" i="3"/>
  <c r="W588" i="3"/>
  <c r="W589" i="3"/>
  <c r="W590" i="3"/>
  <c r="W591" i="3"/>
  <c r="W592" i="3"/>
  <c r="W593" i="3"/>
  <c r="W594" i="3"/>
  <c r="W597" i="3"/>
  <c r="W598" i="3"/>
  <c r="W599" i="3"/>
  <c r="W600" i="3"/>
  <c r="W601" i="3"/>
  <c r="W602" i="3"/>
  <c r="W603" i="3"/>
  <c r="W604" i="3"/>
  <c r="W605" i="3"/>
  <c r="W606" i="3"/>
  <c r="W609" i="3"/>
  <c r="W610" i="3"/>
  <c r="W611" i="3"/>
  <c r="W612" i="3"/>
  <c r="W613" i="3"/>
  <c r="W614" i="3"/>
  <c r="W615" i="3"/>
  <c r="W616" i="3"/>
  <c r="W618" i="3"/>
  <c r="W619" i="3"/>
  <c r="W1594" i="3"/>
  <c r="W622" i="3"/>
  <c r="W623" i="3"/>
  <c r="W1596" i="3"/>
  <c r="W624" i="3"/>
  <c r="W625" i="3"/>
  <c r="W626" i="3"/>
  <c r="W1597" i="3"/>
  <c r="W627" i="3"/>
  <c r="W628" i="3"/>
  <c r="W629" i="3"/>
  <c r="W630" i="3"/>
  <c r="W631" i="3"/>
  <c r="W632" i="3"/>
  <c r="W633" i="3"/>
  <c r="W634" i="3"/>
  <c r="W635" i="3"/>
  <c r="W636" i="3"/>
  <c r="W637" i="3"/>
  <c r="W638" i="3"/>
  <c r="W639" i="3"/>
  <c r="W641" i="3"/>
  <c r="W644" i="3"/>
  <c r="W645" i="3"/>
  <c r="W649" i="3"/>
  <c r="W650" i="3"/>
  <c r="W651" i="3"/>
  <c r="W652" i="3"/>
  <c r="W653" i="3"/>
  <c r="W655" i="3"/>
  <c r="W656" i="3"/>
  <c r="W657" i="3"/>
  <c r="W658" i="3"/>
  <c r="W659" i="3"/>
  <c r="W660" i="3"/>
  <c r="W662" i="3"/>
  <c r="W663" i="3"/>
  <c r="W668" i="3"/>
  <c r="W669" i="3"/>
  <c r="W670" i="3"/>
  <c r="W671" i="3"/>
  <c r="W672" i="3"/>
  <c r="W673" i="3"/>
  <c r="W674" i="3"/>
  <c r="W675" i="3"/>
  <c r="W677" i="3"/>
  <c r="W678" i="3"/>
  <c r="W679" i="3"/>
  <c r="W680" i="3"/>
  <c r="W681" i="3"/>
  <c r="W682" i="3"/>
  <c r="W683" i="3"/>
  <c r="W684" i="3"/>
  <c r="W685" i="3"/>
  <c r="W686" i="3"/>
  <c r="W687" i="3"/>
  <c r="W688" i="3"/>
  <c r="W1599" i="3"/>
  <c r="W689" i="3"/>
  <c r="W690" i="3"/>
  <c r="W691" i="3"/>
  <c r="W692" i="3"/>
  <c r="W693" i="3"/>
  <c r="W694" i="3"/>
  <c r="W695" i="3"/>
  <c r="W696" i="3"/>
  <c r="W697" i="3"/>
  <c r="W698" i="3"/>
  <c r="W699" i="3"/>
  <c r="W700" i="3"/>
  <c r="W701" i="3"/>
  <c r="W702" i="3"/>
  <c r="W703" i="3"/>
  <c r="W704" i="3"/>
  <c r="W705" i="3"/>
  <c r="W706" i="3"/>
  <c r="W707" i="3"/>
  <c r="W708" i="3"/>
  <c r="W709" i="3"/>
  <c r="W710" i="3"/>
  <c r="W711" i="3"/>
  <c r="W715" i="3"/>
  <c r="W716" i="3"/>
  <c r="W717" i="3"/>
  <c r="W719" i="3"/>
  <c r="W720" i="3"/>
  <c r="W721" i="3"/>
  <c r="W722" i="3"/>
  <c r="W723" i="3"/>
  <c r="W724" i="3"/>
  <c r="W725" i="3"/>
  <c r="W726" i="3"/>
  <c r="W727" i="3"/>
  <c r="W728" i="3"/>
  <c r="W729" i="3"/>
  <c r="W730" i="3"/>
  <c r="W731" i="3"/>
  <c r="W732" i="3"/>
  <c r="W733" i="3"/>
  <c r="W734" i="3"/>
  <c r="W735" i="3"/>
  <c r="W736" i="3"/>
  <c r="W737" i="3"/>
  <c r="W738" i="3"/>
  <c r="W739" i="3"/>
  <c r="W740" i="3"/>
  <c r="W1600" i="3"/>
  <c r="W741" i="3"/>
  <c r="W742" i="3"/>
  <c r="W743" i="3"/>
  <c r="W744" i="3"/>
  <c r="W745" i="3"/>
  <c r="W1601" i="3"/>
  <c r="W746" i="3"/>
  <c r="W747" i="3"/>
  <c r="W749" i="3"/>
  <c r="W751" i="3"/>
  <c r="W752" i="3"/>
  <c r="W753" i="3"/>
  <c r="W1603" i="3"/>
  <c r="W754" i="3"/>
  <c r="W756" i="3"/>
  <c r="W757" i="3"/>
  <c r="W758" i="3"/>
  <c r="W759" i="3"/>
  <c r="W760" i="3"/>
  <c r="W761" i="3"/>
  <c r="W1604" i="3"/>
  <c r="W762" i="3"/>
  <c r="W769" i="3"/>
  <c r="W770" i="3"/>
  <c r="W771" i="3"/>
  <c r="W772" i="3"/>
  <c r="W773" i="3"/>
  <c r="W774" i="3"/>
  <c r="W775" i="3"/>
  <c r="W777" i="3"/>
  <c r="W778" i="3"/>
  <c r="W779" i="3"/>
  <c r="W780" i="3"/>
  <c r="W782" i="3"/>
  <c r="W783" i="3"/>
  <c r="W784" i="3"/>
  <c r="W1607" i="3"/>
  <c r="W786" i="3"/>
  <c r="W787" i="3"/>
  <c r="W1609" i="3"/>
  <c r="W791" i="3"/>
  <c r="W792" i="3"/>
  <c r="W793" i="3"/>
  <c r="W794" i="3"/>
  <c r="W795" i="3"/>
  <c r="W796" i="3"/>
  <c r="W797" i="3"/>
  <c r="W798" i="3"/>
  <c r="W799" i="3"/>
  <c r="W800" i="3"/>
  <c r="W1611" i="3"/>
  <c r="W801" i="3"/>
  <c r="W802" i="3"/>
  <c r="W803" i="3"/>
  <c r="W804" i="3"/>
  <c r="W805" i="3"/>
  <c r="W1612" i="3"/>
  <c r="W809" i="3"/>
  <c r="W1615" i="3"/>
  <c r="W813" i="3"/>
  <c r="W1616" i="3"/>
  <c r="W814" i="3"/>
  <c r="W1619" i="3"/>
  <c r="W815" i="3"/>
  <c r="W816" i="3"/>
  <c r="W817" i="3"/>
  <c r="W818" i="3"/>
  <c r="W821" i="3"/>
  <c r="W822" i="3"/>
  <c r="W823" i="3"/>
  <c r="W824" i="3"/>
  <c r="W825" i="3"/>
  <c r="W826" i="3"/>
  <c r="W827" i="3"/>
  <c r="W1621" i="3"/>
  <c r="W828" i="3"/>
  <c r="W829" i="3"/>
  <c r="W830" i="3"/>
  <c r="W832" i="3"/>
  <c r="W833" i="3"/>
  <c r="W835" i="3"/>
  <c r="W836" i="3"/>
  <c r="W838" i="3"/>
  <c r="W839" i="3"/>
  <c r="W840" i="3"/>
  <c r="W841" i="3"/>
  <c r="W842" i="3"/>
  <c r="W843" i="3"/>
  <c r="W1625" i="3"/>
  <c r="W1626" i="3"/>
  <c r="W844" i="3"/>
  <c r="W845" i="3"/>
  <c r="W846" i="3"/>
  <c r="W847" i="3"/>
  <c r="W848" i="3"/>
  <c r="W849" i="3"/>
  <c r="W850" i="3"/>
  <c r="W851" i="3"/>
  <c r="W852" i="3"/>
  <c r="W853" i="3"/>
  <c r="W854" i="3"/>
  <c r="W855" i="3"/>
  <c r="W856" i="3"/>
  <c r="W1627" i="3"/>
  <c r="W857" i="3"/>
  <c r="W858" i="3"/>
  <c r="W4" i="3"/>
  <c r="W859" i="3"/>
  <c r="W860" i="3"/>
  <c r="W861" i="3"/>
  <c r="W862" i="3"/>
  <c r="W863" i="3"/>
  <c r="W864" i="3"/>
  <c r="W865" i="3"/>
  <c r="W1629" i="3"/>
  <c r="W866" i="3"/>
  <c r="W867" i="3"/>
  <c r="W868" i="3"/>
  <c r="W869" i="3"/>
  <c r="W870" i="3"/>
  <c r="W871" i="3"/>
  <c r="W872" i="3"/>
  <c r="W873" i="3"/>
  <c r="W874" i="3"/>
  <c r="W875" i="3"/>
  <c r="W876" i="3"/>
  <c r="W877" i="3"/>
  <c r="W878" i="3"/>
  <c r="W879" i="3"/>
  <c r="W880" i="3"/>
  <c r="W881" i="3"/>
  <c r="W882" i="3"/>
  <c r="W883" i="3"/>
  <c r="W884" i="3"/>
  <c r="W885" i="3"/>
  <c r="W886" i="3"/>
  <c r="W887" i="3"/>
  <c r="W888" i="3"/>
  <c r="W889" i="3"/>
  <c r="W890" i="3"/>
  <c r="W891" i="3"/>
  <c r="W892" i="3"/>
  <c r="W893" i="3"/>
  <c r="W894" i="3"/>
  <c r="W895" i="3"/>
  <c r="W896" i="3"/>
  <c r="W897" i="3"/>
  <c r="W898" i="3"/>
  <c r="W899" i="3"/>
  <c r="W900" i="3"/>
  <c r="W901" i="3"/>
  <c r="W902" i="3"/>
  <c r="W904" i="3"/>
  <c r="W905" i="3"/>
  <c r="W906" i="3"/>
  <c r="W907" i="3"/>
  <c r="W909" i="3"/>
  <c r="W910" i="3"/>
  <c r="W911" i="3"/>
  <c r="W912" i="3"/>
  <c r="W913" i="3"/>
  <c r="W914" i="3"/>
  <c r="W915" i="3"/>
  <c r="W916" i="3"/>
  <c r="W917" i="3"/>
  <c r="W918" i="3"/>
  <c r="W919" i="3"/>
  <c r="W920" i="3"/>
  <c r="W921" i="3"/>
  <c r="W922" i="3"/>
  <c r="W923" i="3"/>
  <c r="W1631" i="3"/>
  <c r="W924" i="3"/>
  <c r="W925" i="3"/>
  <c r="W926" i="3"/>
  <c r="W927" i="3"/>
  <c r="W928" i="3"/>
  <c r="W929" i="3"/>
  <c r="W930" i="3"/>
  <c r="W931" i="3"/>
  <c r="W932" i="3"/>
  <c r="W933" i="3"/>
  <c r="W934" i="3"/>
  <c r="W935" i="3"/>
  <c r="W1633" i="3"/>
  <c r="W936" i="3"/>
  <c r="W937" i="3"/>
  <c r="W938" i="3"/>
  <c r="W939" i="3"/>
  <c r="W940" i="3"/>
  <c r="W941" i="3"/>
  <c r="W942" i="3"/>
  <c r="W943" i="3"/>
  <c r="W944" i="3"/>
  <c r="W945" i="3"/>
  <c r="W946" i="3"/>
  <c r="W1634" i="3"/>
  <c r="W947" i="3"/>
  <c r="W1635" i="3"/>
  <c r="W948" i="3"/>
  <c r="W949" i="3"/>
  <c r="W950" i="3"/>
  <c r="W951" i="3"/>
  <c r="W952" i="3"/>
  <c r="W953" i="3"/>
  <c r="W954" i="3"/>
  <c r="W955" i="3"/>
  <c r="W956" i="3"/>
  <c r="W957" i="3"/>
  <c r="W958" i="3"/>
  <c r="W959" i="3"/>
  <c r="W960" i="3"/>
  <c r="W1636" i="3"/>
  <c r="W961" i="3"/>
  <c r="W1637" i="3"/>
  <c r="W962" i="3"/>
  <c r="W963" i="3"/>
  <c r="W964" i="3"/>
  <c r="W965" i="3"/>
  <c r="W966" i="3"/>
  <c r="W967" i="3"/>
  <c r="W1639" i="3"/>
  <c r="W1640" i="3"/>
  <c r="W968" i="3"/>
  <c r="W969" i="3"/>
  <c r="W970" i="3"/>
  <c r="W971" i="3"/>
  <c r="W972" i="3"/>
  <c r="W973" i="3"/>
  <c r="W974" i="3"/>
  <c r="W975" i="3"/>
  <c r="W976" i="3"/>
  <c r="W977" i="3"/>
  <c r="W978" i="3"/>
  <c r="W979" i="3"/>
  <c r="W980" i="3"/>
  <c r="W981" i="3"/>
  <c r="W982" i="3"/>
  <c r="W983" i="3"/>
  <c r="W985" i="3"/>
  <c r="W986" i="3"/>
  <c r="W987" i="3"/>
  <c r="W988" i="3"/>
  <c r="W989" i="3"/>
  <c r="W990" i="3"/>
  <c r="W991" i="3"/>
  <c r="W992" i="3"/>
  <c r="W993" i="3"/>
  <c r="W994" i="3"/>
  <c r="W995" i="3"/>
  <c r="W996" i="3"/>
  <c r="W997" i="3"/>
  <c r="W998" i="3"/>
  <c r="W999" i="3"/>
  <c r="W1000" i="3"/>
  <c r="W1001" i="3"/>
  <c r="W1002" i="3"/>
  <c r="W1003" i="3"/>
  <c r="W1004" i="3"/>
  <c r="W1005" i="3"/>
  <c r="W1006" i="3"/>
  <c r="W1007" i="3"/>
  <c r="W1008" i="3"/>
  <c r="W1009" i="3"/>
  <c r="W1010" i="3"/>
  <c r="W1011" i="3"/>
  <c r="W1012" i="3"/>
  <c r="W1013" i="3"/>
  <c r="W1014" i="3"/>
  <c r="W1015" i="3"/>
  <c r="W1016" i="3"/>
  <c r="W1017" i="3"/>
  <c r="W1018" i="3"/>
  <c r="W1019" i="3"/>
  <c r="W1020" i="3"/>
  <c r="W1021" i="3"/>
  <c r="W1022" i="3"/>
  <c r="W1023" i="3"/>
  <c r="W1024" i="3"/>
  <c r="W1025" i="3"/>
  <c r="W1026" i="3"/>
  <c r="W1027" i="3"/>
  <c r="W1028" i="3"/>
  <c r="W1029" i="3"/>
  <c r="W1030" i="3"/>
  <c r="W1031" i="3"/>
  <c r="W1032" i="3"/>
  <c r="W1033" i="3"/>
  <c r="W1034" i="3"/>
  <c r="W1035" i="3"/>
  <c r="W1036" i="3"/>
  <c r="W1038" i="3"/>
  <c r="W1039" i="3"/>
  <c r="W1040" i="3"/>
  <c r="W1041" i="3"/>
  <c r="W1042" i="3"/>
  <c r="W1043" i="3"/>
  <c r="W1044" i="3"/>
  <c r="W1045" i="3"/>
  <c r="W1046" i="3"/>
  <c r="W1047" i="3"/>
  <c r="W1048" i="3"/>
  <c r="W1049" i="3"/>
  <c r="W1050" i="3"/>
  <c r="W1051" i="3"/>
  <c r="W1052" i="3"/>
  <c r="W1053" i="3"/>
  <c r="W1054" i="3"/>
  <c r="W1055" i="3"/>
  <c r="W1643" i="3"/>
  <c r="W1056" i="3"/>
  <c r="W1057" i="3"/>
  <c r="W1058" i="3"/>
  <c r="W1059" i="3"/>
  <c r="W1060" i="3"/>
  <c r="W1061" i="3"/>
  <c r="W1062" i="3"/>
  <c r="W1063" i="3"/>
  <c r="W1064" i="3"/>
  <c r="W1065" i="3"/>
  <c r="W1067" i="3"/>
  <c r="W1068" i="3"/>
  <c r="W1069" i="3"/>
  <c r="W1070" i="3"/>
  <c r="W1071" i="3"/>
  <c r="W1072" i="3"/>
  <c r="W1645" i="3"/>
  <c r="W1073" i="3"/>
  <c r="W1074" i="3"/>
  <c r="W1075" i="3"/>
  <c r="W1076" i="3"/>
  <c r="W1077" i="3"/>
  <c r="W1078" i="3"/>
  <c r="W1079" i="3"/>
  <c r="W1080" i="3"/>
  <c r="W1081" i="3"/>
  <c r="W1082" i="3"/>
  <c r="W1083" i="3"/>
  <c r="W1084" i="3"/>
  <c r="W1085" i="3"/>
  <c r="W1086" i="3"/>
  <c r="W1087" i="3"/>
  <c r="W1088" i="3"/>
  <c r="W1089" i="3"/>
  <c r="W1090" i="3"/>
  <c r="W1092" i="3"/>
  <c r="W1093" i="3"/>
  <c r="W1094" i="3"/>
  <c r="W1095" i="3"/>
  <c r="W1096" i="3"/>
  <c r="W1097" i="3"/>
  <c r="W1098" i="3"/>
  <c r="W1099" i="3"/>
  <c r="W1100" i="3"/>
  <c r="W1101" i="3"/>
  <c r="W1103" i="3"/>
  <c r="W1104" i="3"/>
  <c r="W1105" i="3"/>
  <c r="W1106" i="3"/>
  <c r="W1108" i="3"/>
  <c r="W1109" i="3"/>
  <c r="W1110" i="3"/>
  <c r="W1647" i="3"/>
  <c r="W1111" i="3"/>
  <c r="W1113" i="3"/>
  <c r="W1114" i="3"/>
  <c r="W1115" i="3"/>
  <c r="W1116" i="3"/>
  <c r="W1117" i="3"/>
  <c r="W1648" i="3"/>
  <c r="W1649" i="3"/>
  <c r="W1118" i="3"/>
  <c r="W1119" i="3"/>
  <c r="W1120" i="3"/>
  <c r="W1121" i="3"/>
  <c r="W1122" i="3"/>
  <c r="W1123" i="3"/>
  <c r="W1124" i="3"/>
  <c r="W1125" i="3"/>
  <c r="W1126" i="3"/>
  <c r="W1127" i="3"/>
  <c r="W1128" i="3"/>
  <c r="W1129" i="3"/>
  <c r="W1130" i="3"/>
  <c r="W1131" i="3"/>
  <c r="W1132" i="3"/>
  <c r="W1133" i="3"/>
  <c r="W1134" i="3"/>
  <c r="W1135" i="3"/>
  <c r="W1136" i="3"/>
  <c r="W1137" i="3"/>
  <c r="W1138" i="3"/>
  <c r="W1650" i="3"/>
  <c r="W1139" i="3"/>
  <c r="W1140" i="3"/>
  <c r="W1141" i="3"/>
  <c r="W1142" i="3"/>
  <c r="W1143" i="3"/>
  <c r="W1144" i="3"/>
  <c r="W1145" i="3"/>
  <c r="W1146" i="3"/>
  <c r="W1148" i="3"/>
  <c r="W1149" i="3"/>
  <c r="W1150" i="3"/>
  <c r="W1151" i="3"/>
  <c r="W1152" i="3"/>
  <c r="W1153" i="3"/>
  <c r="W1154" i="3"/>
  <c r="W1156" i="3"/>
  <c r="W1157" i="3"/>
  <c r="W1158" i="3"/>
  <c r="W1159" i="3"/>
  <c r="W1160" i="3"/>
  <c r="W1161" i="3"/>
  <c r="W1162" i="3"/>
  <c r="W1163" i="3"/>
  <c r="W1164" i="3"/>
  <c r="W1165" i="3"/>
  <c r="W1166" i="3"/>
  <c r="W1167" i="3"/>
  <c r="W1168" i="3"/>
  <c r="W1169" i="3"/>
  <c r="W1170" i="3"/>
  <c r="W1171" i="3"/>
  <c r="W1172" i="3"/>
  <c r="W1173" i="3"/>
  <c r="W1174" i="3"/>
  <c r="W1175" i="3"/>
  <c r="W1176" i="3"/>
  <c r="W1177" i="3"/>
  <c r="W1178" i="3"/>
  <c r="W1179" i="3"/>
  <c r="W1180" i="3"/>
  <c r="W1181" i="3"/>
  <c r="W1182" i="3"/>
  <c r="W1183" i="3"/>
  <c r="W1184" i="3"/>
  <c r="W1185" i="3"/>
  <c r="W1186" i="3"/>
  <c r="W1187" i="3"/>
  <c r="W1188" i="3"/>
  <c r="W1189" i="3"/>
  <c r="W1190" i="3"/>
  <c r="W1191" i="3"/>
  <c r="W1192" i="3"/>
  <c r="W1193" i="3"/>
  <c r="W1194" i="3"/>
  <c r="W1195" i="3"/>
  <c r="W1196" i="3"/>
  <c r="W1197" i="3"/>
  <c r="W1198" i="3"/>
  <c r="W1199" i="3"/>
  <c r="W1200" i="3"/>
  <c r="W1201" i="3"/>
  <c r="W1202" i="3"/>
  <c r="W1203" i="3"/>
  <c r="W1651" i="3"/>
  <c r="W1204" i="3"/>
  <c r="W1205" i="3"/>
  <c r="W1206" i="3"/>
  <c r="W1207" i="3"/>
  <c r="W1208" i="3"/>
  <c r="W1209" i="3"/>
  <c r="W1210" i="3"/>
  <c r="W1652" i="3"/>
  <c r="W1211" i="3"/>
  <c r="W1212" i="3"/>
  <c r="W1213" i="3"/>
  <c r="W1214" i="3"/>
  <c r="W1215" i="3"/>
  <c r="W1216" i="3"/>
  <c r="W1217" i="3"/>
  <c r="W1218" i="3"/>
  <c r="W1220" i="3"/>
  <c r="W1221" i="3"/>
  <c r="W1222" i="3"/>
  <c r="W1223" i="3"/>
  <c r="W1224" i="3"/>
  <c r="W1225" i="3"/>
  <c r="W1226" i="3"/>
  <c r="W1227" i="3"/>
  <c r="W1228" i="3"/>
  <c r="W1229" i="3"/>
  <c r="W1230" i="3"/>
  <c r="W1231" i="3"/>
  <c r="W1232" i="3"/>
  <c r="W1233" i="3"/>
  <c r="W1234" i="3"/>
  <c r="W1235" i="3"/>
  <c r="W1237" i="3"/>
  <c r="W1238" i="3"/>
  <c r="W1239" i="3"/>
  <c r="W1240" i="3"/>
  <c r="W1241" i="3"/>
  <c r="W1242" i="3"/>
  <c r="W1243" i="3"/>
  <c r="W1244" i="3"/>
  <c r="W1245" i="3"/>
  <c r="W1246" i="3"/>
  <c r="W1247" i="3"/>
  <c r="W1248" i="3"/>
  <c r="W1249" i="3"/>
  <c r="W1250" i="3"/>
  <c r="W1251" i="3"/>
  <c r="W1252" i="3"/>
  <c r="W1253" i="3"/>
  <c r="W1254" i="3"/>
  <c r="W1255" i="3"/>
  <c r="W1256" i="3"/>
  <c r="W1257" i="3"/>
  <c r="W1258" i="3"/>
  <c r="W1259" i="3"/>
  <c r="W1260" i="3"/>
  <c r="W1261" i="3"/>
  <c r="W1262" i="3"/>
  <c r="W1263" i="3"/>
  <c r="W1264" i="3"/>
  <c r="W1265" i="3"/>
  <c r="W1266" i="3"/>
  <c r="W1267" i="3"/>
  <c r="W1268" i="3"/>
  <c r="W1269" i="3"/>
  <c r="W1270" i="3"/>
  <c r="W1271" i="3"/>
  <c r="W1272" i="3"/>
  <c r="W1274" i="3"/>
  <c r="W1275" i="3"/>
  <c r="W1277" i="3"/>
  <c r="W1278" i="3"/>
  <c r="W1279" i="3"/>
  <c r="W1280" i="3"/>
  <c r="W1281" i="3"/>
  <c r="W1282" i="3"/>
  <c r="W1283" i="3"/>
  <c r="W1284" i="3"/>
  <c r="W1285" i="3"/>
  <c r="W1286" i="3"/>
  <c r="W1287" i="3"/>
  <c r="W1288" i="3"/>
  <c r="W1289" i="3"/>
  <c r="W1290" i="3"/>
  <c r="W1291" i="3"/>
  <c r="W1292" i="3"/>
  <c r="W1293" i="3"/>
  <c r="W1294" i="3"/>
  <c r="W1295" i="3"/>
  <c r="W1296" i="3"/>
  <c r="W1297" i="3"/>
  <c r="W1298" i="3"/>
  <c r="W1299" i="3"/>
  <c r="W1300" i="3"/>
  <c r="W1301" i="3"/>
  <c r="W1302" i="3"/>
  <c r="W1303" i="3"/>
  <c r="W1304" i="3"/>
  <c r="W1305" i="3"/>
  <c r="W1306" i="3"/>
  <c r="W1307" i="3"/>
  <c r="W1308" i="3"/>
  <c r="W1655" i="3"/>
  <c r="W1309" i="3"/>
  <c r="W1310" i="3"/>
  <c r="W1311" i="3"/>
  <c r="W1312" i="3"/>
  <c r="W1313" i="3"/>
  <c r="W1314" i="3"/>
  <c r="W1315" i="3"/>
  <c r="W1316" i="3"/>
  <c r="W1317" i="3"/>
  <c r="W1318" i="3"/>
  <c r="W1319" i="3"/>
  <c r="W1320" i="3"/>
  <c r="W1321" i="3"/>
  <c r="W1322" i="3"/>
  <c r="W1323" i="3"/>
  <c r="W1324" i="3"/>
  <c r="W1325" i="3"/>
  <c r="W1326" i="3"/>
  <c r="W1327" i="3"/>
  <c r="W1328" i="3"/>
  <c r="W1329" i="3"/>
  <c r="W1330" i="3"/>
  <c r="W1331" i="3"/>
  <c r="W1332" i="3"/>
  <c r="W1333" i="3"/>
  <c r="W1334" i="3"/>
  <c r="W1335" i="3"/>
  <c r="W1336" i="3"/>
  <c r="W1337" i="3"/>
  <c r="W1338" i="3"/>
  <c r="W1339" i="3"/>
  <c r="W1340" i="3"/>
  <c r="W1341" i="3"/>
  <c r="W1342" i="3"/>
  <c r="W1343" i="3"/>
  <c r="W1344" i="3"/>
  <c r="W1345" i="3"/>
  <c r="W1346" i="3"/>
  <c r="W1347" i="3"/>
  <c r="W1349" i="3"/>
  <c r="W1350" i="3"/>
  <c r="W1351" i="3"/>
  <c r="W1352" i="3"/>
  <c r="W1353" i="3"/>
  <c r="W1354" i="3"/>
  <c r="W1355" i="3"/>
  <c r="W1357" i="3"/>
  <c r="W1358" i="3"/>
  <c r="W1359" i="3"/>
  <c r="W1360" i="3"/>
  <c r="W1361" i="3"/>
  <c r="W1362" i="3"/>
  <c r="W1363" i="3"/>
  <c r="W1364" i="3"/>
  <c r="W1366" i="3"/>
  <c r="W1367" i="3"/>
  <c r="W1368" i="3"/>
  <c r="W1369" i="3"/>
  <c r="W1370" i="3"/>
  <c r="W1371" i="3"/>
  <c r="W1372" i="3"/>
  <c r="W1373" i="3"/>
  <c r="W1374" i="3"/>
  <c r="W1375" i="3"/>
  <c r="W1376" i="3"/>
  <c r="W1377" i="3"/>
  <c r="W1378" i="3"/>
  <c r="W1379" i="3"/>
  <c r="W1380" i="3"/>
  <c r="W1381" i="3"/>
  <c r="W1382" i="3"/>
  <c r="W1383" i="3"/>
  <c r="W1384" i="3"/>
  <c r="W1385" i="3"/>
  <c r="W1386" i="3"/>
  <c r="W1387" i="3"/>
  <c r="W1388" i="3"/>
  <c r="W1389" i="3"/>
  <c r="W1390" i="3"/>
  <c r="W1391" i="3"/>
  <c r="W1392" i="3"/>
  <c r="W1393" i="3"/>
  <c r="W1394" i="3"/>
  <c r="W1395" i="3"/>
  <c r="W1396" i="3"/>
  <c r="W1397" i="3"/>
  <c r="W1398" i="3"/>
  <c r="W1399" i="3"/>
  <c r="W1400" i="3"/>
  <c r="W1401" i="3"/>
  <c r="W1402" i="3"/>
  <c r="W1403" i="3"/>
  <c r="W1404" i="3"/>
  <c r="W1405" i="3"/>
  <c r="W1406" i="3"/>
  <c r="W1407" i="3"/>
  <c r="W1656" i="3"/>
  <c r="W1408" i="3"/>
  <c r="W1409" i="3"/>
  <c r="W1410" i="3"/>
  <c r="W1411" i="3"/>
  <c r="W1412" i="3"/>
  <c r="W1413" i="3"/>
  <c r="W1414" i="3"/>
  <c r="W1415" i="3"/>
  <c r="W1416" i="3"/>
  <c r="W1417" i="3"/>
  <c r="W1418" i="3"/>
  <c r="W1419" i="3"/>
  <c r="W1420" i="3"/>
  <c r="W1421" i="3"/>
  <c r="W1422" i="3"/>
  <c r="W1423" i="3"/>
  <c r="W1424" i="3"/>
  <c r="W1426" i="3"/>
  <c r="W1427" i="3"/>
  <c r="W1428" i="3"/>
  <c r="W1429" i="3"/>
  <c r="W1430" i="3"/>
  <c r="W1431" i="3"/>
  <c r="W1433" i="3"/>
  <c r="W1434" i="3"/>
  <c r="W1435" i="3"/>
  <c r="W1436" i="3"/>
  <c r="W1437" i="3"/>
  <c r="W1438" i="3"/>
  <c r="W1443" i="3"/>
  <c r="W1444" i="3"/>
  <c r="W1445" i="3"/>
  <c r="W1446" i="3"/>
  <c r="W1447" i="3"/>
  <c r="W1448" i="3"/>
  <c r="W1449" i="3"/>
  <c r="W1450" i="3"/>
  <c r="W1451" i="3"/>
  <c r="W1452" i="3"/>
  <c r="W1453" i="3"/>
  <c r="W1454" i="3"/>
  <c r="W1455" i="3"/>
  <c r="W1456" i="3"/>
  <c r="X5" i="3"/>
  <c r="X1458" i="3"/>
  <c r="X6" i="3"/>
  <c r="X1459" i="3"/>
  <c r="X1461" i="3"/>
  <c r="X9" i="3"/>
  <c r="X1462" i="3"/>
  <c r="X1466" i="3"/>
  <c r="X10" i="3"/>
  <c r="X11" i="3"/>
  <c r="X12" i="3"/>
  <c r="X13" i="3"/>
  <c r="X14" i="3"/>
  <c r="X15" i="3"/>
  <c r="X16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1469" i="3"/>
  <c r="X57" i="3"/>
  <c r="X1470" i="3"/>
  <c r="X58" i="3"/>
  <c r="X1471" i="3"/>
  <c r="X59" i="3"/>
  <c r="X60" i="3"/>
  <c r="X61" i="3"/>
  <c r="X1473" i="3"/>
  <c r="X1474" i="3"/>
  <c r="X62" i="3"/>
  <c r="X63" i="3"/>
  <c r="X64" i="3"/>
  <c r="X65" i="3"/>
  <c r="X1478" i="3"/>
  <c r="X1480" i="3"/>
  <c r="X66" i="3"/>
  <c r="X1484" i="3"/>
  <c r="X69" i="3"/>
  <c r="X71" i="3"/>
  <c r="X72" i="3"/>
  <c r="X1487" i="3"/>
  <c r="X74" i="3"/>
  <c r="X76" i="3"/>
  <c r="X1489" i="3"/>
  <c r="X79" i="3"/>
  <c r="X80" i="3"/>
  <c r="X1490" i="3"/>
  <c r="X1491" i="3"/>
  <c r="X1493" i="3"/>
  <c r="X1494" i="3"/>
  <c r="X1495" i="3"/>
  <c r="X85" i="3"/>
  <c r="X86" i="3"/>
  <c r="X1496" i="3"/>
  <c r="X89" i="3"/>
  <c r="X91" i="3"/>
  <c r="X92" i="3"/>
  <c r="X1502" i="3"/>
  <c r="X96" i="3"/>
  <c r="X99" i="3"/>
  <c r="X102" i="3"/>
  <c r="X1505" i="3"/>
  <c r="X106" i="3"/>
  <c r="X1509" i="3"/>
  <c r="X107" i="3"/>
  <c r="X1514" i="3"/>
  <c r="X1516" i="3"/>
  <c r="X110" i="3"/>
  <c r="X111" i="3"/>
  <c r="X112" i="3"/>
  <c r="X1660" i="3"/>
  <c r="X113" i="3"/>
  <c r="X114" i="3"/>
  <c r="X115" i="3"/>
  <c r="X1517" i="3"/>
  <c r="X116" i="3"/>
  <c r="X117" i="3"/>
  <c r="X118" i="3"/>
  <c r="X1519" i="3"/>
  <c r="X1520" i="3"/>
  <c r="X119" i="3"/>
  <c r="X1523" i="3"/>
  <c r="X120" i="3"/>
  <c r="X121" i="3"/>
  <c r="X122" i="3"/>
  <c r="X1528" i="3"/>
  <c r="X1529" i="3"/>
  <c r="X124" i="3"/>
  <c r="X1530" i="3"/>
  <c r="X125" i="3"/>
  <c r="X126" i="3"/>
  <c r="X127" i="3"/>
  <c r="X128" i="3"/>
  <c r="X129" i="3"/>
  <c r="X130" i="3"/>
  <c r="X131" i="3"/>
  <c r="X1532" i="3"/>
  <c r="X132" i="3"/>
  <c r="X1534" i="3"/>
  <c r="X133" i="3"/>
  <c r="X135" i="3"/>
  <c r="X1538" i="3"/>
  <c r="X138" i="3"/>
  <c r="X139" i="3"/>
  <c r="X1540" i="3"/>
  <c r="X140" i="3"/>
  <c r="X141" i="3"/>
  <c r="X1541" i="3"/>
  <c r="X1544" i="3"/>
  <c r="X142" i="3"/>
  <c r="X144" i="3"/>
  <c r="X1547" i="3"/>
  <c r="X146" i="3"/>
  <c r="X148" i="3"/>
  <c r="X1549" i="3"/>
  <c r="X150" i="3"/>
  <c r="X151" i="3"/>
  <c r="X152" i="3"/>
  <c r="X153" i="3"/>
  <c r="X1551" i="3"/>
  <c r="X156" i="3"/>
  <c r="X158" i="3"/>
  <c r="X159" i="3"/>
  <c r="X160" i="3"/>
  <c r="X161" i="3"/>
  <c r="X162" i="3"/>
  <c r="X1552" i="3"/>
  <c r="X1553" i="3"/>
  <c r="X163" i="3"/>
  <c r="X1554" i="3"/>
  <c r="X1555" i="3"/>
  <c r="X165" i="3"/>
  <c r="X1556" i="3"/>
  <c r="X166" i="3"/>
  <c r="X1558" i="3"/>
  <c r="X167" i="3"/>
  <c r="X168" i="3"/>
  <c r="X1559" i="3"/>
  <c r="X1560" i="3"/>
  <c r="X169" i="3"/>
  <c r="X1561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562" i="3"/>
  <c r="X192" i="3"/>
  <c r="X193" i="3"/>
  <c r="X194" i="3"/>
  <c r="X195" i="3"/>
  <c r="X196" i="3"/>
  <c r="X197" i="3"/>
  <c r="X198" i="3"/>
  <c r="X199" i="3"/>
  <c r="X1563" i="3"/>
  <c r="X200" i="3"/>
  <c r="X2" i="3"/>
  <c r="X201" i="3"/>
  <c r="X202" i="3"/>
  <c r="X203" i="3"/>
  <c r="X204" i="3"/>
  <c r="X205" i="3"/>
  <c r="X206" i="3"/>
  <c r="X207" i="3"/>
  <c r="X208" i="3"/>
  <c r="X210" i="3"/>
  <c r="X211" i="3"/>
  <c r="X213" i="3"/>
  <c r="X214" i="3"/>
  <c r="X220" i="3"/>
  <c r="X221" i="3"/>
  <c r="X223" i="3"/>
  <c r="X224" i="3"/>
  <c r="X225" i="3"/>
  <c r="X229" i="3"/>
  <c r="X230" i="3"/>
  <c r="X231" i="3"/>
  <c r="X1565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1" i="3"/>
  <c r="X252" i="3"/>
  <c r="X253" i="3"/>
  <c r="X254" i="3"/>
  <c r="X255" i="3"/>
  <c r="X256" i="3"/>
  <c r="X257" i="3"/>
  <c r="X258" i="3"/>
  <c r="X259" i="3"/>
  <c r="X1567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81" i="3"/>
  <c r="X282" i="3"/>
  <c r="X285" i="3"/>
  <c r="X286" i="3"/>
  <c r="X291" i="3"/>
  <c r="X292" i="3"/>
  <c r="X293" i="3"/>
  <c r="X294" i="3"/>
  <c r="X295" i="3"/>
  <c r="X1568" i="3"/>
  <c r="X296" i="3"/>
  <c r="X297" i="3"/>
  <c r="X298" i="3"/>
  <c r="X299" i="3"/>
  <c r="X300" i="3"/>
  <c r="X1569" i="3"/>
  <c r="X1571" i="3"/>
  <c r="X306" i="3"/>
  <c r="X307" i="3"/>
  <c r="X1661" i="3"/>
  <c r="X308" i="3"/>
  <c r="X309" i="3"/>
  <c r="X310" i="3"/>
  <c r="X1572" i="3"/>
  <c r="X1573" i="3"/>
  <c r="X1574" i="3"/>
  <c r="X312" i="3"/>
  <c r="X313" i="3"/>
  <c r="X1575" i="3"/>
  <c r="X315" i="3"/>
  <c r="X316" i="3"/>
  <c r="X317" i="3"/>
  <c r="X318" i="3"/>
  <c r="X319" i="3"/>
  <c r="X320" i="3"/>
  <c r="X321" i="3"/>
  <c r="X323" i="3"/>
  <c r="X325" i="3"/>
  <c r="X326" i="3"/>
  <c r="X327" i="3"/>
  <c r="X329" i="3"/>
  <c r="X330" i="3"/>
  <c r="X331" i="3"/>
  <c r="X332" i="3"/>
  <c r="X333" i="3"/>
  <c r="X334" i="3"/>
  <c r="X335" i="3"/>
  <c r="X1576" i="3"/>
  <c r="X337" i="3"/>
  <c r="X338" i="3"/>
  <c r="X339" i="3"/>
  <c r="X340" i="3"/>
  <c r="X341" i="3"/>
  <c r="X342" i="3"/>
  <c r="X343" i="3"/>
  <c r="X344" i="3"/>
  <c r="X345" i="3"/>
  <c r="X346" i="3"/>
  <c r="X347" i="3"/>
  <c r="X348" i="3"/>
  <c r="X1581" i="3"/>
  <c r="X349" i="3"/>
  <c r="X351" i="3"/>
  <c r="X352" i="3"/>
  <c r="X353" i="3"/>
  <c r="X355" i="3"/>
  <c r="X359" i="3"/>
  <c r="X360" i="3"/>
  <c r="X361" i="3"/>
  <c r="X362" i="3"/>
  <c r="X363" i="3"/>
  <c r="X364" i="3"/>
  <c r="X365" i="3"/>
  <c r="X366" i="3"/>
  <c r="X367" i="3"/>
  <c r="X368" i="3"/>
  <c r="X369" i="3"/>
  <c r="X370" i="3"/>
  <c r="X371" i="3"/>
  <c r="X372" i="3"/>
  <c r="X373" i="3"/>
  <c r="X374" i="3"/>
  <c r="X375" i="3"/>
  <c r="X376" i="3"/>
  <c r="X377" i="3"/>
  <c r="X378" i="3"/>
  <c r="X379" i="3"/>
  <c r="X380" i="3"/>
  <c r="X381" i="3"/>
  <c r="X382" i="3"/>
  <c r="X384" i="3"/>
  <c r="X385" i="3"/>
  <c r="X387" i="3"/>
  <c r="X388" i="3"/>
  <c r="X389" i="3"/>
  <c r="X390" i="3"/>
  <c r="X391" i="3"/>
  <c r="X392" i="3"/>
  <c r="X393" i="3"/>
  <c r="X394" i="3"/>
  <c r="X395" i="3"/>
  <c r="X396" i="3"/>
  <c r="X397" i="3"/>
  <c r="X398" i="3"/>
  <c r="X400" i="3"/>
  <c r="X401" i="3"/>
  <c r="X402" i="3"/>
  <c r="X403" i="3"/>
  <c r="X404" i="3"/>
  <c r="X405" i="3"/>
  <c r="X1588" i="3"/>
  <c r="X407" i="3"/>
  <c r="X408" i="3"/>
  <c r="X409" i="3"/>
  <c r="X410" i="3"/>
  <c r="X1589" i="3"/>
  <c r="X411" i="3"/>
  <c r="X412" i="3"/>
  <c r="X413" i="3"/>
  <c r="X414" i="3"/>
  <c r="X415" i="3"/>
  <c r="X416" i="3"/>
  <c r="X417" i="3"/>
  <c r="X418" i="3"/>
  <c r="X419" i="3"/>
  <c r="X420" i="3"/>
  <c r="X421" i="3"/>
  <c r="X422" i="3"/>
  <c r="X423" i="3"/>
  <c r="X424" i="3"/>
  <c r="X425" i="3"/>
  <c r="X426" i="3"/>
  <c r="X427" i="3"/>
  <c r="X428" i="3"/>
  <c r="X429" i="3"/>
  <c r="X430" i="3"/>
  <c r="X431" i="3"/>
  <c r="X432" i="3"/>
  <c r="X433" i="3"/>
  <c r="X434" i="3"/>
  <c r="X435" i="3"/>
  <c r="X436" i="3"/>
  <c r="X437" i="3"/>
  <c r="X438" i="3"/>
  <c r="X1662" i="3"/>
  <c r="X439" i="3"/>
  <c r="X440" i="3"/>
  <c r="X441" i="3"/>
  <c r="X442" i="3"/>
  <c r="X443" i="3"/>
  <c r="X444" i="3"/>
  <c r="X445" i="3"/>
  <c r="X446" i="3"/>
  <c r="X447" i="3"/>
  <c r="X448" i="3"/>
  <c r="X449" i="3"/>
  <c r="X450" i="3"/>
  <c r="X451" i="3"/>
  <c r="X452" i="3"/>
  <c r="X453" i="3"/>
  <c r="X454" i="3"/>
  <c r="X455" i="3"/>
  <c r="X456" i="3"/>
  <c r="X457" i="3"/>
  <c r="X458" i="3"/>
  <c r="X459" i="3"/>
  <c r="X460" i="3"/>
  <c r="X461" i="3"/>
  <c r="X462" i="3"/>
  <c r="X463" i="3"/>
  <c r="X464" i="3"/>
  <c r="X465" i="3"/>
  <c r="X466" i="3"/>
  <c r="X467" i="3"/>
  <c r="X468" i="3"/>
  <c r="X469" i="3"/>
  <c r="X1590" i="3"/>
  <c r="X470" i="3"/>
  <c r="X471" i="3"/>
  <c r="X472" i="3"/>
  <c r="X473" i="3"/>
  <c r="X474" i="3"/>
  <c r="X475" i="3"/>
  <c r="X476" i="3"/>
  <c r="X477" i="3"/>
  <c r="X478" i="3"/>
  <c r="X479" i="3"/>
  <c r="X480" i="3"/>
  <c r="X481" i="3"/>
  <c r="X482" i="3"/>
  <c r="X483" i="3"/>
  <c r="X484" i="3"/>
  <c r="X485" i="3"/>
  <c r="X486" i="3"/>
  <c r="X487" i="3"/>
  <c r="X488" i="3"/>
  <c r="X489" i="3"/>
  <c r="X490" i="3"/>
  <c r="X491" i="3"/>
  <c r="X492" i="3"/>
  <c r="X493" i="3"/>
  <c r="X494" i="3"/>
  <c r="X495" i="3"/>
  <c r="X496" i="3"/>
  <c r="X497" i="3"/>
  <c r="X498" i="3"/>
  <c r="X499" i="3"/>
  <c r="X500" i="3"/>
  <c r="X501" i="3"/>
  <c r="X502" i="3"/>
  <c r="X503" i="3"/>
  <c r="X504" i="3"/>
  <c r="X505" i="3"/>
  <c r="X506" i="3"/>
  <c r="X507" i="3"/>
  <c r="X508" i="3"/>
  <c r="X509" i="3"/>
  <c r="X510" i="3"/>
  <c r="X511" i="3"/>
  <c r="X512" i="3"/>
  <c r="X513" i="3"/>
  <c r="X514" i="3"/>
  <c r="X515" i="3"/>
  <c r="X516" i="3"/>
  <c r="X517" i="3"/>
  <c r="X518" i="3"/>
  <c r="X519" i="3"/>
  <c r="X520" i="3"/>
  <c r="X521" i="3"/>
  <c r="X522" i="3"/>
  <c r="X523" i="3"/>
  <c r="X524" i="3"/>
  <c r="X525" i="3"/>
  <c r="X526" i="3"/>
  <c r="X527" i="3"/>
  <c r="X528" i="3"/>
  <c r="X529" i="3"/>
  <c r="X530" i="3"/>
  <c r="X531" i="3"/>
  <c r="X532" i="3"/>
  <c r="X533" i="3"/>
  <c r="X534" i="3"/>
  <c r="X535" i="3"/>
  <c r="X536" i="3"/>
  <c r="X537" i="3"/>
  <c r="X538" i="3"/>
  <c r="X539" i="3"/>
  <c r="X540" i="3"/>
  <c r="X541" i="3"/>
  <c r="X542" i="3"/>
  <c r="X543" i="3"/>
  <c r="X544" i="3"/>
  <c r="X545" i="3"/>
  <c r="X546" i="3"/>
  <c r="X547" i="3"/>
  <c r="X548" i="3"/>
  <c r="X549" i="3"/>
  <c r="X550" i="3"/>
  <c r="X551" i="3"/>
  <c r="X552" i="3"/>
  <c r="X553" i="3"/>
  <c r="X554" i="3"/>
  <c r="X555" i="3"/>
  <c r="X556" i="3"/>
  <c r="X557" i="3"/>
  <c r="X558" i="3"/>
  <c r="X559" i="3"/>
  <c r="X560" i="3"/>
  <c r="X561" i="3"/>
  <c r="X562" i="3"/>
  <c r="X563" i="3"/>
  <c r="X564" i="3"/>
  <c r="X565" i="3"/>
  <c r="X566" i="3"/>
  <c r="X567" i="3"/>
  <c r="X568" i="3"/>
  <c r="X1592" i="3"/>
  <c r="X569" i="3"/>
  <c r="X570" i="3"/>
  <c r="X1593" i="3"/>
  <c r="X571" i="3"/>
  <c r="X572" i="3"/>
  <c r="X573" i="3"/>
  <c r="X574" i="3"/>
  <c r="X575" i="3"/>
  <c r="X576" i="3"/>
  <c r="X579" i="3"/>
  <c r="X580" i="3"/>
  <c r="X581" i="3"/>
  <c r="X582" i="3"/>
  <c r="X583" i="3"/>
  <c r="X584" i="3"/>
  <c r="X585" i="3"/>
  <c r="X586" i="3"/>
  <c r="X587" i="3"/>
  <c r="X588" i="3"/>
  <c r="X589" i="3"/>
  <c r="X590" i="3"/>
  <c r="X591" i="3"/>
  <c r="X592" i="3"/>
  <c r="X593" i="3"/>
  <c r="X594" i="3"/>
  <c r="X597" i="3"/>
  <c r="X598" i="3"/>
  <c r="X599" i="3"/>
  <c r="X600" i="3"/>
  <c r="X601" i="3"/>
  <c r="X602" i="3"/>
  <c r="X603" i="3"/>
  <c r="X604" i="3"/>
  <c r="X605" i="3"/>
  <c r="X606" i="3"/>
  <c r="X609" i="3"/>
  <c r="X610" i="3"/>
  <c r="X611" i="3"/>
  <c r="X612" i="3"/>
  <c r="X613" i="3"/>
  <c r="X614" i="3"/>
  <c r="X615" i="3"/>
  <c r="X616" i="3"/>
  <c r="X618" i="3"/>
  <c r="X619" i="3"/>
  <c r="X1594" i="3"/>
  <c r="X622" i="3"/>
  <c r="X623" i="3"/>
  <c r="X1596" i="3"/>
  <c r="X624" i="3"/>
  <c r="X625" i="3"/>
  <c r="X626" i="3"/>
  <c r="X1597" i="3"/>
  <c r="X627" i="3"/>
  <c r="X628" i="3"/>
  <c r="X629" i="3"/>
  <c r="X630" i="3"/>
  <c r="X631" i="3"/>
  <c r="X632" i="3"/>
  <c r="X633" i="3"/>
  <c r="X634" i="3"/>
  <c r="X635" i="3"/>
  <c r="X636" i="3"/>
  <c r="X637" i="3"/>
  <c r="X638" i="3"/>
  <c r="X639" i="3"/>
  <c r="X641" i="3"/>
  <c r="X644" i="3"/>
  <c r="X645" i="3"/>
  <c r="X649" i="3"/>
  <c r="X650" i="3"/>
  <c r="X651" i="3"/>
  <c r="X652" i="3"/>
  <c r="X653" i="3"/>
  <c r="X655" i="3"/>
  <c r="X656" i="3"/>
  <c r="X657" i="3"/>
  <c r="X658" i="3"/>
  <c r="X659" i="3"/>
  <c r="X660" i="3"/>
  <c r="X662" i="3"/>
  <c r="X663" i="3"/>
  <c r="X668" i="3"/>
  <c r="X669" i="3"/>
  <c r="X670" i="3"/>
  <c r="X671" i="3"/>
  <c r="X672" i="3"/>
  <c r="X673" i="3"/>
  <c r="X674" i="3"/>
  <c r="X675" i="3"/>
  <c r="X677" i="3"/>
  <c r="X678" i="3"/>
  <c r="X679" i="3"/>
  <c r="X680" i="3"/>
  <c r="X681" i="3"/>
  <c r="X682" i="3"/>
  <c r="X683" i="3"/>
  <c r="X684" i="3"/>
  <c r="X685" i="3"/>
  <c r="X686" i="3"/>
  <c r="X687" i="3"/>
  <c r="X688" i="3"/>
  <c r="X1599" i="3"/>
  <c r="X689" i="3"/>
  <c r="X690" i="3"/>
  <c r="X691" i="3"/>
  <c r="X692" i="3"/>
  <c r="X693" i="3"/>
  <c r="X694" i="3"/>
  <c r="X695" i="3"/>
  <c r="X696" i="3"/>
  <c r="X697" i="3"/>
  <c r="X698" i="3"/>
  <c r="X699" i="3"/>
  <c r="X700" i="3"/>
  <c r="X701" i="3"/>
  <c r="X702" i="3"/>
  <c r="X703" i="3"/>
  <c r="X704" i="3"/>
  <c r="X705" i="3"/>
  <c r="X706" i="3"/>
  <c r="X707" i="3"/>
  <c r="X708" i="3"/>
  <c r="X709" i="3"/>
  <c r="X710" i="3"/>
  <c r="X711" i="3"/>
  <c r="X715" i="3"/>
  <c r="X716" i="3"/>
  <c r="X717" i="3"/>
  <c r="X719" i="3"/>
  <c r="X720" i="3"/>
  <c r="X721" i="3"/>
  <c r="X722" i="3"/>
  <c r="X723" i="3"/>
  <c r="X724" i="3"/>
  <c r="X725" i="3"/>
  <c r="X726" i="3"/>
  <c r="X727" i="3"/>
  <c r="X728" i="3"/>
  <c r="X729" i="3"/>
  <c r="X730" i="3"/>
  <c r="X731" i="3"/>
  <c r="X732" i="3"/>
  <c r="X733" i="3"/>
  <c r="X734" i="3"/>
  <c r="X735" i="3"/>
  <c r="X736" i="3"/>
  <c r="X737" i="3"/>
  <c r="X738" i="3"/>
  <c r="X739" i="3"/>
  <c r="X740" i="3"/>
  <c r="X1600" i="3"/>
  <c r="X741" i="3"/>
  <c r="X742" i="3"/>
  <c r="X743" i="3"/>
  <c r="X744" i="3"/>
  <c r="X745" i="3"/>
  <c r="X1601" i="3"/>
  <c r="X746" i="3"/>
  <c r="X747" i="3"/>
  <c r="X749" i="3"/>
  <c r="X751" i="3"/>
  <c r="X752" i="3"/>
  <c r="X753" i="3"/>
  <c r="X1603" i="3"/>
  <c r="X754" i="3"/>
  <c r="X756" i="3"/>
  <c r="X757" i="3"/>
  <c r="X758" i="3"/>
  <c r="X759" i="3"/>
  <c r="X760" i="3"/>
  <c r="X761" i="3"/>
  <c r="X1604" i="3"/>
  <c r="X762" i="3"/>
  <c r="X769" i="3"/>
  <c r="X770" i="3"/>
  <c r="X771" i="3"/>
  <c r="X772" i="3"/>
  <c r="X773" i="3"/>
  <c r="X774" i="3"/>
  <c r="X775" i="3"/>
  <c r="X777" i="3"/>
  <c r="X778" i="3"/>
  <c r="X779" i="3"/>
  <c r="X780" i="3"/>
  <c r="X782" i="3"/>
  <c r="X783" i="3"/>
  <c r="X784" i="3"/>
  <c r="X1607" i="3"/>
  <c r="X786" i="3"/>
  <c r="X787" i="3"/>
  <c r="X1609" i="3"/>
  <c r="X791" i="3"/>
  <c r="X792" i="3"/>
  <c r="X793" i="3"/>
  <c r="X794" i="3"/>
  <c r="X795" i="3"/>
  <c r="X796" i="3"/>
  <c r="X797" i="3"/>
  <c r="X798" i="3"/>
  <c r="X799" i="3"/>
  <c r="X800" i="3"/>
  <c r="X1611" i="3"/>
  <c r="X801" i="3"/>
  <c r="X802" i="3"/>
  <c r="X803" i="3"/>
  <c r="X804" i="3"/>
  <c r="X805" i="3"/>
  <c r="X1612" i="3"/>
  <c r="X809" i="3"/>
  <c r="X1615" i="3"/>
  <c r="X813" i="3"/>
  <c r="X1616" i="3"/>
  <c r="X814" i="3"/>
  <c r="X1619" i="3"/>
  <c r="X815" i="3"/>
  <c r="X816" i="3"/>
  <c r="X817" i="3"/>
  <c r="X818" i="3"/>
  <c r="X821" i="3"/>
  <c r="X822" i="3"/>
  <c r="X823" i="3"/>
  <c r="X824" i="3"/>
  <c r="X825" i="3"/>
  <c r="X826" i="3"/>
  <c r="X827" i="3"/>
  <c r="X1621" i="3"/>
  <c r="X828" i="3"/>
  <c r="X829" i="3"/>
  <c r="X830" i="3"/>
  <c r="X832" i="3"/>
  <c r="X833" i="3"/>
  <c r="X835" i="3"/>
  <c r="X836" i="3"/>
  <c r="X838" i="3"/>
  <c r="X839" i="3"/>
  <c r="X840" i="3"/>
  <c r="X841" i="3"/>
  <c r="X842" i="3"/>
  <c r="X843" i="3"/>
  <c r="X1625" i="3"/>
  <c r="X1626" i="3"/>
  <c r="X844" i="3"/>
  <c r="X845" i="3"/>
  <c r="X846" i="3"/>
  <c r="X847" i="3"/>
  <c r="X848" i="3"/>
  <c r="X849" i="3"/>
  <c r="X850" i="3"/>
  <c r="X851" i="3"/>
  <c r="X852" i="3"/>
  <c r="X853" i="3"/>
  <c r="X854" i="3"/>
  <c r="X855" i="3"/>
  <c r="X856" i="3"/>
  <c r="X1627" i="3"/>
  <c r="X857" i="3"/>
  <c r="X858" i="3"/>
  <c r="X4" i="3"/>
  <c r="X859" i="3"/>
  <c r="X860" i="3"/>
  <c r="X861" i="3"/>
  <c r="X862" i="3"/>
  <c r="X863" i="3"/>
  <c r="X864" i="3"/>
  <c r="X865" i="3"/>
  <c r="X1629" i="3"/>
  <c r="X866" i="3"/>
  <c r="X867" i="3"/>
  <c r="X868" i="3"/>
  <c r="X869" i="3"/>
  <c r="X870" i="3"/>
  <c r="X871" i="3"/>
  <c r="X872" i="3"/>
  <c r="X873" i="3"/>
  <c r="X874" i="3"/>
  <c r="X875" i="3"/>
  <c r="X876" i="3"/>
  <c r="X877" i="3"/>
  <c r="X878" i="3"/>
  <c r="X879" i="3"/>
  <c r="X880" i="3"/>
  <c r="X881" i="3"/>
  <c r="X882" i="3"/>
  <c r="X883" i="3"/>
  <c r="X884" i="3"/>
  <c r="X885" i="3"/>
  <c r="X886" i="3"/>
  <c r="X887" i="3"/>
  <c r="X888" i="3"/>
  <c r="X889" i="3"/>
  <c r="X890" i="3"/>
  <c r="X891" i="3"/>
  <c r="X892" i="3"/>
  <c r="X893" i="3"/>
  <c r="X894" i="3"/>
  <c r="X895" i="3"/>
  <c r="X896" i="3"/>
  <c r="X897" i="3"/>
  <c r="X898" i="3"/>
  <c r="X899" i="3"/>
  <c r="X900" i="3"/>
  <c r="X901" i="3"/>
  <c r="X902" i="3"/>
  <c r="X904" i="3"/>
  <c r="X905" i="3"/>
  <c r="X906" i="3"/>
  <c r="X907" i="3"/>
  <c r="X909" i="3"/>
  <c r="X910" i="3"/>
  <c r="X911" i="3"/>
  <c r="X912" i="3"/>
  <c r="X913" i="3"/>
  <c r="X914" i="3"/>
  <c r="X915" i="3"/>
  <c r="X916" i="3"/>
  <c r="X917" i="3"/>
  <c r="X918" i="3"/>
  <c r="X919" i="3"/>
  <c r="X920" i="3"/>
  <c r="X921" i="3"/>
  <c r="X922" i="3"/>
  <c r="X923" i="3"/>
  <c r="X1631" i="3"/>
  <c r="X924" i="3"/>
  <c r="X925" i="3"/>
  <c r="X926" i="3"/>
  <c r="X927" i="3"/>
  <c r="X928" i="3"/>
  <c r="X929" i="3"/>
  <c r="X930" i="3"/>
  <c r="X931" i="3"/>
  <c r="X932" i="3"/>
  <c r="X933" i="3"/>
  <c r="X934" i="3"/>
  <c r="X935" i="3"/>
  <c r="X1633" i="3"/>
  <c r="X936" i="3"/>
  <c r="X937" i="3"/>
  <c r="X938" i="3"/>
  <c r="X939" i="3"/>
  <c r="X940" i="3"/>
  <c r="X941" i="3"/>
  <c r="X942" i="3"/>
  <c r="X943" i="3"/>
  <c r="X944" i="3"/>
  <c r="X945" i="3"/>
  <c r="X946" i="3"/>
  <c r="X1634" i="3"/>
  <c r="X947" i="3"/>
  <c r="X1635" i="3"/>
  <c r="X948" i="3"/>
  <c r="X949" i="3"/>
  <c r="X950" i="3"/>
  <c r="X951" i="3"/>
  <c r="X952" i="3"/>
  <c r="X953" i="3"/>
  <c r="X954" i="3"/>
  <c r="X955" i="3"/>
  <c r="X956" i="3"/>
  <c r="X957" i="3"/>
  <c r="X958" i="3"/>
  <c r="X959" i="3"/>
  <c r="X960" i="3"/>
  <c r="X1636" i="3"/>
  <c r="X961" i="3"/>
  <c r="X1637" i="3"/>
  <c r="X962" i="3"/>
  <c r="X963" i="3"/>
  <c r="X964" i="3"/>
  <c r="X965" i="3"/>
  <c r="X966" i="3"/>
  <c r="X967" i="3"/>
  <c r="X1639" i="3"/>
  <c r="X1640" i="3"/>
  <c r="X968" i="3"/>
  <c r="X969" i="3"/>
  <c r="X970" i="3"/>
  <c r="X971" i="3"/>
  <c r="X972" i="3"/>
  <c r="X973" i="3"/>
  <c r="X974" i="3"/>
  <c r="X975" i="3"/>
  <c r="X976" i="3"/>
  <c r="X977" i="3"/>
  <c r="X978" i="3"/>
  <c r="X979" i="3"/>
  <c r="X980" i="3"/>
  <c r="X981" i="3"/>
  <c r="X982" i="3"/>
  <c r="X983" i="3"/>
  <c r="X985" i="3"/>
  <c r="X986" i="3"/>
  <c r="X987" i="3"/>
  <c r="X988" i="3"/>
  <c r="X989" i="3"/>
  <c r="X990" i="3"/>
  <c r="X991" i="3"/>
  <c r="X992" i="3"/>
  <c r="X993" i="3"/>
  <c r="X994" i="3"/>
  <c r="X995" i="3"/>
  <c r="X996" i="3"/>
  <c r="X997" i="3"/>
  <c r="X998" i="3"/>
  <c r="X999" i="3"/>
  <c r="X1000" i="3"/>
  <c r="X1001" i="3"/>
  <c r="X1002" i="3"/>
  <c r="X1003" i="3"/>
  <c r="X1004" i="3"/>
  <c r="X1005" i="3"/>
  <c r="X1006" i="3"/>
  <c r="X1007" i="3"/>
  <c r="X1008" i="3"/>
  <c r="X1009" i="3"/>
  <c r="X1010" i="3"/>
  <c r="X1011" i="3"/>
  <c r="X1012" i="3"/>
  <c r="X1013" i="3"/>
  <c r="X1014" i="3"/>
  <c r="X1015" i="3"/>
  <c r="X1016" i="3"/>
  <c r="X1017" i="3"/>
  <c r="X1018" i="3"/>
  <c r="X1019" i="3"/>
  <c r="X1020" i="3"/>
  <c r="X1021" i="3"/>
  <c r="X1022" i="3"/>
  <c r="X1023" i="3"/>
  <c r="X1024" i="3"/>
  <c r="X1025" i="3"/>
  <c r="X1026" i="3"/>
  <c r="X1027" i="3"/>
  <c r="X1028" i="3"/>
  <c r="X1029" i="3"/>
  <c r="X1030" i="3"/>
  <c r="X1031" i="3"/>
  <c r="X1032" i="3"/>
  <c r="X1033" i="3"/>
  <c r="X1034" i="3"/>
  <c r="X1035" i="3"/>
  <c r="X1036" i="3"/>
  <c r="X1038" i="3"/>
  <c r="X1039" i="3"/>
  <c r="X1040" i="3"/>
  <c r="X1041" i="3"/>
  <c r="X1042" i="3"/>
  <c r="X1043" i="3"/>
  <c r="X1044" i="3"/>
  <c r="X1045" i="3"/>
  <c r="X1046" i="3"/>
  <c r="X1047" i="3"/>
  <c r="X1048" i="3"/>
  <c r="X1049" i="3"/>
  <c r="X1050" i="3"/>
  <c r="X1051" i="3"/>
  <c r="X1052" i="3"/>
  <c r="X1053" i="3"/>
  <c r="X1054" i="3"/>
  <c r="X1055" i="3"/>
  <c r="X1643" i="3"/>
  <c r="X1056" i="3"/>
  <c r="X1057" i="3"/>
  <c r="X1058" i="3"/>
  <c r="X1059" i="3"/>
  <c r="X1060" i="3"/>
  <c r="X1061" i="3"/>
  <c r="X1062" i="3"/>
  <c r="X1063" i="3"/>
  <c r="X1064" i="3"/>
  <c r="X1065" i="3"/>
  <c r="X1067" i="3"/>
  <c r="X1068" i="3"/>
  <c r="X1069" i="3"/>
  <c r="X1070" i="3"/>
  <c r="X1071" i="3"/>
  <c r="X1072" i="3"/>
  <c r="X1645" i="3"/>
  <c r="X1073" i="3"/>
  <c r="X1074" i="3"/>
  <c r="X1075" i="3"/>
  <c r="X1076" i="3"/>
  <c r="X1077" i="3"/>
  <c r="X1078" i="3"/>
  <c r="X1079" i="3"/>
  <c r="X1080" i="3"/>
  <c r="X1081" i="3"/>
  <c r="X1082" i="3"/>
  <c r="X1083" i="3"/>
  <c r="X1084" i="3"/>
  <c r="X1085" i="3"/>
  <c r="X1086" i="3"/>
  <c r="X1087" i="3"/>
  <c r="X1088" i="3"/>
  <c r="X1089" i="3"/>
  <c r="X1090" i="3"/>
  <c r="X1092" i="3"/>
  <c r="X1093" i="3"/>
  <c r="X1094" i="3"/>
  <c r="X1095" i="3"/>
  <c r="X1096" i="3"/>
  <c r="X1097" i="3"/>
  <c r="X1098" i="3"/>
  <c r="X1099" i="3"/>
  <c r="X1100" i="3"/>
  <c r="X1101" i="3"/>
  <c r="X1103" i="3"/>
  <c r="X1104" i="3"/>
  <c r="X1105" i="3"/>
  <c r="X1106" i="3"/>
  <c r="X1108" i="3"/>
  <c r="X1109" i="3"/>
  <c r="X1110" i="3"/>
  <c r="X1647" i="3"/>
  <c r="X1111" i="3"/>
  <c r="X1113" i="3"/>
  <c r="X1114" i="3"/>
  <c r="X1115" i="3"/>
  <c r="X1116" i="3"/>
  <c r="X1117" i="3"/>
  <c r="X1648" i="3"/>
  <c r="X1649" i="3"/>
  <c r="X1118" i="3"/>
  <c r="X1119" i="3"/>
  <c r="X1120" i="3"/>
  <c r="X1121" i="3"/>
  <c r="X1122" i="3"/>
  <c r="X1123" i="3"/>
  <c r="X1124" i="3"/>
  <c r="X1125" i="3"/>
  <c r="X1126" i="3"/>
  <c r="X1127" i="3"/>
  <c r="X1128" i="3"/>
  <c r="X1129" i="3"/>
  <c r="X1130" i="3"/>
  <c r="X1131" i="3"/>
  <c r="X1132" i="3"/>
  <c r="X1133" i="3"/>
  <c r="X1134" i="3"/>
  <c r="X1135" i="3"/>
  <c r="X1136" i="3"/>
  <c r="X1137" i="3"/>
  <c r="X1138" i="3"/>
  <c r="X1650" i="3"/>
  <c r="X1139" i="3"/>
  <c r="X1140" i="3"/>
  <c r="X1141" i="3"/>
  <c r="X1142" i="3"/>
  <c r="X1143" i="3"/>
  <c r="X1144" i="3"/>
  <c r="X1145" i="3"/>
  <c r="X1146" i="3"/>
  <c r="X1148" i="3"/>
  <c r="X1149" i="3"/>
  <c r="X1150" i="3"/>
  <c r="X1151" i="3"/>
  <c r="X1152" i="3"/>
  <c r="X1153" i="3"/>
  <c r="X1154" i="3"/>
  <c r="X1156" i="3"/>
  <c r="X1157" i="3"/>
  <c r="X1158" i="3"/>
  <c r="X1159" i="3"/>
  <c r="X1160" i="3"/>
  <c r="X1161" i="3"/>
  <c r="X1162" i="3"/>
  <c r="X1163" i="3"/>
  <c r="X1164" i="3"/>
  <c r="X1165" i="3"/>
  <c r="X1166" i="3"/>
  <c r="X1167" i="3"/>
  <c r="X1168" i="3"/>
  <c r="X1169" i="3"/>
  <c r="X1170" i="3"/>
  <c r="X1171" i="3"/>
  <c r="X1172" i="3"/>
  <c r="X1173" i="3"/>
  <c r="X1174" i="3"/>
  <c r="X1175" i="3"/>
  <c r="X1176" i="3"/>
  <c r="X1177" i="3"/>
  <c r="X1178" i="3"/>
  <c r="X1179" i="3"/>
  <c r="X1180" i="3"/>
  <c r="X1181" i="3"/>
  <c r="X1182" i="3"/>
  <c r="X1183" i="3"/>
  <c r="X1184" i="3"/>
  <c r="X1185" i="3"/>
  <c r="X1186" i="3"/>
  <c r="X1187" i="3"/>
  <c r="X1188" i="3"/>
  <c r="X1189" i="3"/>
  <c r="X1190" i="3"/>
  <c r="X1191" i="3"/>
  <c r="X1192" i="3"/>
  <c r="X1193" i="3"/>
  <c r="X1194" i="3"/>
  <c r="X1195" i="3"/>
  <c r="X1196" i="3"/>
  <c r="X1197" i="3"/>
  <c r="X1198" i="3"/>
  <c r="X1199" i="3"/>
  <c r="X1200" i="3"/>
  <c r="X1201" i="3"/>
  <c r="X1202" i="3"/>
  <c r="X1203" i="3"/>
  <c r="X1651" i="3"/>
  <c r="X1204" i="3"/>
  <c r="X1205" i="3"/>
  <c r="X1206" i="3"/>
  <c r="X1207" i="3"/>
  <c r="X1208" i="3"/>
  <c r="X1209" i="3"/>
  <c r="X1210" i="3"/>
  <c r="X1652" i="3"/>
  <c r="X1211" i="3"/>
  <c r="X1212" i="3"/>
  <c r="X1213" i="3"/>
  <c r="X1214" i="3"/>
  <c r="X1215" i="3"/>
  <c r="X1216" i="3"/>
  <c r="X1217" i="3"/>
  <c r="X1218" i="3"/>
  <c r="X1220" i="3"/>
  <c r="X1221" i="3"/>
  <c r="X1222" i="3"/>
  <c r="X1223" i="3"/>
  <c r="X1224" i="3"/>
  <c r="X1225" i="3"/>
  <c r="X1226" i="3"/>
  <c r="X1227" i="3"/>
  <c r="X1228" i="3"/>
  <c r="X1229" i="3"/>
  <c r="X1230" i="3"/>
  <c r="X1231" i="3"/>
  <c r="X1232" i="3"/>
  <c r="X1233" i="3"/>
  <c r="X1234" i="3"/>
  <c r="X1235" i="3"/>
  <c r="X1237" i="3"/>
  <c r="X1238" i="3"/>
  <c r="X1239" i="3"/>
  <c r="X1240" i="3"/>
  <c r="X1241" i="3"/>
  <c r="X1242" i="3"/>
  <c r="X1243" i="3"/>
  <c r="X1244" i="3"/>
  <c r="X1245" i="3"/>
  <c r="X1246" i="3"/>
  <c r="X1247" i="3"/>
  <c r="X1248" i="3"/>
  <c r="X1249" i="3"/>
  <c r="X1250" i="3"/>
  <c r="X1251" i="3"/>
  <c r="X1252" i="3"/>
  <c r="X1253" i="3"/>
  <c r="X1254" i="3"/>
  <c r="X1255" i="3"/>
  <c r="X1256" i="3"/>
  <c r="X1257" i="3"/>
  <c r="X1258" i="3"/>
  <c r="X1259" i="3"/>
  <c r="X1260" i="3"/>
  <c r="X1261" i="3"/>
  <c r="X1262" i="3"/>
  <c r="X1263" i="3"/>
  <c r="X1264" i="3"/>
  <c r="X1265" i="3"/>
  <c r="X1266" i="3"/>
  <c r="X1267" i="3"/>
  <c r="X1268" i="3"/>
  <c r="X1269" i="3"/>
  <c r="X1270" i="3"/>
  <c r="X1271" i="3"/>
  <c r="X1272" i="3"/>
  <c r="X1274" i="3"/>
  <c r="X1275" i="3"/>
  <c r="X1277" i="3"/>
  <c r="X1278" i="3"/>
  <c r="X1279" i="3"/>
  <c r="X1280" i="3"/>
  <c r="X1281" i="3"/>
  <c r="X1282" i="3"/>
  <c r="X1283" i="3"/>
  <c r="X1284" i="3"/>
  <c r="X1285" i="3"/>
  <c r="X1286" i="3"/>
  <c r="X1287" i="3"/>
  <c r="X1288" i="3"/>
  <c r="X1289" i="3"/>
  <c r="X1290" i="3"/>
  <c r="X1291" i="3"/>
  <c r="X1292" i="3"/>
  <c r="X1293" i="3"/>
  <c r="X1294" i="3"/>
  <c r="X1295" i="3"/>
  <c r="X1296" i="3"/>
  <c r="X1297" i="3"/>
  <c r="X1298" i="3"/>
  <c r="X1299" i="3"/>
  <c r="X1300" i="3"/>
  <c r="X1301" i="3"/>
  <c r="X1302" i="3"/>
  <c r="X1303" i="3"/>
  <c r="X1304" i="3"/>
  <c r="X1305" i="3"/>
  <c r="X1306" i="3"/>
  <c r="X1307" i="3"/>
  <c r="X1308" i="3"/>
  <c r="X1655" i="3"/>
  <c r="X1309" i="3"/>
  <c r="X1310" i="3"/>
  <c r="X1311" i="3"/>
  <c r="X1312" i="3"/>
  <c r="X1313" i="3"/>
  <c r="X1314" i="3"/>
  <c r="X1315" i="3"/>
  <c r="X1316" i="3"/>
  <c r="X1317" i="3"/>
  <c r="X1318" i="3"/>
  <c r="X1319" i="3"/>
  <c r="X1320" i="3"/>
  <c r="X1321" i="3"/>
  <c r="X1322" i="3"/>
  <c r="X1323" i="3"/>
  <c r="X1324" i="3"/>
  <c r="X1325" i="3"/>
  <c r="X1326" i="3"/>
  <c r="X1327" i="3"/>
  <c r="X1328" i="3"/>
  <c r="X1329" i="3"/>
  <c r="X1330" i="3"/>
  <c r="X1331" i="3"/>
  <c r="X1332" i="3"/>
  <c r="X1333" i="3"/>
  <c r="X1334" i="3"/>
  <c r="X1335" i="3"/>
  <c r="X1336" i="3"/>
  <c r="X1337" i="3"/>
  <c r="X1338" i="3"/>
  <c r="X1339" i="3"/>
  <c r="X1340" i="3"/>
  <c r="X1341" i="3"/>
  <c r="X1342" i="3"/>
  <c r="X1343" i="3"/>
  <c r="X1344" i="3"/>
  <c r="X1345" i="3"/>
  <c r="X1346" i="3"/>
  <c r="X1347" i="3"/>
  <c r="X1349" i="3"/>
  <c r="X1350" i="3"/>
  <c r="X1351" i="3"/>
  <c r="X1352" i="3"/>
  <c r="X1353" i="3"/>
  <c r="X1354" i="3"/>
  <c r="X1355" i="3"/>
  <c r="X1357" i="3"/>
  <c r="X1358" i="3"/>
  <c r="X1359" i="3"/>
  <c r="X1360" i="3"/>
  <c r="X1361" i="3"/>
  <c r="X1362" i="3"/>
  <c r="X1363" i="3"/>
  <c r="X1364" i="3"/>
  <c r="X1366" i="3"/>
  <c r="X1367" i="3"/>
  <c r="X1368" i="3"/>
  <c r="X1369" i="3"/>
  <c r="X1370" i="3"/>
  <c r="X1371" i="3"/>
  <c r="X1372" i="3"/>
  <c r="X1373" i="3"/>
  <c r="X1374" i="3"/>
  <c r="X1375" i="3"/>
  <c r="X1376" i="3"/>
  <c r="X1377" i="3"/>
  <c r="X1378" i="3"/>
  <c r="X1379" i="3"/>
  <c r="X1380" i="3"/>
  <c r="X1381" i="3"/>
  <c r="X1382" i="3"/>
  <c r="X1383" i="3"/>
  <c r="X1384" i="3"/>
  <c r="X1385" i="3"/>
  <c r="X1386" i="3"/>
  <c r="X1387" i="3"/>
  <c r="X1388" i="3"/>
  <c r="X1389" i="3"/>
  <c r="X1390" i="3"/>
  <c r="X1391" i="3"/>
  <c r="X1392" i="3"/>
  <c r="X1393" i="3"/>
  <c r="X1394" i="3"/>
  <c r="X1395" i="3"/>
  <c r="X1396" i="3"/>
  <c r="X1397" i="3"/>
  <c r="X1398" i="3"/>
  <c r="X1399" i="3"/>
  <c r="X1400" i="3"/>
  <c r="X1401" i="3"/>
  <c r="X1402" i="3"/>
  <c r="X1403" i="3"/>
  <c r="X1404" i="3"/>
  <c r="X1405" i="3"/>
  <c r="X1406" i="3"/>
  <c r="X1407" i="3"/>
  <c r="X1656" i="3"/>
  <c r="X1408" i="3"/>
  <c r="X1409" i="3"/>
  <c r="X1410" i="3"/>
  <c r="X1411" i="3"/>
  <c r="X1412" i="3"/>
  <c r="X1413" i="3"/>
  <c r="X1414" i="3"/>
  <c r="X1415" i="3"/>
  <c r="X1416" i="3"/>
  <c r="X1417" i="3"/>
  <c r="X1418" i="3"/>
  <c r="X1419" i="3"/>
  <c r="X1420" i="3"/>
  <c r="X1421" i="3"/>
  <c r="X1422" i="3"/>
  <c r="X1423" i="3"/>
  <c r="X1424" i="3"/>
  <c r="X1426" i="3"/>
  <c r="X1427" i="3"/>
  <c r="X1428" i="3"/>
  <c r="X1429" i="3"/>
  <c r="X1430" i="3"/>
  <c r="X1431" i="3"/>
  <c r="X1433" i="3"/>
  <c r="X1434" i="3"/>
  <c r="X1435" i="3"/>
  <c r="X1436" i="3"/>
  <c r="X1437" i="3"/>
  <c r="X1438" i="3"/>
  <c r="X1443" i="3"/>
  <c r="X1444" i="3"/>
  <c r="X1445" i="3"/>
  <c r="X1446" i="3"/>
  <c r="X1447" i="3"/>
  <c r="X1448" i="3"/>
  <c r="X1449" i="3"/>
  <c r="X1450" i="3"/>
  <c r="X1451" i="3"/>
  <c r="X1452" i="3"/>
  <c r="X1453" i="3"/>
  <c r="X1454" i="3"/>
  <c r="X1455" i="3"/>
  <c r="X1456" i="3"/>
  <c r="M3" i="16" l="1"/>
  <c r="M3" i="20"/>
  <c r="M4" i="20"/>
  <c r="M4" i="19"/>
  <c r="M5" i="19"/>
  <c r="M6" i="19"/>
  <c r="M7" i="19"/>
  <c r="M8" i="19"/>
  <c r="M9" i="19"/>
  <c r="M10" i="19"/>
  <c r="M11" i="19"/>
  <c r="M3" i="19" l="1"/>
  <c r="M4" i="15"/>
  <c r="M5" i="15"/>
  <c r="M2" i="19" l="1"/>
  <c r="C4" i="16"/>
  <c r="D4" i="16"/>
  <c r="E4" i="16"/>
  <c r="F4" i="16"/>
  <c r="G4" i="16"/>
  <c r="H4" i="16"/>
  <c r="I4" i="16"/>
  <c r="J4" i="16"/>
  <c r="K4" i="16"/>
  <c r="L4" i="16"/>
  <c r="M2" i="20"/>
  <c r="C5" i="20"/>
  <c r="D5" i="20"/>
  <c r="E5" i="20"/>
  <c r="F5" i="20"/>
  <c r="G5" i="20"/>
  <c r="H5" i="20"/>
  <c r="I5" i="20"/>
  <c r="J5" i="20"/>
  <c r="K5" i="20"/>
  <c r="L5" i="20"/>
  <c r="M5" i="20" l="1"/>
  <c r="T7" i="3"/>
  <c r="T1460" i="3"/>
  <c r="T8" i="3"/>
  <c r="T1463" i="3"/>
  <c r="T1464" i="3"/>
  <c r="T1465" i="3"/>
  <c r="T1467" i="3"/>
  <c r="T1468" i="3"/>
  <c r="T17" i="3"/>
  <c r="T1482" i="3"/>
  <c r="T67" i="3"/>
  <c r="T68" i="3"/>
  <c r="T1483" i="3"/>
  <c r="T1486" i="3"/>
  <c r="T70" i="3"/>
  <c r="T73" i="3"/>
  <c r="T75" i="3"/>
  <c r="T98" i="3"/>
  <c r="T78" i="3"/>
  <c r="T81" i="3"/>
  <c r="T82" i="3"/>
  <c r="T84" i="3"/>
  <c r="T87" i="3"/>
  <c r="T88" i="3"/>
  <c r="T83" i="3"/>
  <c r="T1499" i="3"/>
  <c r="T1500" i="3"/>
  <c r="T77" i="3"/>
  <c r="T1501" i="3"/>
  <c r="T94" i="3"/>
  <c r="T95" i="3"/>
  <c r="T97" i="3"/>
  <c r="T109" i="3"/>
  <c r="T100" i="3"/>
  <c r="T101" i="3"/>
  <c r="T103" i="3"/>
  <c r="T104" i="3"/>
  <c r="T105" i="3"/>
  <c r="T1506" i="3"/>
  <c r="T1508" i="3"/>
  <c r="T1510" i="3"/>
  <c r="T108" i="3"/>
  <c r="T250" i="3"/>
  <c r="T1511" i="3"/>
  <c r="T1513" i="3"/>
  <c r="T1522" i="3"/>
  <c r="T1524" i="3"/>
  <c r="T1525" i="3"/>
  <c r="T1526" i="3"/>
  <c r="T1527" i="3"/>
  <c r="T123" i="3"/>
  <c r="T1533" i="3"/>
  <c r="T1535" i="3"/>
  <c r="T134" i="3"/>
  <c r="T136" i="3"/>
  <c r="T137" i="3"/>
  <c r="T1539" i="3"/>
  <c r="T1542" i="3"/>
  <c r="T1543" i="3"/>
  <c r="T143" i="3"/>
  <c r="T1545" i="3"/>
  <c r="T1546" i="3"/>
  <c r="T145" i="3"/>
  <c r="T147" i="3"/>
  <c r="T149" i="3"/>
  <c r="T154" i="3"/>
  <c r="T155" i="3"/>
  <c r="T157" i="3"/>
  <c r="T164" i="3"/>
  <c r="T170" i="3"/>
  <c r="T209" i="3"/>
  <c r="T212" i="3"/>
  <c r="T215" i="3"/>
  <c r="T216" i="3"/>
  <c r="T217" i="3"/>
  <c r="T218" i="3"/>
  <c r="T219" i="3"/>
  <c r="T222" i="3"/>
  <c r="T226" i="3"/>
  <c r="T227" i="3"/>
  <c r="T228" i="3"/>
  <c r="T93" i="3"/>
  <c r="T272" i="3"/>
  <c r="T273" i="3"/>
  <c r="T274" i="3"/>
  <c r="T275" i="3"/>
  <c r="T276" i="3"/>
  <c r="T277" i="3"/>
  <c r="T278" i="3"/>
  <c r="T279" i="3"/>
  <c r="T280" i="3"/>
  <c r="T764" i="3"/>
  <c r="T283" i="3"/>
  <c r="T284" i="3"/>
  <c r="T287" i="3"/>
  <c r="T288" i="3"/>
  <c r="T289" i="3"/>
  <c r="T290" i="3"/>
  <c r="T301" i="3"/>
  <c r="T302" i="3"/>
  <c r="T303" i="3"/>
  <c r="T304" i="3"/>
  <c r="T305" i="3"/>
  <c r="T1570" i="3"/>
  <c r="T311" i="3"/>
  <c r="T314" i="3"/>
  <c r="T322" i="3"/>
  <c r="T324" i="3"/>
  <c r="T328" i="3"/>
  <c r="T336" i="3"/>
  <c r="T1579" i="3"/>
  <c r="T350" i="3"/>
  <c r="T354" i="3"/>
  <c r="T356" i="3"/>
  <c r="T357" i="3"/>
  <c r="T358" i="3"/>
  <c r="T383" i="3"/>
  <c r="T386" i="3"/>
  <c r="T399" i="3"/>
  <c r="T406" i="3"/>
  <c r="T577" i="3"/>
  <c r="T578" i="3"/>
  <c r="T90" i="3"/>
  <c r="T1550" i="3"/>
  <c r="T607" i="3"/>
  <c r="T608" i="3"/>
  <c r="T617" i="3"/>
  <c r="T620" i="3"/>
  <c r="T621" i="3"/>
  <c r="T640" i="3"/>
  <c r="T642" i="3"/>
  <c r="T643" i="3"/>
  <c r="T646" i="3"/>
  <c r="T3" i="3"/>
  <c r="T647" i="3"/>
  <c r="T648" i="3"/>
  <c r="T654" i="3"/>
  <c r="T661" i="3"/>
  <c r="T664" i="3"/>
  <c r="T665" i="3"/>
  <c r="T666" i="3"/>
  <c r="T667" i="3"/>
  <c r="T676" i="3"/>
  <c r="T712" i="3"/>
  <c r="T713" i="3"/>
  <c r="T714" i="3"/>
  <c r="T718" i="3"/>
  <c r="T748" i="3"/>
  <c r="T1602" i="3"/>
  <c r="T750" i="3"/>
  <c r="T755" i="3"/>
  <c r="T1605" i="3"/>
  <c r="T763" i="3"/>
  <c r="T765" i="3"/>
  <c r="T1606" i="3"/>
  <c r="T766" i="3"/>
  <c r="T767" i="3"/>
  <c r="T768" i="3"/>
  <c r="T776" i="3"/>
  <c r="T781" i="3"/>
  <c r="T788" i="3"/>
  <c r="T789" i="3"/>
  <c r="T790" i="3"/>
  <c r="T1608" i="3"/>
  <c r="T806" i="3"/>
  <c r="T1614" i="3"/>
  <c r="T1617" i="3"/>
  <c r="T1618" i="3"/>
  <c r="T819" i="3"/>
  <c r="T820" i="3"/>
  <c r="T831" i="3"/>
  <c r="T1622" i="3"/>
  <c r="T1623" i="3"/>
  <c r="T1624" i="3"/>
  <c r="T837" i="3"/>
  <c r="T903" i="3"/>
  <c r="T908" i="3"/>
  <c r="T984" i="3"/>
  <c r="T1037" i="3"/>
  <c r="T1644" i="3"/>
  <c r="T1219" i="3"/>
  <c r="T1653" i="3"/>
  <c r="T1273" i="3"/>
  <c r="T1276" i="3"/>
  <c r="T1348" i="3"/>
  <c r="T1356" i="3"/>
  <c r="T1365" i="3"/>
  <c r="T1425" i="3"/>
  <c r="T1432" i="3"/>
  <c r="T1439" i="3"/>
  <c r="T1659" i="3"/>
  <c r="T1440" i="3"/>
  <c r="T1441" i="3"/>
  <c r="T1442" i="3"/>
  <c r="T595" i="3"/>
  <c r="T596" i="3"/>
  <c r="U7" i="3"/>
  <c r="V7" i="3" s="1"/>
  <c r="U1460" i="3"/>
  <c r="V1460" i="3" s="1"/>
  <c r="U8" i="3"/>
  <c r="V8" i="3" s="1"/>
  <c r="U1463" i="3"/>
  <c r="V1463" i="3" s="1"/>
  <c r="U1464" i="3"/>
  <c r="V1464" i="3" s="1"/>
  <c r="U1465" i="3"/>
  <c r="V1465" i="3" s="1"/>
  <c r="U1467" i="3"/>
  <c r="V1467" i="3" s="1"/>
  <c r="V1468" i="3"/>
  <c r="U17" i="3"/>
  <c r="V17" i="3" s="1"/>
  <c r="U1482" i="3"/>
  <c r="V1482" i="3" s="1"/>
  <c r="U67" i="3"/>
  <c r="V67" i="3" s="1"/>
  <c r="U68" i="3"/>
  <c r="V68" i="3" s="1"/>
  <c r="V1483" i="3"/>
  <c r="U1486" i="3"/>
  <c r="V1486" i="3" s="1"/>
  <c r="U70" i="3"/>
  <c r="V70" i="3" s="1"/>
  <c r="U73" i="3"/>
  <c r="V73" i="3" s="1"/>
  <c r="V75" i="3"/>
  <c r="V98" i="3"/>
  <c r="U78" i="3"/>
  <c r="V78" i="3" s="1"/>
  <c r="U81" i="3"/>
  <c r="V81" i="3" s="1"/>
  <c r="U82" i="3"/>
  <c r="V82" i="3" s="1"/>
  <c r="U84" i="3"/>
  <c r="V84" i="3" s="1"/>
  <c r="U87" i="3"/>
  <c r="V87" i="3" s="1"/>
  <c r="U88" i="3"/>
  <c r="V88" i="3" s="1"/>
  <c r="V83" i="3"/>
  <c r="U1499" i="3"/>
  <c r="V1499" i="3" s="1"/>
  <c r="U1500" i="3"/>
  <c r="V1500" i="3" s="1"/>
  <c r="V77" i="3"/>
  <c r="U1501" i="3"/>
  <c r="V1501" i="3" s="1"/>
  <c r="U94" i="3"/>
  <c r="V94" i="3" s="1"/>
  <c r="U95" i="3"/>
  <c r="V95" i="3" s="1"/>
  <c r="U97" i="3"/>
  <c r="V97" i="3" s="1"/>
  <c r="V109" i="3"/>
  <c r="U100" i="3"/>
  <c r="V100" i="3" s="1"/>
  <c r="U101" i="3"/>
  <c r="V101" i="3" s="1"/>
  <c r="U103" i="3"/>
  <c r="V103" i="3" s="1"/>
  <c r="U104" i="3"/>
  <c r="V104" i="3" s="1"/>
  <c r="U105" i="3"/>
  <c r="V105" i="3" s="1"/>
  <c r="V1506" i="3"/>
  <c r="V1508" i="3"/>
  <c r="V1510" i="3"/>
  <c r="V108" i="3"/>
  <c r="V250" i="3"/>
  <c r="U1511" i="3"/>
  <c r="V1511" i="3" s="1"/>
  <c r="V1513" i="3"/>
  <c r="V1522" i="3"/>
  <c r="U1524" i="3"/>
  <c r="V1524" i="3" s="1"/>
  <c r="U1525" i="3"/>
  <c r="V1525" i="3" s="1"/>
  <c r="U1526" i="3"/>
  <c r="V1526" i="3" s="1"/>
  <c r="U1527" i="3"/>
  <c r="V1527" i="3" s="1"/>
  <c r="U123" i="3"/>
  <c r="V123" i="3" s="1"/>
  <c r="U1533" i="3"/>
  <c r="V1533" i="3" s="1"/>
  <c r="U1535" i="3"/>
  <c r="V1535" i="3" s="1"/>
  <c r="U134" i="3"/>
  <c r="V134" i="3" s="1"/>
  <c r="U136" i="3"/>
  <c r="V136" i="3" s="1"/>
  <c r="U137" i="3"/>
  <c r="V137" i="3" s="1"/>
  <c r="U1539" i="3"/>
  <c r="V1539" i="3" s="1"/>
  <c r="U1542" i="3"/>
  <c r="V1542" i="3" s="1"/>
  <c r="U1543" i="3"/>
  <c r="V1543" i="3" s="1"/>
  <c r="U143" i="3"/>
  <c r="V143" i="3" s="1"/>
  <c r="U1545" i="3"/>
  <c r="V1545" i="3" s="1"/>
  <c r="U1546" i="3"/>
  <c r="V1546" i="3" s="1"/>
  <c r="U145" i="3"/>
  <c r="V145" i="3" s="1"/>
  <c r="U147" i="3"/>
  <c r="V147" i="3" s="1"/>
  <c r="U149" i="3"/>
  <c r="V149" i="3" s="1"/>
  <c r="U154" i="3"/>
  <c r="V154" i="3" s="1"/>
  <c r="U155" i="3"/>
  <c r="V155" i="3" s="1"/>
  <c r="U157" i="3"/>
  <c r="V157" i="3" s="1"/>
  <c r="U164" i="3"/>
  <c r="V164" i="3" s="1"/>
  <c r="U170" i="3"/>
  <c r="V170" i="3" s="1"/>
  <c r="V209" i="3"/>
  <c r="U212" i="3"/>
  <c r="V212" i="3" s="1"/>
  <c r="U215" i="3"/>
  <c r="V215" i="3" s="1"/>
  <c r="U216" i="3"/>
  <c r="V216" i="3" s="1"/>
  <c r="U217" i="3"/>
  <c r="V217" i="3" s="1"/>
  <c r="U218" i="3"/>
  <c r="V218" i="3" s="1"/>
  <c r="U219" i="3"/>
  <c r="V219" i="3" s="1"/>
  <c r="U222" i="3"/>
  <c r="V222" i="3" s="1"/>
  <c r="U226" i="3"/>
  <c r="V226" i="3" s="1"/>
  <c r="U227" i="3"/>
  <c r="V227" i="3" s="1"/>
  <c r="V228" i="3"/>
  <c r="V93" i="3"/>
  <c r="V272" i="3"/>
  <c r="U273" i="3"/>
  <c r="V273" i="3" s="1"/>
  <c r="U274" i="3"/>
  <c r="V274" i="3" s="1"/>
  <c r="V275" i="3"/>
  <c r="U276" i="3"/>
  <c r="V276" i="3" s="1"/>
  <c r="U277" i="3"/>
  <c r="V277" i="3" s="1"/>
  <c r="U278" i="3"/>
  <c r="V278" i="3" s="1"/>
  <c r="U279" i="3"/>
  <c r="V279" i="3" s="1"/>
  <c r="U280" i="3"/>
  <c r="V280" i="3" s="1"/>
  <c r="V764" i="3"/>
  <c r="U283" i="3"/>
  <c r="V283" i="3" s="1"/>
  <c r="U284" i="3"/>
  <c r="V284" i="3" s="1"/>
  <c r="V287" i="3"/>
  <c r="U288" i="3"/>
  <c r="V288" i="3" s="1"/>
  <c r="U289" i="3"/>
  <c r="V289" i="3" s="1"/>
  <c r="U290" i="3"/>
  <c r="V290" i="3" s="1"/>
  <c r="U301" i="3"/>
  <c r="V301" i="3" s="1"/>
  <c r="V302" i="3"/>
  <c r="U303" i="3"/>
  <c r="V303" i="3" s="1"/>
  <c r="U304" i="3"/>
  <c r="V304" i="3" s="1"/>
  <c r="U305" i="3"/>
  <c r="V305" i="3" s="1"/>
  <c r="U1570" i="3"/>
  <c r="V1570" i="3" s="1"/>
  <c r="U311" i="3"/>
  <c r="V311" i="3" s="1"/>
  <c r="U314" i="3"/>
  <c r="V314" i="3" s="1"/>
  <c r="U322" i="3"/>
  <c r="V322" i="3" s="1"/>
  <c r="U324" i="3"/>
  <c r="V324" i="3" s="1"/>
  <c r="U328" i="3"/>
  <c r="V328" i="3" s="1"/>
  <c r="U336" i="3"/>
  <c r="V336" i="3" s="1"/>
  <c r="V1579" i="3"/>
  <c r="U350" i="3"/>
  <c r="V350" i="3" s="1"/>
  <c r="U354" i="3"/>
  <c r="V354" i="3" s="1"/>
  <c r="U356" i="3"/>
  <c r="V356" i="3" s="1"/>
  <c r="V357" i="3"/>
  <c r="U358" i="3"/>
  <c r="V358" i="3" s="1"/>
  <c r="U383" i="3"/>
  <c r="V383" i="3" s="1"/>
  <c r="U386" i="3"/>
  <c r="V386" i="3" s="1"/>
  <c r="U399" i="3"/>
  <c r="V399" i="3" s="1"/>
  <c r="U406" i="3"/>
  <c r="V406" i="3" s="1"/>
  <c r="U577" i="3"/>
  <c r="V577" i="3" s="1"/>
  <c r="U578" i="3"/>
  <c r="V578" i="3" s="1"/>
  <c r="V90" i="3"/>
  <c r="V1550" i="3"/>
  <c r="U607" i="3"/>
  <c r="V607" i="3" s="1"/>
  <c r="U608" i="3"/>
  <c r="V608" i="3" s="1"/>
  <c r="U617" i="3"/>
  <c r="V617" i="3" s="1"/>
  <c r="U620" i="3"/>
  <c r="V620" i="3" s="1"/>
  <c r="U621" i="3"/>
  <c r="V621" i="3" s="1"/>
  <c r="U640" i="3"/>
  <c r="V640" i="3" s="1"/>
  <c r="U642" i="3"/>
  <c r="V642" i="3" s="1"/>
  <c r="U643" i="3"/>
  <c r="V643" i="3" s="1"/>
  <c r="U646" i="3"/>
  <c r="V646" i="3" s="1"/>
  <c r="U3" i="3"/>
  <c r="V3" i="3" s="1"/>
  <c r="U647" i="3"/>
  <c r="V647" i="3" s="1"/>
  <c r="U648" i="3"/>
  <c r="V648" i="3" s="1"/>
  <c r="U654" i="3"/>
  <c r="V654" i="3" s="1"/>
  <c r="U661" i="3"/>
  <c r="V661" i="3" s="1"/>
  <c r="U664" i="3"/>
  <c r="V664" i="3" s="1"/>
  <c r="U665" i="3"/>
  <c r="V665" i="3" s="1"/>
  <c r="U666" i="3"/>
  <c r="V666" i="3" s="1"/>
  <c r="U667" i="3"/>
  <c r="V667" i="3" s="1"/>
  <c r="U676" i="3"/>
  <c r="V676" i="3" s="1"/>
  <c r="U712" i="3"/>
  <c r="V712" i="3" s="1"/>
  <c r="V713" i="3"/>
  <c r="V714" i="3"/>
  <c r="U718" i="3"/>
  <c r="V718" i="3" s="1"/>
  <c r="U748" i="3"/>
  <c r="V748" i="3" s="1"/>
  <c r="U1602" i="3"/>
  <c r="V1602" i="3" s="1"/>
  <c r="U750" i="3"/>
  <c r="V750" i="3" s="1"/>
  <c r="U755" i="3"/>
  <c r="V755" i="3" s="1"/>
  <c r="V1605" i="3"/>
  <c r="U763" i="3"/>
  <c r="V763" i="3" s="1"/>
  <c r="U765" i="3"/>
  <c r="V765" i="3" s="1"/>
  <c r="U1606" i="3"/>
  <c r="V1606" i="3" s="1"/>
  <c r="U766" i="3"/>
  <c r="V766" i="3" s="1"/>
  <c r="U767" i="3"/>
  <c r="V767" i="3" s="1"/>
  <c r="U768" i="3"/>
  <c r="V768" i="3" s="1"/>
  <c r="U776" i="3"/>
  <c r="V776" i="3" s="1"/>
  <c r="U781" i="3"/>
  <c r="V781" i="3" s="1"/>
  <c r="U788" i="3"/>
  <c r="V788" i="3" s="1"/>
  <c r="U789" i="3"/>
  <c r="V789" i="3" s="1"/>
  <c r="U790" i="3"/>
  <c r="V790" i="3" s="1"/>
  <c r="V1608" i="3"/>
  <c r="U806" i="3"/>
  <c r="V806" i="3" s="1"/>
  <c r="U1614" i="3"/>
  <c r="V1614" i="3" s="1"/>
  <c r="U1617" i="3"/>
  <c r="V1617" i="3" s="1"/>
  <c r="U1618" i="3"/>
  <c r="V1618" i="3" s="1"/>
  <c r="U819" i="3"/>
  <c r="V819" i="3" s="1"/>
  <c r="V820" i="3"/>
  <c r="V831" i="3"/>
  <c r="U1622" i="3"/>
  <c r="V1622" i="3" s="1"/>
  <c r="U1623" i="3"/>
  <c r="V1623" i="3" s="1"/>
  <c r="U1624" i="3"/>
  <c r="V1624" i="3" s="1"/>
  <c r="U837" i="3"/>
  <c r="V837" i="3" s="1"/>
  <c r="U903" i="3"/>
  <c r="V903" i="3" s="1"/>
  <c r="U908" i="3"/>
  <c r="V908" i="3" s="1"/>
  <c r="U984" i="3"/>
  <c r="V984" i="3" s="1"/>
  <c r="U1037" i="3"/>
  <c r="V1037" i="3" s="1"/>
  <c r="V1644" i="3"/>
  <c r="U1219" i="3"/>
  <c r="V1219" i="3" s="1"/>
  <c r="U1653" i="3"/>
  <c r="V1653" i="3" s="1"/>
  <c r="U1273" i="3"/>
  <c r="V1273" i="3" s="1"/>
  <c r="U1276" i="3"/>
  <c r="V1276" i="3" s="1"/>
  <c r="U1348" i="3"/>
  <c r="V1348" i="3" s="1"/>
  <c r="U1356" i="3"/>
  <c r="V1356" i="3" s="1"/>
  <c r="U1365" i="3"/>
  <c r="V1365" i="3" s="1"/>
  <c r="U1425" i="3"/>
  <c r="V1425" i="3" s="1"/>
  <c r="U1432" i="3"/>
  <c r="V1432" i="3" s="1"/>
  <c r="U1439" i="3"/>
  <c r="V1439" i="3" s="1"/>
  <c r="V1659" i="3"/>
  <c r="U1440" i="3"/>
  <c r="V1440" i="3" s="1"/>
  <c r="U1441" i="3"/>
  <c r="V1441" i="3" s="1"/>
  <c r="U1442" i="3"/>
  <c r="V1442" i="3" s="1"/>
  <c r="V595" i="3"/>
  <c r="V596" i="3"/>
  <c r="W7" i="3"/>
  <c r="W1460" i="3"/>
  <c r="W8" i="3"/>
  <c r="W1463" i="3"/>
  <c r="W1464" i="3"/>
  <c r="W1465" i="3"/>
  <c r="W1467" i="3"/>
  <c r="W17" i="3"/>
  <c r="W1482" i="3"/>
  <c r="W67" i="3"/>
  <c r="W68" i="3"/>
  <c r="W1486" i="3"/>
  <c r="W70" i="3"/>
  <c r="W73" i="3"/>
  <c r="W78" i="3"/>
  <c r="W81" i="3"/>
  <c r="W82" i="3"/>
  <c r="W84" i="3"/>
  <c r="W87" i="3"/>
  <c r="W88" i="3"/>
  <c r="W1499" i="3"/>
  <c r="W1500" i="3"/>
  <c r="W1501" i="3"/>
  <c r="W94" i="3"/>
  <c r="W95" i="3"/>
  <c r="W97" i="3"/>
  <c r="W100" i="3"/>
  <c r="W101" i="3"/>
  <c r="W103" i="3"/>
  <c r="W104" i="3"/>
  <c r="W105" i="3"/>
  <c r="W1511" i="3"/>
  <c r="W1524" i="3"/>
  <c r="W1525" i="3"/>
  <c r="W1526" i="3"/>
  <c r="W1527" i="3"/>
  <c r="W123" i="3"/>
  <c r="W1533" i="3"/>
  <c r="W1535" i="3"/>
  <c r="W134" i="3"/>
  <c r="W136" i="3"/>
  <c r="W137" i="3"/>
  <c r="W1539" i="3"/>
  <c r="W1542" i="3"/>
  <c r="W1543" i="3"/>
  <c r="W143" i="3"/>
  <c r="W1545" i="3"/>
  <c r="W1546" i="3"/>
  <c r="W145" i="3"/>
  <c r="W147" i="3"/>
  <c r="W149" i="3"/>
  <c r="W154" i="3"/>
  <c r="W155" i="3"/>
  <c r="W157" i="3"/>
  <c r="W164" i="3"/>
  <c r="W170" i="3"/>
  <c r="W212" i="3"/>
  <c r="W215" i="3"/>
  <c r="W216" i="3"/>
  <c r="W217" i="3"/>
  <c r="W218" i="3"/>
  <c r="W219" i="3"/>
  <c r="W222" i="3"/>
  <c r="W226" i="3"/>
  <c r="W227" i="3"/>
  <c r="W273" i="3"/>
  <c r="W274" i="3"/>
  <c r="W276" i="3"/>
  <c r="W277" i="3"/>
  <c r="W278" i="3"/>
  <c r="W279" i="3"/>
  <c r="W280" i="3"/>
  <c r="W283" i="3"/>
  <c r="W284" i="3"/>
  <c r="W288" i="3"/>
  <c r="W289" i="3"/>
  <c r="W290" i="3"/>
  <c r="W301" i="3"/>
  <c r="W303" i="3"/>
  <c r="W304" i="3"/>
  <c r="W305" i="3"/>
  <c r="W1570" i="3"/>
  <c r="W311" i="3"/>
  <c r="W314" i="3"/>
  <c r="W322" i="3"/>
  <c r="W324" i="3"/>
  <c r="W328" i="3"/>
  <c r="W336" i="3"/>
  <c r="W350" i="3"/>
  <c r="W354" i="3"/>
  <c r="W356" i="3"/>
  <c r="W358" i="3"/>
  <c r="W383" i="3"/>
  <c r="W386" i="3"/>
  <c r="W399" i="3"/>
  <c r="W406" i="3"/>
  <c r="W577" i="3"/>
  <c r="W578" i="3"/>
  <c r="W607" i="3"/>
  <c r="W608" i="3"/>
  <c r="W617" i="3"/>
  <c r="W620" i="3"/>
  <c r="W621" i="3"/>
  <c r="W640" i="3"/>
  <c r="W642" i="3"/>
  <c r="W643" i="3"/>
  <c r="W646" i="3"/>
  <c r="W3" i="3"/>
  <c r="W647" i="3"/>
  <c r="W648" i="3"/>
  <c r="W654" i="3"/>
  <c r="W661" i="3"/>
  <c r="W664" i="3"/>
  <c r="W665" i="3"/>
  <c r="W666" i="3"/>
  <c r="W667" i="3"/>
  <c r="W676" i="3"/>
  <c r="W712" i="3"/>
  <c r="W718" i="3"/>
  <c r="W748" i="3"/>
  <c r="W1602" i="3"/>
  <c r="W750" i="3"/>
  <c r="W755" i="3"/>
  <c r="W763" i="3"/>
  <c r="W765" i="3"/>
  <c r="W1606" i="3"/>
  <c r="W766" i="3"/>
  <c r="W767" i="3"/>
  <c r="W768" i="3"/>
  <c r="W776" i="3"/>
  <c r="W781" i="3"/>
  <c r="W788" i="3"/>
  <c r="W789" i="3"/>
  <c r="W790" i="3"/>
  <c r="W806" i="3"/>
  <c r="W1614" i="3"/>
  <c r="W1617" i="3"/>
  <c r="W1618" i="3"/>
  <c r="W819" i="3"/>
  <c r="W1622" i="3"/>
  <c r="W1623" i="3"/>
  <c r="W1624" i="3"/>
  <c r="W837" i="3"/>
  <c r="W903" i="3"/>
  <c r="W908" i="3"/>
  <c r="W984" i="3"/>
  <c r="W1037" i="3"/>
  <c r="W1219" i="3"/>
  <c r="W1653" i="3"/>
  <c r="W1273" i="3"/>
  <c r="W1276" i="3"/>
  <c r="W1348" i="3"/>
  <c r="W1356" i="3"/>
  <c r="W1365" i="3"/>
  <c r="W1425" i="3"/>
  <c r="W1432" i="3"/>
  <c r="W1439" i="3"/>
  <c r="W1440" i="3"/>
  <c r="W1441" i="3"/>
  <c r="W1442" i="3"/>
  <c r="X7" i="3"/>
  <c r="X1460" i="3"/>
  <c r="X8" i="3"/>
  <c r="X1463" i="3"/>
  <c r="X1464" i="3"/>
  <c r="X1465" i="3"/>
  <c r="X1467" i="3"/>
  <c r="X17" i="3"/>
  <c r="X1482" i="3"/>
  <c r="X67" i="3"/>
  <c r="X68" i="3"/>
  <c r="X1486" i="3"/>
  <c r="X70" i="3"/>
  <c r="X73" i="3"/>
  <c r="X78" i="3"/>
  <c r="X81" i="3"/>
  <c r="X82" i="3"/>
  <c r="X84" i="3"/>
  <c r="X87" i="3"/>
  <c r="X88" i="3"/>
  <c r="X1499" i="3"/>
  <c r="X1500" i="3"/>
  <c r="X1501" i="3"/>
  <c r="X94" i="3"/>
  <c r="X95" i="3"/>
  <c r="X97" i="3"/>
  <c r="X100" i="3"/>
  <c r="X101" i="3"/>
  <c r="X103" i="3"/>
  <c r="X104" i="3"/>
  <c r="X105" i="3"/>
  <c r="X1511" i="3"/>
  <c r="X1524" i="3"/>
  <c r="X1525" i="3"/>
  <c r="X1526" i="3"/>
  <c r="X1527" i="3"/>
  <c r="X123" i="3"/>
  <c r="X1533" i="3"/>
  <c r="X1535" i="3"/>
  <c r="X134" i="3"/>
  <c r="X136" i="3"/>
  <c r="X137" i="3"/>
  <c r="X1539" i="3"/>
  <c r="X1542" i="3"/>
  <c r="X1543" i="3"/>
  <c r="X143" i="3"/>
  <c r="X1545" i="3"/>
  <c r="X1546" i="3"/>
  <c r="X145" i="3"/>
  <c r="X147" i="3"/>
  <c r="X149" i="3"/>
  <c r="X154" i="3"/>
  <c r="X155" i="3"/>
  <c r="X157" i="3"/>
  <c r="X164" i="3"/>
  <c r="X170" i="3"/>
  <c r="X212" i="3"/>
  <c r="X215" i="3"/>
  <c r="X216" i="3"/>
  <c r="X217" i="3"/>
  <c r="X218" i="3"/>
  <c r="X219" i="3"/>
  <c r="X222" i="3"/>
  <c r="X226" i="3"/>
  <c r="X227" i="3"/>
  <c r="X273" i="3"/>
  <c r="X274" i="3"/>
  <c r="X276" i="3"/>
  <c r="X277" i="3"/>
  <c r="X278" i="3"/>
  <c r="X279" i="3"/>
  <c r="X280" i="3"/>
  <c r="X283" i="3"/>
  <c r="X284" i="3"/>
  <c r="X288" i="3"/>
  <c r="X289" i="3"/>
  <c r="X290" i="3"/>
  <c r="X301" i="3"/>
  <c r="X303" i="3"/>
  <c r="X304" i="3"/>
  <c r="X305" i="3"/>
  <c r="X1570" i="3"/>
  <c r="X311" i="3"/>
  <c r="X314" i="3"/>
  <c r="X322" i="3"/>
  <c r="X324" i="3"/>
  <c r="X328" i="3"/>
  <c r="X336" i="3"/>
  <c r="X350" i="3"/>
  <c r="X354" i="3"/>
  <c r="X356" i="3"/>
  <c r="X358" i="3"/>
  <c r="X383" i="3"/>
  <c r="X386" i="3"/>
  <c r="X399" i="3"/>
  <c r="X406" i="3"/>
  <c r="X577" i="3"/>
  <c r="X578" i="3"/>
  <c r="X607" i="3"/>
  <c r="X608" i="3"/>
  <c r="X617" i="3"/>
  <c r="X620" i="3"/>
  <c r="X621" i="3"/>
  <c r="X640" i="3"/>
  <c r="X642" i="3"/>
  <c r="X643" i="3"/>
  <c r="X646" i="3"/>
  <c r="X3" i="3"/>
  <c r="X647" i="3"/>
  <c r="X648" i="3"/>
  <c r="X654" i="3"/>
  <c r="X661" i="3"/>
  <c r="X664" i="3"/>
  <c r="X665" i="3"/>
  <c r="X666" i="3"/>
  <c r="X667" i="3"/>
  <c r="X676" i="3"/>
  <c r="X712" i="3"/>
  <c r="X718" i="3"/>
  <c r="X748" i="3"/>
  <c r="X1602" i="3"/>
  <c r="X750" i="3"/>
  <c r="X755" i="3"/>
  <c r="X763" i="3"/>
  <c r="X765" i="3"/>
  <c r="X1606" i="3"/>
  <c r="X766" i="3"/>
  <c r="X767" i="3"/>
  <c r="X768" i="3"/>
  <c r="X776" i="3"/>
  <c r="X781" i="3"/>
  <c r="X788" i="3"/>
  <c r="X789" i="3"/>
  <c r="X790" i="3"/>
  <c r="X806" i="3"/>
  <c r="X1614" i="3"/>
  <c r="X1617" i="3"/>
  <c r="X1618" i="3"/>
  <c r="X819" i="3"/>
  <c r="X1622" i="3"/>
  <c r="X1623" i="3"/>
  <c r="X1624" i="3"/>
  <c r="X837" i="3"/>
  <c r="X903" i="3"/>
  <c r="X908" i="3"/>
  <c r="X984" i="3"/>
  <c r="X1037" i="3"/>
  <c r="X1219" i="3"/>
  <c r="X1653" i="3"/>
  <c r="X1273" i="3"/>
  <c r="X1276" i="3"/>
  <c r="X1348" i="3"/>
  <c r="X1356" i="3"/>
  <c r="X1365" i="3"/>
  <c r="X1425" i="3"/>
  <c r="X1432" i="3"/>
  <c r="X1439" i="3"/>
  <c r="X1440" i="3"/>
  <c r="X1441" i="3"/>
  <c r="X1442" i="3"/>
  <c r="M3" i="15" l="1"/>
  <c r="L3" i="22" l="1"/>
  <c r="K3" i="22"/>
  <c r="J3" i="22"/>
  <c r="I3" i="22"/>
  <c r="H3" i="22"/>
  <c r="G3" i="22"/>
  <c r="F3" i="22"/>
  <c r="E3" i="22"/>
  <c r="D3" i="22"/>
  <c r="C3" i="22"/>
  <c r="B3" i="22"/>
  <c r="M3" i="22" l="1"/>
  <c r="B4" i="16" l="1"/>
  <c r="M2" i="16"/>
  <c r="M4" i="16" s="1"/>
  <c r="B5" i="20"/>
  <c r="M2" i="15" l="1"/>
  <c r="M118" i="19"/>
  <c r="L118" i="19"/>
  <c r="K118" i="19"/>
  <c r="J118" i="19"/>
  <c r="I118" i="19"/>
  <c r="H118" i="19"/>
  <c r="G118" i="19"/>
  <c r="F118" i="19"/>
  <c r="E118" i="19"/>
  <c r="D118" i="19"/>
  <c r="C118" i="19"/>
  <c r="B118" i="19"/>
  <c r="M247" i="15" l="1"/>
  <c r="L247" i="15"/>
  <c r="K247" i="15"/>
  <c r="J247" i="15"/>
  <c r="I247" i="15"/>
  <c r="H247" i="15"/>
  <c r="G247" i="15"/>
  <c r="F247" i="15"/>
  <c r="E247" i="15"/>
  <c r="D247" i="15"/>
  <c r="C247" i="15"/>
  <c r="B247" i="15"/>
</calcChain>
</file>

<file path=xl/sharedStrings.xml><?xml version="1.0" encoding="utf-8"?>
<sst xmlns="http://schemas.openxmlformats.org/spreadsheetml/2006/main" count="21400" uniqueCount="2935">
  <si>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</si>
  <si>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</si>
  <si>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</si>
  <si>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</si>
  <si>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</si>
  <si>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</si>
  <si>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</si>
  <si>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</si>
  <si>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</si>
  <si>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CONCEPTO</t>
  </si>
  <si>
    <t>Referencia</t>
  </si>
  <si>
    <t>Nombre Ter.</t>
  </si>
  <si>
    <t>SOLRED S.A.</t>
  </si>
  <si>
    <t>GESTION Y ESTUDIOS AMBIENTALES, S. COOP.</t>
  </si>
  <si>
    <t>ASCENSORES ZENER GRUPO ARMONIZA, S.L.U.</t>
  </si>
  <si>
    <t>GAS NATURAL COMERCIALIZADORA, S.A.</t>
  </si>
  <si>
    <t>CRESPO COMERCIAL ESPAÑOLA DE PROTECCION, S.L.</t>
  </si>
  <si>
    <t>DEREOJO PRODUCCIONES, S.L.</t>
  </si>
  <si>
    <t>INVESTIGACION &amp; CONSULTING S.A.</t>
  </si>
  <si>
    <t>SERVICIO DE LIMPIEZA DOMESTICA COMODIN, S.L.</t>
  </si>
  <si>
    <t>TECNICAS DE AHORRO ENERGETICO, S.L.</t>
  </si>
  <si>
    <t>DIGITAL CARDIG, S.L.L.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</si>
  <si>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</si>
  <si>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</si>
  <si>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</si>
  <si>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</si>
  <si>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</si>
  <si>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ANGÉLICA GAGO  BENITO</t>
  </si>
  <si>
    <t>ORONA S. COOP.</t>
  </si>
  <si>
    <t>RUBEN HERRANZ  VILLACE</t>
  </si>
  <si>
    <t>DISCOMTES ENERGÍA, S.L.</t>
  </si>
  <si>
    <t>SUMINISTROS SEHICA,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</si>
  <si>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</si>
  <si>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</si>
  <si>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</si>
  <si>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</si>
  <si>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</si>
  <si>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</si>
  <si>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</si>
  <si>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</si>
  <si>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SEGOPI S.L.</t>
  </si>
  <si>
    <t>DECORACION Y PINTURAS JOSE HERRADOR S.L.U.</t>
  </si>
  <si>
    <t>GRUPO LINCE ASPRONA S.L.</t>
  </si>
  <si>
    <t>JOSE MANUEL CIMAS  ORDUÑA</t>
  </si>
  <si>
    <t>ISABEL BENITO GARCIA</t>
  </si>
  <si>
    <t>OXILID S.L.</t>
  </si>
  <si>
    <t>TALLERES GOCA,C.B.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</si>
  <si>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</si>
  <si>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</si>
  <si>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</si>
  <si>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</si>
  <si>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</si>
  <si>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</si>
  <si>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</si>
  <si>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EULEN S.A.</t>
  </si>
  <si>
    <t>INCIDEC INGENIERÍA Y ARQUITECTURA, S.L.</t>
  </si>
  <si>
    <t>Oper.</t>
  </si>
  <si>
    <t>COMERCIAL ULSA S.A.</t>
  </si>
  <si>
    <t>TRANSDUERO S.L.</t>
  </si>
  <si>
    <t>SCAFO EVENTOS, S.L.</t>
  </si>
  <si>
    <t>MONCOBRA, S.A.</t>
  </si>
  <si>
    <t>SERVICIOS INTEGRALES BERZOSAS XXI S.L.</t>
  </si>
  <si>
    <t>EIFFAGE ENERGIA S.L.U.</t>
  </si>
  <si>
    <t>CONNECTIS ICT SERVICES, S.A.</t>
  </si>
  <si>
    <t>CASA AMBROSIO RODRIGUEZ, S.L.</t>
  </si>
  <si>
    <t>MIGUEL  SANABRIA MURCIEGO</t>
  </si>
  <si>
    <t>API MOVILIDAD, S.A</t>
  </si>
  <si>
    <t>AMBAR TELECOMUNICACIONES, S.L.</t>
  </si>
  <si>
    <t>ENVIRA SOSTENIBLE, S.A.</t>
  </si>
  <si>
    <t>ELECTRICIDAD PASCUAL DE DIEGO, S.L.</t>
  </si>
  <si>
    <t>PROCEDIMIENTO</t>
  </si>
  <si>
    <t>ZINET MEDIA GLOBAL S.L.</t>
  </si>
  <si>
    <t>EDITORIAL TORRE DE PAPEL,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</si>
  <si>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</si>
  <si>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</si>
  <si>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</si>
  <si>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</si>
  <si>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</si>
  <si>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AMAQ ELEVACION, S.L.</t>
  </si>
  <si>
    <t>EL MUNDO-UNIDAD EDITORIAL S.A.</t>
  </si>
  <si>
    <t>VALLAPAPEL, S.L.</t>
  </si>
  <si>
    <t>FLUME S.L.</t>
  </si>
  <si>
    <t>FERRETERIA ORTIZ VALLADOLID, S.L.</t>
  </si>
  <si>
    <t>CARRETILLAS MAYOR, S.A.</t>
  </si>
  <si>
    <t>SUMINISTROS INDUSTRIALES VALLADOLID, S.L.</t>
  </si>
  <si>
    <t>ABACO C.E. INFORMATICOS, S.L.</t>
  </si>
  <si>
    <t>ALCASA SATURNO S.L.</t>
  </si>
  <si>
    <t>ANTALIS IBERIA</t>
  </si>
  <si>
    <t>ECOLOGISTAS EN ACCION-CODA</t>
  </si>
  <si>
    <t>ZEPHYR MENSAJEROS, S.L.</t>
  </si>
  <si>
    <t>FRANCISCO SALVADOR PARRAVICINI, S.L.N.E.</t>
  </si>
  <si>
    <t>MATA DIGITAL, S.L.</t>
  </si>
  <si>
    <t>CONTENEDORES LA FLECHA, S.L</t>
  </si>
  <si>
    <t>ALONSO VENDING 1995, S.L.</t>
  </si>
  <si>
    <t>CERTIFICACIÓN Y CONFIANZA CÁMARA, S.L.</t>
  </si>
  <si>
    <t>BETTINA ALEXANDRA GERTRUD GEISSELMANN</t>
  </si>
  <si>
    <t>AVILA ASISTENCIA S.L.</t>
  </si>
  <si>
    <t>BENADOOR, S.L.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</si>
  <si>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</si>
  <si>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</si>
  <si>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</si>
  <si>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</si>
  <si>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</si>
  <si>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</si>
  <si>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</si>
  <si>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</si>
  <si>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</si>
  <si>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</si>
  <si>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</si>
  <si>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10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</si>
  <si>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</si>
  <si>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</si>
  <si>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</si>
  <si>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</si>
  <si>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</si>
  <si>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</si>
  <si>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</si>
  <si>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</si>
  <si>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4911. Sociedad de la información</t>
  </si>
  <si>
    <t>9121. Organos de Gobierno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</si>
  <si>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</si>
  <si>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</si>
  <si>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</si>
  <si>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</si>
  <si>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</si>
  <si>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</si>
  <si>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</si>
  <si>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</si>
  <si>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</si>
  <si>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</si>
  <si>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</si>
  <si>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</si>
  <si>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</si>
  <si>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</si>
  <si>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</si>
  <si>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</si>
  <si>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</si>
  <si>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</si>
  <si>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</si>
  <si>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</si>
  <si>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</si>
  <si>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</si>
  <si>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</si>
  <si>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</si>
  <si>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</si>
  <si>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</si>
  <si>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</si>
  <si>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</si>
  <si>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</si>
  <si>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</si>
  <si>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</si>
  <si>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</si>
  <si>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</si>
  <si>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</si>
  <si>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</si>
  <si>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</si>
  <si>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</si>
  <si>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</si>
  <si>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</si>
  <si>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</si>
  <si>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</si>
  <si>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</si>
  <si>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</si>
  <si>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</si>
  <si>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</si>
  <si>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</si>
  <si>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</si>
  <si>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</si>
  <si>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</si>
  <si>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</si>
  <si>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</si>
  <si>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</si>
  <si>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</si>
  <si>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</si>
  <si>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</si>
  <si>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</si>
  <si>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</si>
  <si>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</si>
  <si>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</si>
  <si>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</si>
  <si>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</si>
  <si>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</si>
  <si>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</si>
  <si>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</si>
  <si>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</si>
  <si>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</si>
  <si>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</si>
  <si>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</si>
  <si>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</si>
  <si>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</si>
  <si>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</si>
  <si>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</si>
  <si>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</si>
  <si>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</si>
  <si>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</si>
  <si>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</si>
  <si>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</si>
  <si>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</si>
  <si>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</si>
  <si>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</si>
  <si>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</si>
  <si>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</si>
  <si>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</si>
  <si>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</si>
  <si>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</si>
  <si>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</si>
  <si>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</si>
  <si>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</si>
  <si>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</t>
  </si>
  <si>
    <t>4314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</si>
  <si>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</si>
  <si>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</si>
  <si>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</si>
  <si>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</si>
  <si>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</si>
  <si>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</si>
  <si>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</si>
  <si>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</si>
  <si>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</si>
  <si>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</si>
  <si>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</si>
  <si>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</si>
  <si>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</si>
  <si>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</si>
  <si>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</si>
  <si>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</si>
  <si>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</si>
  <si>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</si>
  <si>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</si>
  <si>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</si>
  <si>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</si>
  <si>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</si>
  <si>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</si>
  <si>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</si>
  <si>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</si>
  <si>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</si>
  <si>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</si>
  <si>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</si>
  <si>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</si>
  <si>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</si>
  <si>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</si>
  <si>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</si>
  <si>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</si>
  <si>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</si>
  <si>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</si>
  <si>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</si>
  <si>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</si>
  <si>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</si>
  <si>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</si>
  <si>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</si>
  <si>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</si>
  <si>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</si>
  <si>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</si>
  <si>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</si>
  <si>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</si>
  <si>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</si>
  <si>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</si>
  <si>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</si>
  <si>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</si>
  <si>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</si>
  <si>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</si>
  <si>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</si>
  <si>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</si>
  <si>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</si>
  <si>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</si>
  <si>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</si>
  <si>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</si>
  <si>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</si>
  <si>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</si>
  <si>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</si>
  <si>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</si>
  <si>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</si>
  <si>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</si>
  <si>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</si>
  <si>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</si>
  <si>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</si>
  <si>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</si>
  <si>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</si>
  <si>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</si>
  <si>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</si>
  <si>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</si>
  <si>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FUNDACION INTRAS</t>
  </si>
  <si>
    <t>BOBILLO Y ASOCIADOS ARQUITECTOS S.L.</t>
  </si>
  <si>
    <t>VALLADOLID AUTOMOVIL S.A.</t>
  </si>
  <si>
    <t>SRCL CONSENUR, S.L.U.</t>
  </si>
  <si>
    <t>GLAXOSMITHKLINE, S.A.</t>
  </si>
  <si>
    <t>ELECTRO-INDUX, S.L.</t>
  </si>
  <si>
    <t>SUMINISTROS GRAFICOS POLGRAF, S.L.</t>
  </si>
  <si>
    <t>Total General Servicios</t>
  </si>
  <si>
    <t>Total General Obras</t>
  </si>
  <si>
    <t>INNOVATIVE SOLUTIONS IN CHEMISTRY, S.L.</t>
  </si>
  <si>
    <t>T-SYSTEMS ITC IBERIA S.A.</t>
  </si>
  <si>
    <t>CENTRO DE OBSERVACION Y TELEDETECCION ESPACIAL, S.A.U.</t>
  </si>
  <si>
    <t>RECICLADOS PUCELANOS, S.L.U.</t>
  </si>
  <si>
    <t>OSCAR MANUEL DEL AMO  DE ANDRES</t>
  </si>
  <si>
    <t>Porcentaje</t>
  </si>
  <si>
    <t>Total General Suministros</t>
  </si>
  <si>
    <t>Total General Otros</t>
  </si>
  <si>
    <t>SERVICIOS DE PRENSA COMUNICAPLUS, S.A.</t>
  </si>
  <si>
    <t>ALTERNATIVAS ECONÓMICAS, S.C.C.L.</t>
  </si>
  <si>
    <t>1A INGENIEROS,  S.L.P.</t>
  </si>
  <si>
    <t>SKYNET INFORMATICA SL</t>
  </si>
  <si>
    <t>TRULYESPAÑA, S.L.</t>
  </si>
  <si>
    <t>OCU EDICIONES, S.A.</t>
  </si>
  <si>
    <t>Localidad</t>
  </si>
  <si>
    <t>11. Salud pública y seguridad ciudadana</t>
  </si>
  <si>
    <t>05</t>
  </si>
  <si>
    <t>11</t>
  </si>
  <si>
    <t>9312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</si>
  <si>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</si>
  <si>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</si>
  <si>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</si>
  <si>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</si>
  <si>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</si>
  <si>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</si>
  <si>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</si>
  <si>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</si>
  <si>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</si>
  <si>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</si>
  <si>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</si>
  <si>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</si>
  <si>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</si>
  <si>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</si>
  <si>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</si>
  <si>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03. Participación ciudadana y deportes</t>
  </si>
  <si>
    <t>Acuerdo marco</t>
  </si>
  <si>
    <t>Contratación menor</t>
  </si>
  <si>
    <t>AYUDAS TÉCNICAS A LA COOPERACIÓN, S.L.</t>
  </si>
  <si>
    <t>BETON CATALAN, S.A.</t>
  </si>
  <si>
    <t>BJS AUTOMATISMOS,S.L.</t>
  </si>
  <si>
    <t>CAREN SAU</t>
  </si>
  <si>
    <t>COLEGIO NACIONAL SECRETARIOS, INTERVENTORES Y TESOREROS ADMON. LOCAL</t>
  </si>
  <si>
    <t>DISTRIBUCION DE PAPEL CASTILLA Y LEON, S.A.</t>
  </si>
  <si>
    <t>DS SMITH RECYCLING SPAIN S.A.</t>
  </si>
  <si>
    <t>HYBRID CAR,S.A.</t>
  </si>
  <si>
    <t>SERVICIOS DE CONTROL E INSPECCION S.A</t>
  </si>
  <si>
    <t>TITANIA COMPAÑIA EDITORIAL, S.L.</t>
  </si>
  <si>
    <t>IPROGES CONSULTING, S.L.</t>
  </si>
  <si>
    <t>REVISTA DE DERECHO URBANISTICO</t>
  </si>
  <si>
    <t>UNIVERSIDAD DE VALLADOLID</t>
  </si>
  <si>
    <t>GABRIEL ALEJANDRO REYES GONZÁLEZ</t>
  </si>
  <si>
    <t>SAFETY METHS SEGURIDAD INDUSTRIAL S.L.</t>
  </si>
  <si>
    <t>RENTA GRUPO EDITORIAL, S.A.</t>
  </si>
  <si>
    <t>MARIA PILAR  CARBAJO RODRIGUEZ</t>
  </si>
  <si>
    <t>WILLIS IBERIA CORREDURIA DE SEGUROS Y REASEGUROS, S.A.</t>
  </si>
  <si>
    <t>MULTICARTEL, C.B.</t>
  </si>
  <si>
    <t>COM-PACTO SOLUCIONES Y PROYECTOS, S.L.</t>
  </si>
  <si>
    <t>ZENIT INGENIERIA Y CONSULTORIA SLP</t>
  </si>
  <si>
    <t>VIVES Y HERRERO S.L.</t>
  </si>
  <si>
    <t>C.D. ATLETISMO CUATRO CANTONES</t>
  </si>
  <si>
    <t>MARÍA VANESA CALZADA RODRIGUEZ</t>
  </si>
  <si>
    <t>AVENET IT SL</t>
  </si>
  <si>
    <t>CALEFACCION AUTOMATICA S.L.</t>
  </si>
  <si>
    <t>FCC MEDIO AMBIENTE SA</t>
  </si>
  <si>
    <t>CENTRO MATERIAL SANITARIO, S.A.</t>
  </si>
  <si>
    <t>PILAR SOLA  PIZARRO</t>
  </si>
  <si>
    <t>PROTEC SOLANA,S.L.</t>
  </si>
  <si>
    <t>RBA REVISTAS, S.L.</t>
  </si>
  <si>
    <t>HERMANOS SALGADO DE LA HERA CB</t>
  </si>
  <si>
    <t>TELEFONICA SOLUCIONES DE INFORMATICA Y COMUNICACIONES DE ESPAÑA S.A.U</t>
  </si>
  <si>
    <t>DEANTE CERRAJERIA, S.L.</t>
  </si>
  <si>
    <t>PLACAS Y ROTULOS INDUSTRIALES, SOCIEDAD LIMITADA</t>
  </si>
  <si>
    <t>INTEGRAL DE AUTOMOCION 2000, S.A.</t>
  </si>
  <si>
    <t>EMMA GOMEZ  GOMEZ</t>
  </si>
  <si>
    <t>MARIA FELISA ALONSO ACUÑA</t>
  </si>
  <si>
    <t>TECNOLOGIA INFORMATICA 2000</t>
  </si>
  <si>
    <t>GRAFICAS 81 S.L.</t>
  </si>
  <si>
    <t>GRUPO DE TEATRO MUTIS</t>
  </si>
  <si>
    <t>ESTUDIOS Y CONTROLES BIOLOGICOS, S.L. (BIECON)</t>
  </si>
  <si>
    <t>NURIA MONTERO MARCOS</t>
  </si>
  <si>
    <t>ALMACENES GONZALEZ BOMBIN, SOCIEDAD LIMITADA</t>
  </si>
  <si>
    <t>AMALIA TORRES  SALGADO</t>
  </si>
  <si>
    <t>ASOCIACION PARA ORGANIZACION DE FERIAS Y CERTAMENES DISCOGRAFIC0S</t>
  </si>
  <si>
    <t>FARAHDIVA, S.L.</t>
  </si>
  <si>
    <t>SERMANINT HISPANIA, S.L. (SERVICIOS DE MNTO INTEGRAL)</t>
  </si>
  <si>
    <t>ALFE SUMINISTROS A LA CONSTRUCCION E INDUSTRIA</t>
  </si>
  <si>
    <t>ALACRAN S.L.</t>
  </si>
  <si>
    <t>ELECNOR SERVICIOS Y PROYECTOS,S.A.U</t>
  </si>
  <si>
    <t>GRUPO MANTENIMIENTO E INSTALACIONES GRUMAN, S.L.</t>
  </si>
  <si>
    <t>OBRAS HERGON, S.A.</t>
  </si>
  <si>
    <t>CENTRO DE ESTUDIOS DE MATERIALES Y CONTROL DE OBRAS, S.A. (CEMOSA)</t>
  </si>
  <si>
    <t>MARIA JOSE LARENA  GOROSTIAGA</t>
  </si>
  <si>
    <t>RADHANIL</t>
  </si>
  <si>
    <t>ALJOBAR S.L.</t>
  </si>
  <si>
    <t>ARIDOS GONZAL SL</t>
  </si>
  <si>
    <t>UNIFORMES Y VESTUARIO LABORAL, S.L.</t>
  </si>
  <si>
    <t>FERNANDO RINCON CHICHES</t>
  </si>
  <si>
    <t>MARTA MARÍA HERRARTE SANZ</t>
  </si>
  <si>
    <t>MANUEL CARDEÑAS BELTRAN</t>
  </si>
  <si>
    <t>MORALES Y ABELLA, S.A.</t>
  </si>
  <si>
    <t>AD</t>
  </si>
  <si>
    <t>DORNIER S.A.</t>
  </si>
  <si>
    <t>AJUSTE ANUALIDADES CONTRATO GESTIÓN SERVICIO PÚBLICO REGULACIÓN ESTACIONAMIENTO VEHÍCULOS VÍA PÚBLICA EN VALLADOLID</t>
  </si>
  <si>
    <t>MADRID</t>
  </si>
  <si>
    <t>ServPubl - De gestión de servicios públicos</t>
  </si>
  <si>
    <t>PrAbier - Procedimiento Abierto</t>
  </si>
  <si>
    <t>MultiC - MultiCriterio</t>
  </si>
  <si>
    <t>CLECE SA-ONET IBERIA SOLUCIONES SA (UTE SAD AYUNTAMIENTO DE VALLADOLID. LOTE 1)</t>
  </si>
  <si>
    <t>VALLADOLID</t>
  </si>
  <si>
    <t>Servicios - De servicios</t>
  </si>
  <si>
    <t>ILUNION LIMPIEZA Y MEDIO AMBIENTE, S.A.</t>
  </si>
  <si>
    <t>Obras - De Obras</t>
  </si>
  <si>
    <t>ACCIONA MEDIO AMBIENTE, S.A.</t>
  </si>
  <si>
    <t>ALCOBENDAS</t>
  </si>
  <si>
    <t>KAPSCH TRAFFICOM TRANSPORTATION SA</t>
  </si>
  <si>
    <t>CONTRATO GESTIÓN INTEGRAL SISTEMA CENTRALIZADO CONTROL DE TRÁFICO (2022/2023/1 enero a 31 agosto'2024)</t>
  </si>
  <si>
    <t>SOCIEDAD ESTATAL CORREOS TELEGRAFOS, S.A</t>
  </si>
  <si>
    <t>ESTANCIAS DIURNAS LOTE 1-GESTION 7 UC-EN23 A NOV25-PL: 11.384-UC IVA inc Z.SUR-H.REY-UC2 RON-D-ARCA-Z.ES-2 UCS PARQUESOL</t>
  </si>
  <si>
    <t>VIGILANTES ASOCIADOS AL SERVICIO DE BANCA Y EMPRESAS VASBE SL</t>
  </si>
  <si>
    <t>CONTRATO SERVICIO DE VIGILANCIA, CONTROL Y PROTECCIÓN DIVERSAS DEPENDENCIAS DEL  AYTO. DE VALLADOLID  2023 Y 2024.</t>
  </si>
  <si>
    <t>SALAMANCA</t>
  </si>
  <si>
    <t>ZARZUELA S.A. - EMPRESA CONSTRUCTORA</t>
  </si>
  <si>
    <t>IVECO ESPAÑA, S.L.</t>
  </si>
  <si>
    <t>Suministro - De suministro</t>
  </si>
  <si>
    <t>A CORUÑA</t>
  </si>
  <si>
    <t>OESIA NETWORKS S.L.</t>
  </si>
  <si>
    <t>ASISTENCIA TÉCNICA, OPERACIÓN Y MTO. DEL SOFTWARE DE BASE (54/2022) LOTE 2 , LÍNEA BASE</t>
  </si>
  <si>
    <t>CONTRATO SERV. GESTION ALBERGUE MUNICIPAL  PARA ATENCIÓN A PERSONAS SIN HOGAR DE 1 ENERO 2022 A 31 MARZO 2024. COVID-19</t>
  </si>
  <si>
    <t>SERVICIOS COMIDAS Y ACTIVIDADES SOCIALES, S.L.</t>
  </si>
  <si>
    <t>VILLAMURIEL DE CERRATO</t>
  </si>
  <si>
    <t>PALENCIA</t>
  </si>
  <si>
    <t>URBASER SA</t>
  </si>
  <si>
    <t>CONTRATO SERVICIO DE LAVADO E HIGIENIZCAIÓN CONTENEDORES DEL Sº LIMPIEZA Y CONTROL EXTERNO CALIDAD, AÑOS 2023 Y 2024</t>
  </si>
  <si>
    <t>ARMAISMA, S.L.</t>
  </si>
  <si>
    <t>EXPTE SE-EIJI 10/2022 PS 11. PRORROGA CONTRATO GESTION EIM EL PRINCIPITO. LOTE 3. AÑO 2023 Y 01/01 A 31/08/2024.</t>
  </si>
  <si>
    <t>KOALA SOLUCIONES EDUCATIVAS, S.A.</t>
  </si>
  <si>
    <t>IBERDROLA CLIENTES S.A.U</t>
  </si>
  <si>
    <t>BILBAO</t>
  </si>
  <si>
    <t>VIZCAYA</t>
  </si>
  <si>
    <t>ALPA COPIADORAS, S.L.</t>
  </si>
  <si>
    <t>SUMINISTRO DE LA IMPRESIÓN CORPORATIVA, CDIT</t>
  </si>
  <si>
    <t>ADJUDICAR CONTRATO SUMINISTRO DE IMPRESIÓN CORPORATIVA DEL 8.02 A 31.12.22; 1.01.A 31.12.23; 1.01 A 7.02.24.</t>
  </si>
  <si>
    <t>ALQUILER/COPIAS IMPRESION Sº SALUD Y Dº Aª SALUD P. SEGURIDAD C./8 FB A 31 DC. 2022/1 EN A 31 DC.2023/1 EN A 7 FB 2024</t>
  </si>
  <si>
    <t>UniC - Único Criterio</t>
  </si>
  <si>
    <t>CONTRATO SUMINISTRO IMPRESIÓN CORPORATIVA DEL AYUNTAMIENTO DE VALLADOLID (SERVICIO DE lIMPIEZA)</t>
  </si>
  <si>
    <t>SUMINISTRO DE IMPRESIÓN CORPORATIVA PARA LA CONCEJALÍA DEL ÁREA DE CULTURA Y TURISMO Y  SECRETARÍA DEL ÁREA 2022/2024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</si>
  <si>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</si>
  <si>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</si>
  <si>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SUMINISTROSDE IMPRESION DEL 8 DE FEBRERO DE 2022 AL 7 DE FEBRERO DE 2024 DEL CENTRO DE FORMACION PARA EL EMPLEO-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</si>
  <si>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</si>
  <si>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</si>
  <si>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Adjudicación. Contrato centralizado de Suministro de Impresión Corporativa (dos años).</t>
  </si>
  <si>
    <t>ALQUILER_FOTOCOPIADORA_CENTRO DE MOVILIDAD URBANA (8 febrero a 31 diciembre/2022/2023/1 enero a 7 febrero 2024)</t>
  </si>
  <si>
    <t>Adjudicación Contrato Suministro Impresión Corporativa D.Á. Innovación (8/2 - 31/12/22) (1/1 - 31/12/23) (1/1 - 7/2/24)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</si>
  <si>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</si>
  <si>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</si>
  <si>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</si>
  <si>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CONTRATO DEL SUMINISTRO DE IMPRESION CORPORATIVA PARA LAS DEPENDENCIAS DEL EXCMO . AYTO. DE VALLADOLID</t>
  </si>
  <si>
    <t>RC COPIAS FOTOCOPIADORA MC3 NUEVO CONTRATO DE IMPRESION CORPORATIVA (08-02-2022 A 07-02-2024)</t>
  </si>
  <si>
    <t>CONTRATO CENTRAL.  ALQUILER MAQ. FOTOC. KYOCERA 4053, R.I.  8/2/2022-31/12/2022; 1/1/2023 -31/12/2023 ;1/1/2024-7/2/2024</t>
  </si>
  <si>
    <t>CONTRATO CENTRAL. COPIAS MAQ. FOTOC. KYOCERA 4053, R.I. 8/2/2022-31/12/2022; 1/1/2023-31/12/2023, 1/1/2024-7/2/2024</t>
  </si>
  <si>
    <t>ALQUILER FOTOCOPIADORA DEPARTAMENTO DE CONTABILIDAD DESDE 8-2-2022 A 7-2-2024</t>
  </si>
  <si>
    <t>Otros - Otros</t>
  </si>
  <si>
    <t>ALQUILER FOTOCOPIADORA PARA INTERVENCION GENERAL DESDE 8-2-2022 A 7-2-2024.</t>
  </si>
  <si>
    <t>ESTIMACION COPIAS MAQUINA FOTOCOPIADORA INTERVENCION GENERAL DESDE 8-2-2022 A 7-2-2024</t>
  </si>
  <si>
    <t>ESTIMACION COPIAS BLANCO Y NEGRO Y COLOR DEPARTAMENTO DE CONTABILIDAD DESDE 8-2-2022 A 7-2-2024</t>
  </si>
  <si>
    <t>ALQUILER FOTOCOPIADORA DEL DPTO. PATRIMONIO.PERIODO:08-02 AL 31/12/2022 - 01/01 AL 31/12/2023 y 01/01 AL 07/02/2024.</t>
  </si>
  <si>
    <t>IMPORTE SUMINISTRO DE IMPRESIÓN CORPORATIVA  POLICÍA MUNICIPAL. DEL 8 DE FEBRERO DE 2022 AL 7 DE FEBRERO DE 2024</t>
  </si>
  <si>
    <t>ESTIMACIÓN COPIAS FOTOCOPIADORA DPTO. PATRIMONIO. PERIODO: 08/02 AL 31/12/2022-01/01 AL 31/12/2023 y 01/01 AL 07/02/2024</t>
  </si>
  <si>
    <t>CONTRATO IMPRESIÓN CORPORATIVA (DEL 8-02-2022 AL 7-02-2024)</t>
  </si>
  <si>
    <t>CONTRATO SUMINISTRO DE IMPRESION CORPORATIVA. 08/02/2022 A 07/02/2024. EDUCACIÓN.</t>
  </si>
  <si>
    <t>CONTRATO SUMINISTRO DE IMPRESIÓN CORPORATIVO. 08/02/2022 A 07/02/2024. BIBLIOTECAS PÚBLICAS.</t>
  </si>
  <si>
    <t>CONTRATO SUMINISTRO DE IMPRESIÓN CORPORATIVA. 08/02/2022 A 07/02/2024. IGUALDAD</t>
  </si>
  <si>
    <t>ALQUILER Y COPIAS DE EQUIPOS MULTIFUNCIÓN DEL CAI - AÑOS DESDE 8 DE FEBRERO DE  2022, 2023, HASTA 7 DE FEBRERO DE 2024.</t>
  </si>
  <si>
    <t>SUM.IMPRESION DE CONCEJALIA, DIRECCION Y SECRET.EJECUTIVA .AREA SERVICIOS SOCIALES Y M.C.-DEL 8  FEB 2022 AL 7 FEB. 2024</t>
  </si>
  <si>
    <t>Previsión gastos copias Secretaría General contrato de impresión 2022-2024.</t>
  </si>
  <si>
    <t>CONTRATO DE ALQUILER MAQUINAS FOTOCOPIADORAS PERSONAL Y FORMACION</t>
  </si>
  <si>
    <t>Alquiler y copias fotocopiadoras de 8-2-2022 a 7-2-2024. Servicio de Prevención y Salud Laboral</t>
  </si>
  <si>
    <t>CONTRATO PARA EL ALQUILER DE IMPRESORAS Y FOTOCOPIADORAS. SERVICIO DE MEDIO AMBIENTE</t>
  </si>
  <si>
    <t>VODAFONE ESPAÑA, S.A.U.</t>
  </si>
  <si>
    <t>TELEFONÍA FIJA , MÓVIL Y DATOS, LOTE 1</t>
  </si>
  <si>
    <t>AMPLIACIÓN ÁREA REGULADA ORA 2020 - 2026</t>
  </si>
  <si>
    <t>EDEBEI INFANTIL S.L.</t>
  </si>
  <si>
    <t>EXPTE SE-EIJI 10/2022 PS 11. PRORROGA CONTRATO GESTION EIM CAMPANILLA. LOTE 1. AÑO 2023 Y 01/01 A 31/08/2024.</t>
  </si>
  <si>
    <t>TRANS-ASISTENCIA DE LA CHICA SL</t>
  </si>
  <si>
    <t>CONTRATACIÓN SERV. RETIRADA VEHÍCULOS  V/PÚBLICA Y OTROS SERV. ESPECIAL. DEL 1-1-2023 Al 24-09-2024. EXPTE. SPSC 13/2022</t>
  </si>
  <si>
    <t>MENGIBAR</t>
  </si>
  <si>
    <t>JAEN</t>
  </si>
  <si>
    <t>MAINTENANCE DEVELOPMENT ,S.A -MDTEL TELECOMUNICACIONES</t>
  </si>
  <si>
    <t>MANTENIMIENTO DE LA PLATAFORMA DE TELEFONÍA, LOTE 1 (73/2021)</t>
  </si>
  <si>
    <t>LLANERA</t>
  </si>
  <si>
    <t>ASTURIAS</t>
  </si>
  <si>
    <t>ESIMPLA, S.L.</t>
  </si>
  <si>
    <t>EXPTE SE-EIJI 10/2022 PS 11. PRORROGA CONTRATO GESTION EIM CASCANUECES. LOTE 2. AÑO 2023. 01/01 A 31/08/2024.</t>
  </si>
  <si>
    <t>GUADALTEL, S.A.</t>
  </si>
  <si>
    <t>IMPLANTACIÓN, EVOLUCIÓN Y MTO. DE LA PLATAFORMA DE ADMÓN ELECTRÓNICA  BASADA EN MOAD, LOTE 1 (68/2020)</t>
  </si>
  <si>
    <t>SEVILLA</t>
  </si>
  <si>
    <t>BOECILLO</t>
  </si>
  <si>
    <t>SERRAL ORGANIZACION Y GESTION DE ARCHIVOS Y BIBLIOTECAS, SL</t>
  </si>
  <si>
    <t>LAS PALMAS</t>
  </si>
  <si>
    <t>FEDERACION DE COLECTIVOS EDUCACION DE ADULTOS</t>
  </si>
  <si>
    <t>UTE ESTE BARRIO</t>
  </si>
  <si>
    <t>PRÓRROGA PROYECTO LUCHA CONTRA LA EXCLUSIÓN EN ZONAS VULNERABLES DE LA ZONA ESTE DE 9/3/2023 AL 8/3/2024</t>
  </si>
  <si>
    <t>TECNOLOGIA VIALES APLICADAS TEVA S.L.</t>
  </si>
  <si>
    <t>ESP. VS 21/22 SISTEMA CONTROL ACCESO ZBE. AÑO 2023. APUNTE PREVIO 920229000619</t>
  </si>
  <si>
    <t>HISPAPOST S.A</t>
  </si>
  <si>
    <t>TORREJON DE ARDOZ</t>
  </si>
  <si>
    <t>ARASTI BARCA M.A., S.L.</t>
  </si>
  <si>
    <t>EXPTE SE-EIJI 10/2022 PS 11. PRORROGA CONTRATO GESTION EIM PLATERO. LOTE 8. AÑO 2023 Y 01/01 A 31/08/2024.</t>
  </si>
  <si>
    <t>BURGOS</t>
  </si>
  <si>
    <t>SAMYL FACILITY SERVICES, S.L.</t>
  </si>
  <si>
    <t>ALPHABET ESPAÑA FLEET MANAGEMENT, S.A.</t>
  </si>
  <si>
    <t>CONTRATO RENTING VEHÍCULOS POLICÍA   DEL 1 DE ENERO DE 2023 AL 15 DE AGOSTO DE 2027. LOTE Nº 2. EXPTE. SPSC 06/2022.</t>
  </si>
  <si>
    <t>LAS ROZAS</t>
  </si>
  <si>
    <t>CENTRO DE INNOVACIÓN DE SERVICIOS GESTIONADOS AVANZADOS, S.L.</t>
  </si>
  <si>
    <t>CENTRO DE ATENCIÓN A USUARIOS (CAU) LOTE 1 (54/2022)</t>
  </si>
  <si>
    <t>SANTANDER</t>
  </si>
  <si>
    <t>PONTEVEDRA</t>
  </si>
  <si>
    <t>FACTIBLE S COOP.</t>
  </si>
  <si>
    <t>PRÓRROGA CTTO GESTION INTEGRAL COORD. ANIM. DINAMIZ. Y SEGUIMIENTO ESPACIO JOVEN ZONA SUR. LOTE 2 / 15/1/23 A 31/12/24</t>
  </si>
  <si>
    <t>ALLENDE ACTIVIDADES DE OCIO Y TIEMPO LIBRE,  S.L.</t>
  </si>
  <si>
    <t>ELSAMEX GESTIÓN DE INFRAESTRUCTURAS, S.L.</t>
  </si>
  <si>
    <t>SCIVOLO-ROSSO,S.L.</t>
  </si>
  <si>
    <t>EXP. VS 21/22 SISTEMA CONTROL ACCESO ZBE AÑO 2023. APUNTE PREVIO 920229000588</t>
  </si>
  <si>
    <t>INFOREST MEDIO AMBIENTE, S.L.</t>
  </si>
  <si>
    <t>EULEN SERVICIOS SOCIOSANITARIOS, S.A.</t>
  </si>
  <si>
    <t>AMPLIACIÓN NUEVAS ÁREAS WIFI (67/2021)</t>
  </si>
  <si>
    <t>BILBAO C.A. SEGUROS Y REASEGUROS</t>
  </si>
  <si>
    <t>GETXO</t>
  </si>
  <si>
    <t>CONTRATO VS 21/22. CONTROL DE ACCESOS A LA ZONA DE BAJAS EMISIONES (ZBE)</t>
  </si>
  <si>
    <t>FORMACAL S.L.</t>
  </si>
  <si>
    <t>SE-EIJI 7/2022. CONTRATO DE SERVICIOS PARA LA GESTION DE LA E.I.M. ""CASCABEL"". AÑO 2023 Y DEL 01/01 A 31/08/2024.</t>
  </si>
  <si>
    <t>PROYECON GALICIA S.A.</t>
  </si>
  <si>
    <t>OBRA REHABILITACIÓN ANTIGUO FRONTÓN LAS FLORES PARA CENTRO DOTACIONAL</t>
  </si>
  <si>
    <t>PEREIRO DE AGUIAR</t>
  </si>
  <si>
    <t>OURENSE</t>
  </si>
  <si>
    <t>Mixto - Mixto</t>
  </si>
  <si>
    <t>IMESAPI, S.A.</t>
  </si>
  <si>
    <t>ESTANCIAS DIURNAS L.2 COMIDAS-EN 23 A NOV 25-P:4,68 E/U/D-128 PLAZAS DE 7 UC:Z.SUR,H.REY,UC2 ROND,D-ARC,Z.EST,2 UCS PAR</t>
  </si>
  <si>
    <t>IBERMATICA</t>
  </si>
  <si>
    <t>SERVICIOS LÍNEA BASE OFICINA TÉCNICA DE SEGURIDAD, LOTE 1   (59/2021)</t>
  </si>
  <si>
    <t>SAN SEBASTIAN</t>
  </si>
  <si>
    <t>UTE INETUM ESPAÑA VIRTUAL DESK EXPTE N10SS 55 22 LEY 18/1982</t>
  </si>
  <si>
    <t>ALVALOP SERVICIOS XXI SL</t>
  </si>
  <si>
    <t>EXPTE SE 2-22 CTTO SERVICIOS PROGRAMA ABSENTISMO ESCOLAR CURSOS  22-23 Y 23-24</t>
  </si>
  <si>
    <t>LALIN</t>
  </si>
  <si>
    <t>ESTANCIAS DIURNAS lote 1:GESTION UC1 RONDILLA (16 PL) -PL:11.384/MES IVA inc.-ENE 23 A NOV 25-contrato hasta dic 25 (AD)</t>
  </si>
  <si>
    <t>BARCELONA</t>
  </si>
  <si>
    <t>PrNegSP - Procedimiento Negociado Sin Publicidad</t>
  </si>
  <si>
    <t>SinC - Sin Criterio</t>
  </si>
  <si>
    <t>GESTIÓN Y MANTENIMIENTO ÁREAS WIFI (67/2021)</t>
  </si>
  <si>
    <t>SERVICIOS OSGA, S.L.</t>
  </si>
  <si>
    <t>LOGROÑO</t>
  </si>
  <si>
    <t>LA RIOJA</t>
  </si>
  <si>
    <t>SUITABLE SOFTWARE VINFOVAL S.L.</t>
  </si>
  <si>
    <t>APLICACIÓN INFORMÁTICA DE POLICÍA MUNICIPAL. LOTE Nº 1, EXPTE. 41/2021.</t>
  </si>
  <si>
    <t>CARLET</t>
  </si>
  <si>
    <t>VALENCIA</t>
  </si>
  <si>
    <t>DIVISA IT S.A.U.</t>
  </si>
  <si>
    <t>GLOBAL ROSETTA S.L.U.</t>
  </si>
  <si>
    <t>OFICINA DE PROYECTO PARA LA PRESTACIÓN DE SERV DE COORDINACIÓN.... DEL LOTE 1, LOTE 2  (68/2020)</t>
  </si>
  <si>
    <t>OPERACIÓN DEL  CENTRO DE OPERACIONES DE CIBERSEGURIDAD (SOC), LOTE 1   (59/2021)</t>
  </si>
  <si>
    <t>SE 10/20 PS1 PRORROGA CTTO MANTENIMIENTO ZONAS VERDES. LOTE 1. COLEGIOS PUBLICOS. AÑO 2023 Y HASTA 22 SEPTIEMB 2024</t>
  </si>
  <si>
    <t>AMPLIACION CON SERV.CELADURIA EL CONT.GESTION CENTRO INTEGRADO PARA PERS.SIN HOGAR DE 1 SEP 2021 A MARZO 2024</t>
  </si>
  <si>
    <t>INDRA SOLUCIONES TECNOLOGICAS DE LA INFOMACION S.L.U.</t>
  </si>
  <si>
    <t>AUTOS IGLESIAS SL</t>
  </si>
  <si>
    <t>CONTRATO RENTING  VEHÍCULOS POLICÍA. DEL 1 DE ENERO DE 2023 AL 15 DE AGOSTO DE 2027. LOTE Nº 3. EXPTE SPSC 06/2022.</t>
  </si>
  <si>
    <t>LUGO</t>
  </si>
  <si>
    <t>INSTITUTO MINUSVALIDO ASTUR S.A.L.</t>
  </si>
  <si>
    <t>UTE LIMPIEZA DEPENDENCIAS AYUNTAMIENTO DE VALLADOLID</t>
  </si>
  <si>
    <t>SHS  CONSULTORES S L</t>
  </si>
  <si>
    <t>SOLUCIÓN DE AUTENTICACIÓN CON DOBLE FACTOR (2FA), LOTE 1   (59/2021)</t>
  </si>
  <si>
    <t>ANTON CENTRO ESPECIAL DE EMPLEO, S.L</t>
  </si>
  <si>
    <t>SOLUCIÓN DE PROTECCIÓN DE ENDPOINT (EDR), LOTE 1   (59/2021)</t>
  </si>
  <si>
    <t>NEMOKINOS SLU</t>
  </si>
  <si>
    <t>CONTRATO SERV. ASISTENCIA TECNICA PROGRAMA VALLADOLID COMO INTEGRANTE DE LA RED CIUDADES CREATIVAS DE LA UNESCO. 2021-24</t>
  </si>
  <si>
    <t>CAIXABANK S.A.</t>
  </si>
  <si>
    <t>GASTOS Y COMISIONES CONTRATACION TERMINALES PUNTO DE VENTA FISICOS Y VIRTUALES AYTO DE VALLADOLID 2023-2025</t>
  </si>
  <si>
    <t>EL PINAR DE ANTEQUERA</t>
  </si>
  <si>
    <t>CONSORCIO DE MANIPULADO Y SERVICIOS POSTALES SL</t>
  </si>
  <si>
    <t>SEGUNDA PRORROGA CONTRATO IMPRESION, PLEGADO Y ENSOBRADO DE ENVIOS POSTALES AÑOS 2023-2024 (SE39/2019)</t>
  </si>
  <si>
    <t>MALAGA</t>
  </si>
  <si>
    <t>SAN MIGUEL DEL PINO</t>
  </si>
  <si>
    <t>EMCO VIDEO INDUSTRIAL, S.L.U.</t>
  </si>
  <si>
    <t>PRÓRROGA CONTRATO GRABACIÓN PLENOS Y VIDEO-ACTAS 2023 Y ENERO A SEPTIEMBRE 2024</t>
  </si>
  <si>
    <t>ZARATAN</t>
  </si>
  <si>
    <t>TECNITRAN TELECOMUNICACIONES SL</t>
  </si>
  <si>
    <t>MATRIZ DE COMUNICACIONES POLICIA MUNICIPAL.  LOTE Nº 2. EXPTE. 41/2021.</t>
  </si>
  <si>
    <t>ROZAS DE MADRID (LAS)</t>
  </si>
  <si>
    <t>CONTRATO DE SUMINISTRO EN RÉGIMEN DE ALQUILER DE INFRAESTRUCTURAS: ESCENARIOS, VALLAS, SILLAS, MESAS Y JAIMAS (LOTE 1)</t>
  </si>
  <si>
    <t>LINEAS Y CABLES S.A.</t>
  </si>
  <si>
    <t>POZUELO DE ALARCÓN</t>
  </si>
  <si>
    <t>RED ESPAÑOLA DE SERVICIOS, S.A.U.</t>
  </si>
  <si>
    <t>CONTRATO CENTRALIZADO DE SUMINISTRO DE GASOLINA 95º PARA VEHÍCULOS DE POLICÍA MUNICIPAL EJERCICIOS  2023 Y 2024.</t>
  </si>
  <si>
    <t>SOLUCIÓN DE PROTECCIÓN DEL DOMINIO, LOTE 1   (59/2021)</t>
  </si>
  <si>
    <t>AdDirec - Adjudicación Directa</t>
  </si>
  <si>
    <t>ENCLAVE FORMACIÓN, S.L.U.</t>
  </si>
  <si>
    <t>AIR CASTILLA, S.L.</t>
  </si>
  <si>
    <t>STRATEGIA INFINITA, S.L.</t>
  </si>
  <si>
    <t>CONTRATO SUMINISTRO DE GASOLINA PARA EL SERVICIO DE PARQUES Y JARDINES.</t>
  </si>
  <si>
    <t>NOVAELEC SISTEMAS, S.L.</t>
  </si>
  <si>
    <t>MANTENIMIENTO DE LA RED DE VOZ Y DATOS DEL AYUNTAMIENTO DE VALLADOLID, 1ª PRÓRROGA,, 63/2022</t>
  </si>
  <si>
    <t>ALDEAMAYOR DE SAN MARTIN</t>
  </si>
  <si>
    <t>SOPORTE Y MANTENIMIENTO DEL PORTAL Y SEDE ELECTRÓNICA DEL AYUNTAMIENTO DE VALLADOLID, BASADOS EN PROXIA SUITE (22/2022)</t>
  </si>
  <si>
    <t>AUDIOVISUAL EXPERIENCE S.L.</t>
  </si>
  <si>
    <t>SOLUCIÓN DE PROTECCIÓN DE LA NAVEGACIÓN DEL USUARIO, LOTE 1   (59/2021)</t>
  </si>
  <si>
    <t>ARMERIA DEL CARMEN S.L</t>
  </si>
  <si>
    <t>PLAN DE RENOVACIÓN DE ARMAMENTO PARA POLICÍAS MUNICIPAL. EXPTE SPSC 039/21.</t>
  </si>
  <si>
    <t>CARTAGENA</t>
  </si>
  <si>
    <t>MURCIA</t>
  </si>
  <si>
    <t>SONEPAR IBERICA SPAIN S.A.U.</t>
  </si>
  <si>
    <t>LEGANES</t>
  </si>
  <si>
    <t>SISTEMAS INTEGRALES DE CASTILLA Y LEÓN, S.L.</t>
  </si>
  <si>
    <t>A. SAORIN MONTAJE DE STAND, S.L.</t>
  </si>
  <si>
    <t>LORQUI</t>
  </si>
  <si>
    <t>DAVID ANDRÉS MORO</t>
  </si>
  <si>
    <t>AYTOS SOLUCIONES INFORMATICAS, S.L.U.</t>
  </si>
  <si>
    <t>ECIJA</t>
  </si>
  <si>
    <t>GIJON</t>
  </si>
  <si>
    <t>CONTENEDORES CASTRO, S.L.</t>
  </si>
  <si>
    <t>RECICLAJE DE CONSUMIBLES OFIMÁTICOS IBAIZABAL, S. L.</t>
  </si>
  <si>
    <t>BASAURI</t>
  </si>
  <si>
    <t>SERVICIOS BAJO DEMANDA OFICINA TÉCNICA DE SEGURIDAD, LOTE 1   (59/2021)</t>
  </si>
  <si>
    <t>AGORA ESTUDIOS DE MERCADO, S.L.</t>
  </si>
  <si>
    <t>INETUM ESPAÑA S.A.</t>
  </si>
  <si>
    <t>AGUSTIN TORRES MAÑUECO</t>
  </si>
  <si>
    <t>LA CISTERNIGA</t>
  </si>
  <si>
    <t>IN PULSO MUSICAL SOCIEDAD COOPERATIVA</t>
  </si>
  <si>
    <t>SE 10-22. CTTO PRESTACION ACTIVIDADES ESCUELA MUNICIPAL DE MUSICA ""MARIANO DE LAS HERAS"" CURSO 22-23, 23-24</t>
  </si>
  <si>
    <t>COMUNICACIONES Y OCIO INTERACTIVO, S.L.</t>
  </si>
  <si>
    <t>ALBACETE</t>
  </si>
  <si>
    <t>VEOLIA SERVICIOS LECAM,S.A.U.</t>
  </si>
  <si>
    <t>CONSUMO BIOMASA 2018 A 2026.-</t>
  </si>
  <si>
    <t>ABAST SYSTEMS &amp; SOLUTIONS SL</t>
  </si>
  <si>
    <t>ACONDICIONAMIENTO CPD RESPALDO, LOTE 2   (59/2021)</t>
  </si>
  <si>
    <t>ACTION SERVICE PLEITE VIEDMA S.L.</t>
  </si>
  <si>
    <t>REAJUSTE CONTRATO SERV. MANTENIMIENTO OBSERVATORIO CULTURAL Y TURISTICO CIUDAD DE VALLADOLID. LOTE 2,  AÑOS 2023-24</t>
  </si>
  <si>
    <t>SANTOVENIA DE  PISUERGA</t>
  </si>
  <si>
    <t>ALSINA I LLORCA S.L.</t>
  </si>
  <si>
    <t>BADALONA</t>
  </si>
  <si>
    <t>ARCOVET PRODUCTOS VETERINARIOS SL</t>
  </si>
  <si>
    <t>CONTRATO SUMINISTRO ENERGIA ELECTRICA, SERVICIO DE PARQUES Y JARDINES.</t>
  </si>
  <si>
    <t>VIGO</t>
  </si>
  <si>
    <t>SE 58-20 P.S. 4 PRORROGA CTTO MANTENIMIENTO ASCENSORES LOTE 1 ESCUELA MUNICIPAL DE MUSICA. AÑOS 2023 Y 2024</t>
  </si>
  <si>
    <t>SE 58-20 P.S.4 PRORROGA CTTO MANTENIMIENTO ASCENSORES LOTE 1: ESPACIO JOVEN NORTE. AÑOS 2023 Y 2024</t>
  </si>
  <si>
    <t>SE 58-20 P.S. 4 PRORROGA CTTO MANTENIMIENTO ASCENSORES LOTE 1. COLEGIOS PUBLICOS. AÑOS 2023 Y 2024.</t>
  </si>
  <si>
    <t>BUREAU VERITAS INSPECCION Y TESTING, S.L.UNIPERSONAL</t>
  </si>
  <si>
    <t>SANT CUGAT DEL VALLES</t>
  </si>
  <si>
    <t>ASE-PSIKE, S.L.</t>
  </si>
  <si>
    <t>CONTROL CALIDAD OBRA REHABILITACIÓN ANTIGUO FRONTÓN LAS FLORES (CONTRATO BASADO ACUERDO MARCO CALIDAD EXP:SEMEU 09/2020</t>
  </si>
  <si>
    <t>ASOC PARA LA PROMOCION Y GESTION DE SERVICIOS SOCIALES GENERALES Y ESPECIALIZADOS</t>
  </si>
  <si>
    <t>ASTIBOT INGENIERIA INFORMATICA ROBOTICA Y DOMOTICA SL</t>
  </si>
  <si>
    <t>LICENCIAS VINCULADAS CON LA SOLUCIÓN DE ANTIVIRUS, LOTE 3 GRUPO A (23/2022)</t>
  </si>
  <si>
    <t>LICENCIAS VINCULADAS CON LA SOLUCIÓN ANTIVIRUS  LOTE 3 GRUPO B (23/2022)</t>
  </si>
  <si>
    <t>BAND SWEET, S.L.</t>
  </si>
  <si>
    <t>CALORVENT S.L.</t>
  </si>
  <si>
    <t>ADJUDICACIÓN CONTRATO EXP SPSC 35/2021 MANTENIMIENTOINSTALACIONES TÉRMICAS Sº LIMPIEZA, DIC 2023, ENERO Y FEBRERO 2024</t>
  </si>
  <si>
    <t>ADJUDICACIÓN CONTRATO REPARACIONES INSTALACIONES TERMICAS EXP SPSC 35/2021 Sº LIMPIEZA, DIC 2023, ENERO-FEBRERO 2024</t>
  </si>
  <si>
    <t>CANYCAT PETS, SL.L</t>
  </si>
  <si>
    <t>CARLIBUR S.L.</t>
  </si>
  <si>
    <t>CASTILLA ASESORIA DE TURISMO SL</t>
  </si>
  <si>
    <t>PRÓRROGA CONTRATO GESTIÓN DE LAS PANTALLAS DE GRAN FORMATO UBICADAS EN LA CIUDAD DE VALLADOLID 74/2017</t>
  </si>
  <si>
    <t>SE-EIJI 27/2021. MANTENIMIENTO INSTALACIONES DE PROTECCIÓN CONTRA INCENDIOS. EDIFICIOS MUNICIPALES. LOTE 1. COLEGIOS</t>
  </si>
  <si>
    <t>SE-EIJI 27/2021. MANTENIMIENTO INSTALACIONES DE PROTECCIÓN CONTRA INCENDIOS. EDIFICIOS MUNICIPALES. LOTE 1. ESCUELAS INF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</si>
  <si>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</si>
  <si>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</si>
  <si>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1.C.M. IGUALDAD</t>
  </si>
  <si>
    <t>CONTRATO SERVICIO DE MANTENIMIENTO DE LAS INSTALACIONES DE PROTECCIÓN CONTRA INCENDIOS - AGENCIA INNOVACIÓN.</t>
  </si>
  <si>
    <t>ADO</t>
  </si>
  <si>
    <t>DATAINFO CONSULTORES Y ASESORES SL</t>
  </si>
  <si>
    <t>DAVID TUTOR DE LA IGLESIA</t>
  </si>
  <si>
    <t>ARENILLAS DE SAN PELAYO</t>
  </si>
  <si>
    <t>COORDINACIÓN DE SEGURIDAD Y SALUD OBRA REHABILITACION ANTIGUO FRONTON DE LAS FLORES PARA CENTRO DOTACIONAL</t>
  </si>
  <si>
    <t>SEGURIDAD Y SALUD CONTRATO GISCCT (2022-2023-1 enero a 31 agosto'2024)</t>
  </si>
  <si>
    <t>DISTRIBUIDORA DE GASES OLMAR, S.L.</t>
  </si>
  <si>
    <t>MUGA DE SAYAGO</t>
  </si>
  <si>
    <t>ZAMORA</t>
  </si>
  <si>
    <t>HUESCA</t>
  </si>
  <si>
    <t>DROSOPHILA EDICIONES S.L</t>
  </si>
  <si>
    <t>TORRELAGUNA</t>
  </si>
  <si>
    <t>DYNAMYCA SOSTENIBLE SL</t>
  </si>
  <si>
    <t>eBOGA SOLUCIONES Y SERVICIOS DE SEGURIDAD INTEGRAL</t>
  </si>
  <si>
    <t>LAS ROZAS DE MADRID</t>
  </si>
  <si>
    <t>AD/</t>
  </si>
  <si>
    <t>MAJADAHONDA</t>
  </si>
  <si>
    <t>MATARÓ</t>
  </si>
  <si>
    <t>ENERGINOBA BATERÍAS Y MANTENIMIENTOS, S.L.</t>
  </si>
  <si>
    <t>MTO. Y REPARACIÓN DE LOS SISTEMAS ELÉCTRICOS Y DE ALIMENTACIÓN ININTERRUMPIDA, LOTE 2 , (73/2021)</t>
  </si>
  <si>
    <t>LEON</t>
  </si>
  <si>
    <t>CONTRATO SERVICIO MANTENIMIENTO Y CONSERVACION PREVENTIVO-CORRECTIVO. LOTE 1  EDIFICIO GALERIAS VA  2023-24</t>
  </si>
  <si>
    <t>CONTRATO SERVICIO MANTENIMIENTO Y CONSERVACION PREVENTIVO-CORRECTIVO. LOTE 3 EDIFICIO HIPICA 2023-24</t>
  </si>
  <si>
    <t>EL ACCESORIO HERRANZ Y VELASCO S.L.</t>
  </si>
  <si>
    <t>VS 17/21. CONTRATO DE MANTENIMIENTO INSTALACIONES FOTOVOLTAICAS. LOTE 1  LAS 33 INSTALACIONES CON INYECCIÓN A RED</t>
  </si>
  <si>
    <t>VS 17/21.  CONTRATO DE MANTENIMIENTO INSTALACIONES FOTOVOLTAICAS. LOTE 2  LAS 25 INSTALACIONES DE AUTOCONSUMO</t>
  </si>
  <si>
    <t>MEDINA DEL CAMPO</t>
  </si>
  <si>
    <t>LAGUNA DE DUERO</t>
  </si>
  <si>
    <t>ELENA TORIBIO  RODRIGUEZ</t>
  </si>
  <si>
    <t>EMPROSOFT S.A.</t>
  </si>
  <si>
    <t>OFICINA TÉCNICA DE PROYECTOS, LOTE 3</t>
  </si>
  <si>
    <t>REAJUSTE LOTE 1 - CONTRATACION SERVICIOS PARA EL DESARROLLO DEL PLAN DE INSERCIÓN LABORAL / 26 SEPT 2022 A 25 SEPT 2024</t>
  </si>
  <si>
    <t>ENTIDAD DEPORTIVA MUJER DEFIENDETE</t>
  </si>
  <si>
    <t>ZARATÁN</t>
  </si>
  <si>
    <t>EQUILIBRIO GOGAR, S.L.</t>
  </si>
  <si>
    <t>POZUELO DE ALARCON</t>
  </si>
  <si>
    <t>ESRI ESPAÑA SOLUCIONES GEOESPACIALES, S.L.</t>
  </si>
  <si>
    <t>VILLANUBLA</t>
  </si>
  <si>
    <t>SIMANCAS</t>
  </si>
  <si>
    <t>GRUPO ELECTRO STOCKS, S.L.</t>
  </si>
  <si>
    <t>EVENTO ORGANIZACION SERVICIOS PLENOS, S.L</t>
  </si>
  <si>
    <t>ARROYO DE LA ENCOMIENDA</t>
  </si>
  <si>
    <t>Valladolid</t>
  </si>
  <si>
    <t>FERNANDO BLANCO VAQUERO</t>
  </si>
  <si>
    <t>D</t>
  </si>
  <si>
    <t>FITNESS PROJET CENTER S.L.</t>
  </si>
  <si>
    <t>FIRMAPROFESIONAL,S.A.</t>
  </si>
  <si>
    <t>SAN SEBASTIAN DE LOS REYES</t>
  </si>
  <si>
    <t>MOTOS DE IMPORTACIÓN, S.L.</t>
  </si>
  <si>
    <t>INFOPRODUCTS, S.L.</t>
  </si>
  <si>
    <t>FRIGORIFICOS BENITO S.L.</t>
  </si>
  <si>
    <t>FRIHER, S.L.</t>
  </si>
  <si>
    <t>FUNDACION ALDABA</t>
  </si>
  <si>
    <t>FUNDACION ENTRETANTOS</t>
  </si>
  <si>
    <t>CONTRATO DE MANTENIMIENTO SERVICIO DE ANALISIS Y CONTROL DEL OBSERVATORIO CULTURAL Y TURISTICO DEL AYTO VA 2023/24</t>
  </si>
  <si>
    <t>FUNDACION MUNICIPAL DE CULTURA</t>
  </si>
  <si>
    <t>FUNDACION SIGLO PARA EL TURISMO Y LAS ARTES DE CASTILLA Y LEON</t>
  </si>
  <si>
    <t>GASES Y SOLDADURA DE CASTILLA, S.L.</t>
  </si>
  <si>
    <t>TORREJÓN DE ARDOZ</t>
  </si>
  <si>
    <t>JOMAR SEGURIDAD, SL</t>
  </si>
  <si>
    <t>Contrato extintores Servicio de Medio Ambiente</t>
  </si>
  <si>
    <t>CABANILLAS DEL CAMPO</t>
  </si>
  <si>
    <t>GUADALAJARA</t>
  </si>
  <si>
    <t>ARANDA DE DUERO</t>
  </si>
  <si>
    <t>PRESUPUESTOS PARTICIPATIVOS: SERVICIO ASESORAMIENTO Y ASIST. TÉCNICA PARA DESARROLLO DEL PROGRAMA (01/01/2023 -31/04/24)</t>
  </si>
  <si>
    <t>ACOVALL ACOMETIDAS Y SANEAMIENTOS DE VALLADOLID S.L.</t>
  </si>
  <si>
    <t>ARAPILES</t>
  </si>
  <si>
    <t>VELILLA DE SAN ANTONI</t>
  </si>
  <si>
    <t>ÁVORIS RETAIL DIVISION, S.L.</t>
  </si>
  <si>
    <t>BICICLETAS CARRIL BICI 2012, SOCIEDAD LIMITADA</t>
  </si>
  <si>
    <t>CISTERNIGA</t>
  </si>
  <si>
    <t>CABORNERO BUS,S.L.</t>
  </si>
  <si>
    <t>CARGRAF  ARTES GRAFICAS, S.L.</t>
  </si>
  <si>
    <t>LA FLECHA</t>
  </si>
  <si>
    <t>TRES CANTOS</t>
  </si>
  <si>
    <t>GMM 2007 INGENIERIA Y ARQUITECTURA, S.L.</t>
  </si>
  <si>
    <t>EDITORIAL CASTELLANA DE IMPRESIONES S.L.</t>
  </si>
  <si>
    <t>GRUPO LIMPIATIN S.L.L.</t>
  </si>
  <si>
    <t>TUDELA DE DUERO</t>
  </si>
  <si>
    <t>SE 10/20 PS1 PRORROGA CTTO MANTENIMIENTO ZONAS VERDES. LOTE 2. CENTRO MUNIC IGUALDAD. AÑO 2023 Y HASTA 22 SEPT 24</t>
  </si>
  <si>
    <t>MEJORADA DEL CAMPO</t>
  </si>
  <si>
    <t>GRUPO SIFU CASTILLA Y LEON SL</t>
  </si>
  <si>
    <t>GRUPO V, S.L.</t>
  </si>
  <si>
    <t>HECTOR SIERRA  OCAÑA</t>
  </si>
  <si>
    <t>HERA HOLDING Y HÁBITAT, ECOLOGÍA Y RESTAURACIÓN AMBIENTAL, S.L.</t>
  </si>
  <si>
    <t>HERMENEUS WORLD SL</t>
  </si>
  <si>
    <t>CONTRATO SERVICIO PARA LA OPERATIVA DE UNA PLATAFORMA DE VENTA ON-LINE (MARKETPLACE) PARA EL COMERCIO DE VALLADOLID</t>
  </si>
  <si>
    <t>HIDRAULICA INDUSTRIAL S.A.</t>
  </si>
  <si>
    <t>IBEREXT, S.A.</t>
  </si>
  <si>
    <t>CONTRATO PREST SERV MANT CONSERV MAQU,EQUIPOS,HERRAM Y MATERIALES 7/LOTE 2: MANT PREVENT BOTELLAS AIRE COMPRIMIDO/SEISPC</t>
  </si>
  <si>
    <t>ARGANDA DEL REY</t>
  </si>
  <si>
    <t>IDATEL NETWORKS, S.L.</t>
  </si>
  <si>
    <t>TALLERES ELECTROMECANICOS ARFER, S.L.</t>
  </si>
  <si>
    <t>ILUSTRE COLEGIO DE ABOGADOS VALLADOLID</t>
  </si>
  <si>
    <t>TRIBUNA CONTENIDOS DIGITALES, S.L.</t>
  </si>
  <si>
    <t>IMPÚLSAME, CONSULTORÍA Y ESTRATEGIA S.L.</t>
  </si>
  <si>
    <t>INMEVA INFRAESTRUCTURAS, S.L.</t>
  </si>
  <si>
    <t>OVIEDO</t>
  </si>
  <si>
    <t>ATECH BPO SL</t>
  </si>
  <si>
    <t>Contrato de conservación, reparación y reforma de las infraestructuras viarias. Presupuesto ordinario, lote 1</t>
  </si>
  <si>
    <t>Contrato de conservación, reparación y reforma de las infraestructuras viarias. Preupuestos participativos, lote 1</t>
  </si>
  <si>
    <t>UTE CONSERVACION VALLADOLID 2022</t>
  </si>
  <si>
    <t>Contrato de conservación, reparación y reforma de las infraestructuras viarias, lote 2</t>
  </si>
  <si>
    <t>Contrato de conservación, reparación y reforma de las infraestructuras viarias, lote 3</t>
  </si>
  <si>
    <t>RIBARROJA DEL TURIA</t>
  </si>
  <si>
    <t>DAZA DISEÑO &amp; COMUNICACION, S.L.</t>
  </si>
  <si>
    <t>CADIELSA GRUPO, S.L.U.</t>
  </si>
  <si>
    <t>CAMIONES DEL PISUERGA, S.A.</t>
  </si>
  <si>
    <t>CASTILLA VEHICULOS INDUSTRIALES S.A.</t>
  </si>
  <si>
    <t>DAITONA MOTOS, S.L.</t>
  </si>
  <si>
    <t>EYLO MOTOR, S.L.</t>
  </si>
  <si>
    <t>ISFRAMY SECURITY SL</t>
  </si>
  <si>
    <t>CABEZON DE PISUERGA</t>
  </si>
  <si>
    <t>IDEOTUR, S.L.L.</t>
  </si>
  <si>
    <t>ASIST. TÉCNICA AL SPC EN EL CONTROL DE EJECUCIÓN DE LOS SERVICIOS DE MANTENIMIENTO DE EDIFICIOS(DE 1/1 2023 A 31/7 2024)</t>
  </si>
  <si>
    <t>CONTRATO CONTROL DE CALIDAD OBRAS REMODELACIÓN GALERIAS MUNICIPALES DE ALIMENTACIÓN RONDILLA STA. TERESA (LOTE 2)</t>
  </si>
  <si>
    <t>KEYCOES COMUNICACION S.L.</t>
  </si>
  <si>
    <t>COMERCIAL AGRICOLA CASTELLANA,S.L</t>
  </si>
  <si>
    <t>EXCLUSIVAS MAOR, S.L.</t>
  </si>
  <si>
    <t>TECNICA VALLISOLETANA DEL CLIMA, S.L.</t>
  </si>
  <si>
    <t>MODIFICADO OBRA REHABILITACIÓN ANTIGUO FRONTÓN LAS FLORES PARA CENTRO DOTACIONAL</t>
  </si>
  <si>
    <t>PRÓRROGA CONTRATO SERVICIOS GESTION DE LA ESCUELA DE FORMACIÓN Y ANIMACIÓN JUVENIL / 29/01/23 A 28/01/24</t>
  </si>
  <si>
    <t>JADE MUSICAL,S.L.</t>
  </si>
  <si>
    <t>JESUS ENRIQUE ROYUELA  CASAMAYOR</t>
  </si>
  <si>
    <t>CUENCA</t>
  </si>
  <si>
    <t>ALDEA DE SAN MIGUEL</t>
  </si>
  <si>
    <t>ZARDOYA OTIS, S.A.</t>
  </si>
  <si>
    <t>CONTRATO DE SUMINISTRO EN RÉGIMEN DE ALQUILER DE INSTALACIONES ELÉCTRICAS TEMPORALES (LOTE 2)</t>
  </si>
  <si>
    <t>Mant. inst. protección contra incendios INTERVENCIÓN SOC. AÑO 22, AÑO 23 y AÑO 24 (LOTE 4).</t>
  </si>
  <si>
    <t>Seguridad y Salud obras del contrato de conservación, reparación y reforma de las infraestructuras viarias, lote 1</t>
  </si>
  <si>
    <t>Seguridad y Salud obras del contrato de conservación, reparación y reforma de las infraestructuras viarias, lote 3</t>
  </si>
  <si>
    <t>INGENIERIA Y DESARROLLO SOSTENIBLE DEL SIGLO XXI, S.L.</t>
  </si>
  <si>
    <t>mant. inst.proteccion contra incendios C.FORM.EMPLO JAC.BENAV.AÑO 22, 23 Y 24</t>
  </si>
  <si>
    <t>ARTISTAMENTE, SOCIEDAD LIMITADA</t>
  </si>
  <si>
    <t>ANA BELEN DIEZ DE LA CALLE</t>
  </si>
  <si>
    <t>FUNDACION PARA EL FOMENTO DE LA INNOVACION INDUSTRIAL</t>
  </si>
  <si>
    <t>VALDESTILLAS</t>
  </si>
  <si>
    <t>COSLADA</t>
  </si>
  <si>
    <t>BAYARD REVISTAS, S.A.U.</t>
  </si>
  <si>
    <t>DISTRIBUCIONES AMO, S.A.</t>
  </si>
  <si>
    <t>FUENSALDAÑA</t>
  </si>
  <si>
    <t>SANTIAGO DE COMPOSTELA</t>
  </si>
  <si>
    <t>LAS CHAMANAS</t>
  </si>
  <si>
    <t>HERRERO Y NUÑEZ MOTOR, S.L.</t>
  </si>
  <si>
    <t>LUIS BLANCO  VICENTE</t>
  </si>
  <si>
    <t>LUIS MIGUEL OLMEDO RODRIGUEZ</t>
  </si>
  <si>
    <t>JESUS SUMINISTROS INDUSTRIALES, S.A.</t>
  </si>
  <si>
    <t>M.LUISA LOPEZ MUNICIO</t>
  </si>
  <si>
    <t>SEGOVIA</t>
  </si>
  <si>
    <t>DIANA SANCHIS LOBATO</t>
  </si>
  <si>
    <t>MANUEL RAMOS MUÑIZ</t>
  </si>
  <si>
    <t>ALVIBESA MOTOR, S.L.</t>
  </si>
  <si>
    <t>AUTO INYECCION VICENTE, S.A.</t>
  </si>
  <si>
    <t>CMD SALUD CALIDAD INTEGRAL S.L.</t>
  </si>
  <si>
    <t>JOSE CARLOS PUELLES DE LA CAL</t>
  </si>
  <si>
    <t>LOMIMAR, S.L.</t>
  </si>
  <si>
    <t>LUBRICANTES LOMAR, S.L.U.</t>
  </si>
  <si>
    <t>MARINO DE LA FUENTE, S.A.</t>
  </si>
  <si>
    <t>RADIADORES PALACIOS S.A.</t>
  </si>
  <si>
    <t>SUMINISTROS GARCICHAO, S.L.</t>
  </si>
  <si>
    <t>VALDELAFUENTE</t>
  </si>
  <si>
    <t>SE-EIJI 27/2021. ADJ. EXPTE.MANT. INSTALACIONES DE PROTEC. CONTRA INCENDIOS.(LOTE 3) EDIFICIOS MUNICIPALES. CG 65</t>
  </si>
  <si>
    <t>MAPFRE ESPAÑA, COMPAÑIA DE SEGUROS Y REASEGUROS, S.A.</t>
  </si>
  <si>
    <t>MAPFRE VIDA S.A. DE SEGUROS Y REASEGUROS SOBRE LA VIDA HUMANA</t>
  </si>
  <si>
    <t>CERAMICAS SANCHEZ, S L</t>
  </si>
  <si>
    <t>MARIA BEGOÑA DIEZ  NIETO</t>
  </si>
  <si>
    <t>TORDESILLAS</t>
  </si>
  <si>
    <t>MARIA ISABEL SAN MIGUEL MUÑOZ</t>
  </si>
  <si>
    <t>MARIA JOSE ANDRES  CONDE</t>
  </si>
  <si>
    <t>SANE-RIEGO, S.A.</t>
  </si>
  <si>
    <t>MARIA SONIA SEVILLANO  TEJERA</t>
  </si>
  <si>
    <t>BALLESTAS HERNANDEZ VALLADOLID, S.L</t>
  </si>
  <si>
    <t>CONTRATO PREST SERV MANT CONSERV MÁQUINAS, EQUIPOS, HERRAM Y MATER 7 ; LOTE 3: MANT PREV PUERTAS SECC Y CORRED;SEISYPC</t>
  </si>
  <si>
    <t>CONTRATO PREST SERV MANT CONSERV MÁQUINAS, EQUIPOS, HERRAM Y MATER 7 ; LOTE 6: MANT PREV GIMNASIO;SEISYPC</t>
  </si>
  <si>
    <t>CONTRATO PREST SER MANT CONSERV MÁQU,EQUIPOS,HERRAM Y MATER 7/LOTE 7:MANT PREVENTIVO EXTINTORES PORTATILES/SEISPC</t>
  </si>
  <si>
    <t>RADIADORES VALLADOLID, S.L.</t>
  </si>
  <si>
    <t>REPUESTOS SAENZ S.A.</t>
  </si>
  <si>
    <t>VEHICULOS CALLEJA, S.L.</t>
  </si>
  <si>
    <t>VOLQUETES ESCALANTE, S.L</t>
  </si>
  <si>
    <t>WIELORYB SL</t>
  </si>
  <si>
    <t>MUNDO INDUSTRIA, S.L.</t>
  </si>
  <si>
    <t>NAMEN COLOR, S.L.</t>
  </si>
  <si>
    <t>NORMADAT, SA</t>
  </si>
  <si>
    <t>ALDEAMAYOR DE SAN MARTÍN</t>
  </si>
  <si>
    <t>VALLADOLID (POLIGONO SAN CRISTOBAL)</t>
  </si>
  <si>
    <t>ASISTENCIA TÉCNICA, OPERACIÓN Y MTO. DEL SOFTWARE DE BASE (54/2022) LOTE 2 , SERV. BAJO DEMANDA</t>
  </si>
  <si>
    <t>OMEGA PERIPHERALS, S.L.</t>
  </si>
  <si>
    <t>OPEN ENERGY 2012 SL</t>
  </si>
  <si>
    <t>CONTRATO GESTIÓN Y SEGUIMIENTO CONSUMO Y FACTURACIÓN TODOS CONTRATOS SUMINISTRO ENERGIA ELÉCT. Y GAS DEL AYUNT. VS 4/22</t>
  </si>
  <si>
    <t>ORANGE ESPAGNE SA</t>
  </si>
  <si>
    <t>SERVICIOS DE RESPALDO, LOTE 2</t>
  </si>
  <si>
    <t>SE 58-20 P.S.4 PRORROGA CTTO MANTENIMIENTO ASCENSORES LOTE 2. COLEGIOS PUBLICOS. AÑOS 2023 Y 2024.</t>
  </si>
  <si>
    <t>SE 58-20 P.S. 4 PRORROGA CTTO MANTENIMIENTO ASCENSORES. LOTE 2 ESCUELAS INFANTILES MUNICIPALES. AÑOS 2023 Y 2024</t>
  </si>
  <si>
    <t>SE 58-20 P.S.4 PRORROGA CTTO MANTENIMIENTO ASCENSORES LOTE 2: ESPACIO JOVEN SUR. AÑOS 2023 Y 2024</t>
  </si>
  <si>
    <t>FERROINDUSTRIAS YUSTOS S.L</t>
  </si>
  <si>
    <t>P.I.B. MEDIOAMBIENTAL S.L.</t>
  </si>
  <si>
    <t>PINTO</t>
  </si>
  <si>
    <t>ARNEDO</t>
  </si>
  <si>
    <t>DRAGER HISPANIA S.A.U.</t>
  </si>
  <si>
    <t>CONTRATO PREST SERV MANT CONSERV MÁQUINAS, EQUIPOS, HERRAM Y MATER 7 ; LOTE 1: MANT PREV EQUIPOS RESP AUTÓNOMA;SEISYPC</t>
  </si>
  <si>
    <t>INCIPRESA, S.A.</t>
  </si>
  <si>
    <t>CONTRATO PREST SERV MANT CONSERV MAQU,EQUIP,HERRAMIENTAS Y MATERIALES 7/LOTE 5:MANT PREVENT EQ HERR EXCARCELACION/SEISPC</t>
  </si>
  <si>
    <t>MOS</t>
  </si>
  <si>
    <t>ALLIANZ COMPANÍA DE SEGUROS Y REASEGUROS, S.A.</t>
  </si>
  <si>
    <t>GETAFE</t>
  </si>
  <si>
    <t>PROIN-PINILLA S.L.</t>
  </si>
  <si>
    <t>ZARAGOZA</t>
  </si>
  <si>
    <t>CONTRATO SUMINISTRO GASOLINA PARA VEHÍCULOS Y MAQUINARIA DEL SERVICIO DE LIMPIEZA 2023 y 2024.</t>
  </si>
  <si>
    <t>PREVISIÓN GASTO GASOLINA 95 NUEVO CONTRATO VEHÍCULOS DEL SERVICIO DE MANTENIMIENTO.</t>
  </si>
  <si>
    <t>SUMINISTRO DE GASOLINA TIPO A PARA LOS VEHÍCULOS DEL S.E.P.I.</t>
  </si>
  <si>
    <t>GASOLINA VEHÍCULOS CENTRO DE MOVILIDAD URBANA 2023/2024</t>
  </si>
  <si>
    <t>CONTRATO SUMINISTRO GASOLINA 95 PARA VEHÍCULOS; SERVICIO DE EXTINCIÓN DE INCENDIOS, SALVAMENTO Y PROTECCIÓN CIVIL.</t>
  </si>
  <si>
    <t>SUMINISTRO DE GASOLINA PARA LOS VEHÍCULOS DEL SERVICIO DE MEDIO AMBIENTE.</t>
  </si>
  <si>
    <t>CONTRATO SUMINISTRO DE GASOLINA PARA EL TRACTOR Y MAQUINARIA DE JARDINERIA DEL CENTRO DE FORMACIÓN DE EMPLEO 2023 Y 2024</t>
  </si>
  <si>
    <t>CONTRATO SUMINISTRO GASOLINA VEHICULOS R.I., AÑOS 2023 Y 2024</t>
  </si>
  <si>
    <t>REMICA SA</t>
  </si>
  <si>
    <t>TARREGA</t>
  </si>
  <si>
    <t>LERIDA</t>
  </si>
  <si>
    <t>JESÚS GUTIÉRREZ  SIERRA</t>
  </si>
  <si>
    <t>ROTUVALL 2009 S.L</t>
  </si>
  <si>
    <t>RUBICIN S.L.</t>
  </si>
  <si>
    <t>SUMINISTRO DE LICENCIAS Y SOPORTE TÉCNICO DE LOR PRODUCTOS ArcGIS, 68/2022, SEGUNDA PRÓRROGA</t>
  </si>
  <si>
    <t>LA CISTERNIGA (VALLADOLID)</t>
  </si>
  <si>
    <t>SERVICIO MANTENIMIENTO SISTEMA DE CONEXION A INTERNET MEDIANTE WIFI EN EL CENTRO GALERIAS VA. DEL 01-04-23 AL 31-03-2024</t>
  </si>
  <si>
    <t>IMPRENTA M. SANDONIS, S.L.</t>
  </si>
  <si>
    <t>SECURITAS SEGURIDAD ESPAÑA S.A.</t>
  </si>
  <si>
    <t>W.R.BERKLEY EUROPE AG, SUCURSAL EN ESPAÑA</t>
  </si>
  <si>
    <t>ESTANCIAS DIURNAS-LOTE 2-COMIDAS EN UC1 CPM RONDILLA-EN 23 A NOV 25- 16 PLAZASx 4,5x1,04x248d en 23 y 24 y 229d en25</t>
  </si>
  <si>
    <t>RICARDO ALONSO MUÑOZ</t>
  </si>
  <si>
    <t>SERVIOLID 2001, S.L.</t>
  </si>
  <si>
    <t>SERVISECUR VIGILANCIA PRIVADA SL</t>
  </si>
  <si>
    <t>SILPA LA FAROLA, S.L.</t>
  </si>
  <si>
    <t>SIMON MORETON AUDITORES SL</t>
  </si>
  <si>
    <t>SISTEMAS DE INFORMACION INTELIGENTES PARA LA GESTION, S.L.</t>
  </si>
  <si>
    <t>ADJUDICACION GASTO CONTRATO ELABORACION COSTES E INDICADORES DE LA CONTABILIDAD ANALITICA DE LOS EJERCICIOS 2022 Y 2023</t>
  </si>
  <si>
    <t>SISTEMAS DE MANTENIMIENTO Y SEGURIDAD DE CUBIERTAS S.L.</t>
  </si>
  <si>
    <t>SM SISTEMAS MEDIOAMBIENTALES S.L.</t>
  </si>
  <si>
    <t>DISAUTO S.A.</t>
  </si>
  <si>
    <t>SOLUCIONES EMPRESARIALES Y AUDITORIA, S.L.</t>
  </si>
  <si>
    <t>SOLUCIONES PGV VALLADOLID SL</t>
  </si>
  <si>
    <t>SULO IBÉRICA ,S.A.</t>
  </si>
  <si>
    <t>ADJUDICACIÓN CONTRATO OBRAS REMODELACIÓN MERCADO RONDILLA STA TERESA</t>
  </si>
  <si>
    <t>LA CORUÑA</t>
  </si>
  <si>
    <t>OBRA REHABILITACION ANTIGUO FRONTON DE LAS FLORES PARA CENTRO DOTACIONAL</t>
  </si>
  <si>
    <t>VS 21_22 SISTEMA CONTROL ACCESO ZONA BAJAS EMISIONES FONDOS PRTR</t>
  </si>
  <si>
    <t>INGENIERIA ROMANICA, S.L.</t>
  </si>
  <si>
    <t>BOLSKAN OBRA CIVIL Y FERROVIARIA, S.L.U.</t>
  </si>
  <si>
    <t>ALCOLEA DE CINCA</t>
  </si>
  <si>
    <t>BIZKAIA</t>
  </si>
  <si>
    <t>HARAL 12 SERVICIOS Y OBRAS, S.L.</t>
  </si>
  <si>
    <t>TALLERES MALGON, S.L.</t>
  </si>
  <si>
    <t>TALLERES RUBIO TRUCK S.L.</t>
  </si>
  <si>
    <t>ALGEMESI</t>
  </si>
  <si>
    <t>ARQUITECTURA E INGENIERIA IMAE, S.L.</t>
  </si>
  <si>
    <t>Direccion de Obra - Obras de acondicionamiento del mercado de Rondilla de Santa Teresa</t>
  </si>
  <si>
    <t>CONTROL CALIDAD OBRA REHABILITACIÓN ANTIGUO FRONTÓN LAS FLORES (CONTRATO BASADO ACUERDO MARCO CALIDAD EXP:SEMEU 09/2020)</t>
  </si>
  <si>
    <t>TECNICAS DE CONTROL, PREVENCION Y GESTION AMBIENTAL, S.L (GEPRECON, S.L.)</t>
  </si>
  <si>
    <t>ADJUDICACION CONTRATO Sº DE LAVADO E HIGIENIZCAIÓN CONTENEDORES DEL Sº LIMPIEZA Y CONTROL EXTERNO CALIDAD AÑOS 2023 2024</t>
  </si>
  <si>
    <t>TELEFÓNICA MÓVILES ESPAÑA, S.A.</t>
  </si>
  <si>
    <t>TRADESEGUR, S.A.</t>
  </si>
  <si>
    <t>CONTROL DE CALIDAD LOTE 1: ENSAYOS// OBRA REHABILITACION ANTIGUO FRONTON DE LAS FLORES PARA CENTRO DOTACIONAL</t>
  </si>
  <si>
    <t>TÜV SÜD ATISAE, S.A.U.</t>
  </si>
  <si>
    <t>SE 58-20 P.S.4 PRORROGA CTTO MANTENIMIENTO ASCENSORES. OCA COLEGIOS PUBLICOS. AÑOS 2023 Y 2024.</t>
  </si>
  <si>
    <t>SE 58-20 P.S.4 PRORROGA CTTO MANTENIMIENTO ASCENSORES LOTE 4: OCA ESPACIO JOVEN NORTE Y SUR. AÑOS 2023 Y 2024</t>
  </si>
  <si>
    <t>mant. inst.proteccion contra incendios INICIATIVAS SOC.AÑO 22 (L4:3781-L5 1.270)-AÑO 23Y24 L4</t>
  </si>
  <si>
    <t>VALENTI SONIDO, S.L.</t>
  </si>
  <si>
    <t>VALLAOCIO, S.L.</t>
  </si>
  <si>
    <t>Prorroga contrato de servicios del programa Banco del Tiempo de 1 marzo 2023 a 28 feb 2024</t>
  </si>
  <si>
    <t>SE-EIJI 27/2021. MANTENIMIENTO INSTALACIONES DE PROTECCIÓN CONTRA INCENDIOS. EDIFICIOS MUNICIPALES. LOTE 2. COLEGIOS</t>
  </si>
  <si>
    <t>SE-EIJI 27/2021. MANTENIMIENTO INSTALACIONES DE PROTECCIÓN CONTRA INCENDIOS. EDIFICIOS MUNICIPALES. LOTE 2. E.M.MUSICA</t>
  </si>
  <si>
    <t>SE-EIJI 27/2021. MANTENIMIENTO INSTALACIONES DE PROTECCIÓN CONTRA INCENDIOS. EDIFICIOS MUNICIPALES. LOTE 2. ESCUELAS INF</t>
  </si>
  <si>
    <t>VIAJES EL CORTE INGLES</t>
  </si>
  <si>
    <t>SE-EIJI 27/2021. MANTENIMIENTO INSTALACIONES DE PROTECCIÓN CONTRA INCENDIOS. EDIFICIOS MUNICIPALES. LOTE 2.ESP JOVEN ZS</t>
  </si>
  <si>
    <t>LABORATORIO DE CALIDAD DE MATERIALES, S.L.L.</t>
  </si>
  <si>
    <t>CASTELLANOS DE MORISCOS</t>
  </si>
  <si>
    <t>TICOMSA SISTEMAS S.L.</t>
  </si>
  <si>
    <t>CARLOS ARRIBAS PEREZ</t>
  </si>
  <si>
    <t>X-TRAÑAS PRODUCCIONES S.L.</t>
  </si>
  <si>
    <t>PRÓRROGA CONTRATO MANTENIMIENTO ASCENSORES LOTE III.</t>
  </si>
  <si>
    <t>ZUCCHETTI SOFTWARE SPAIN, S.L.U.</t>
  </si>
  <si>
    <t>EXPEDIENTE DE APLICACION DE  GESTION INTEGRAL DE RECURSOS HUMANOS 2021/2024 - AÑOS 23/24.</t>
  </si>
  <si>
    <t>DERIO</t>
  </si>
  <si>
    <t>ZURICH INSURANCE PLC SUCURSAL EN ESPAÑA</t>
  </si>
  <si>
    <t>LICUAS S.A.</t>
  </si>
  <si>
    <t>ACTUA SERVICIOS Y MEDIO AMBIENTE, S.L.</t>
  </si>
  <si>
    <t>GECOCSA  GENERAL DE CONSTRUCCIONES CIVILES S.A.</t>
  </si>
  <si>
    <t>CARBAJOSA DE LA SAGRADA</t>
  </si>
  <si>
    <t>MODIFICACIÓN CONTRATO GESTIÓN ORA</t>
  </si>
  <si>
    <t>MODIFICADO DEL CONTRATO DE REMODELACION GALERIAS ALIMENTACION RONDILLA DE SANTA TERESA EXPT.SE_9_2021</t>
  </si>
  <si>
    <t>ACLAD ATENCIÓN INTEGRAL A COLECTIVOS EN RIESGO</t>
  </si>
  <si>
    <t>ACM TOOLS S.L.</t>
  </si>
  <si>
    <t>TERRASSA</t>
  </si>
  <si>
    <t>C.BASADO RED PYTO REHABILITACIÓN ENERGÉTICA CASA CONSISTORIAL Y REAJUSTE DE ANUALIDADES PYTO Y DIREC OBRA 2023.</t>
  </si>
  <si>
    <t>ANGEL DIEZ  RIVERA</t>
  </si>
  <si>
    <t>ARROYO, S.A.</t>
  </si>
  <si>
    <t>AZHERO PROYECTOS Y DESARROLLO S.L.</t>
  </si>
  <si>
    <t>CGB INFORMÁTICA S.L.</t>
  </si>
  <si>
    <t>ALDEATEJADA</t>
  </si>
  <si>
    <t>CAMARA OFICIAL DE COMERCIO, INDUSTRIA Y SERVICIOS DE VALLADOLID</t>
  </si>
  <si>
    <t>MODIFICADO DEL PROYECTO DE REHABILITACION GALERIAS MUNICIPALES DE ALIMENTACION RONDILLA DE SANTA TERESA</t>
  </si>
  <si>
    <t>BRICOCEX S.L.</t>
  </si>
  <si>
    <t>DIVACEL,S.L.</t>
  </si>
  <si>
    <t>EDICIONES EL PAIS, S.L.</t>
  </si>
  <si>
    <t>FUGOROBA INSTALACIONES Y SERVICIOS, S.L.</t>
  </si>
  <si>
    <t>CARROCERIAS Y GRUAS M. TORRE S.L.</t>
  </si>
  <si>
    <t>DELTACINCO LINEA VERDE S.L.</t>
  </si>
  <si>
    <t>GRUPO MECANICA DEL VUELO SISTEMAS, S.A.</t>
  </si>
  <si>
    <t>SERVICIO DE REPARTO DOCUMENTACION Y MENSAJERIA CEAS Y CPMS. 52 REPARTOS. DE 1/4/23 A 31/3/24  (39 EN 2023 Y 13 EN 2024)</t>
  </si>
  <si>
    <t>HARDTRONIC, S.L.</t>
  </si>
  <si>
    <t>HOSTELERIA Y LAVANDERIA VALL, S.L.U.</t>
  </si>
  <si>
    <t>INSTALACIONES ELECTRICAS OLMEDO CACERES S.L.</t>
  </si>
  <si>
    <t>IBERICA DE SALES S.A.</t>
  </si>
  <si>
    <t>PRORROGA CONTRATO SUMINISTRO FUNDENTES LOTE 2 PARA VIALIDAD VÍAS PÚBLICAS OCTUBRE 2023 SEPTIEMBRE 2024 LIMPIEZA VIARIA.</t>
  </si>
  <si>
    <t>REMOLINOS</t>
  </si>
  <si>
    <t>JORGE SUAREZ  GONZALEZ</t>
  </si>
  <si>
    <t>LA OTRA S. COOP. DE INICIATIVA SOCIAL</t>
  </si>
  <si>
    <t>CANTABRIA</t>
  </si>
  <si>
    <t>MOD.CONT.GESTION ALBERGUE-CI ATENCION A PERSONAS SIN HOGAR-PLAZAS ADIC.EMERG.CLIMATICA</t>
  </si>
  <si>
    <t>SUMINISTRO DE FUNGIBLES COMPATIBLES Y  CINTAS MAGNÉTICAS, LOTE 2 (2/2023) PRIMERA PRÓRROGA</t>
  </si>
  <si>
    <t>CYLSTAT, GESTION EMPRESARIAL ASESORAMIENTO ESTADISTICO, ECONOM. INFORMATICO, S.L.</t>
  </si>
  <si>
    <t>SUMINISTRO DE FUNGIBLES ORIGINALES, LOTE 1 (2/2023) PRIMERA PRÓRROGA</t>
  </si>
  <si>
    <t>VITORIA</t>
  </si>
  <si>
    <t>ALAVA</t>
  </si>
  <si>
    <t>CEPILLOS GUILLEM, S.L.</t>
  </si>
  <si>
    <t>SYNLAB DIAGNÓSTICOS GLOBALES, S.A.</t>
  </si>
  <si>
    <t>ESPLUGUES DE LLOBREGAT</t>
  </si>
  <si>
    <t>URALA SOLUTIONS, S.L.</t>
  </si>
  <si>
    <t>VATEC VALLADOLID ASISTENCIA TECNICA, S.L.</t>
  </si>
  <si>
    <t>WAGEN GROUP RETAIL ESPAÑA S.A.U.</t>
  </si>
  <si>
    <t>GRANADA</t>
  </si>
  <si>
    <t>CONTRATO PREST SERV MANT CONSERV MÁQUINAS, EQUIPOS, HERRAM Y MATER 7 ; LOTE 3: MANT CORREC PUERTAS SECC Y CORRED;SEISYPC</t>
  </si>
  <si>
    <t>CONTRATO PREST SERV MANT CONSERV MÁQUINAS, EQUIPOS, HERRAM Y MATER 7 ; LOTE 7: MANT CORREC EXTINT PORTÁTILES;SEISYPC</t>
  </si>
  <si>
    <t>PW ADVISOR &amp; CAPITAL SERVICES, S.L.</t>
  </si>
  <si>
    <t>CONTRATO PREST SERV MANT CONSERV MÁQUINAS, EQUIPOS, HERRAM Y MATER 7 ; LOTE 1: MANT CORREC EQUIPOS RESP AUTÓNOMA;SEISYPC</t>
  </si>
  <si>
    <t>MARUQUESA CONSTRUCCIONES Y SERVICIOS,S.L</t>
  </si>
  <si>
    <t>MANOVEL,S.A.</t>
  </si>
  <si>
    <t>CONTRATO PREST SERV MANT CONSERV MÁQUINAS, EQUIPOS, HERRAM Y MATER 7 ; LOTE 6: MANT CORREC GIMNASIO;SEISYPC</t>
  </si>
  <si>
    <t>MTO Y ASIST. TÉCNICA DEL SISTEMA DE INFORMACIÓN PRESUPUESTARIA, CONTABLE Y FINANCIERA,(81/2022)</t>
  </si>
  <si>
    <t>CIGALES</t>
  </si>
  <si>
    <t>CONTRATO PREST SERV MANT CONSERV MAQ,EQUIPOS,HERRAM Y MATERIALES 7/LOTE 2:MANT CORRECTIVO BOTELLAS AIRE COMPRIMIDO/SEIS</t>
  </si>
  <si>
    <t>CONTRATO PREST SERV MANT CONSERV MÁQUINAS, EQUIPOS, HERRAM Y MATER 7 ; LOTE 5: MANT CORREC EQ Y HERR EXCARCEL;SEISYPC</t>
  </si>
  <si>
    <t>DESCALE S.L.</t>
  </si>
  <si>
    <t>PROTEXVALL SOCIEDAD COOPERATIVA</t>
  </si>
  <si>
    <t>EXTREMO BIKE SL</t>
  </si>
  <si>
    <t>Seguridad y Salud obras del contrato de conservación, reparación y reforma de las infraestructuras viarias, lote 2</t>
  </si>
  <si>
    <t>JAHOSVA, S.L.</t>
  </si>
  <si>
    <t>MARIA VICTORIA VARONA GARROSA</t>
  </si>
  <si>
    <t>MARSDIGITAL, S.L.</t>
  </si>
  <si>
    <t>JAVIER SACRISTAN PEREZ</t>
  </si>
  <si>
    <t>ISAAC PRIETO  CONDE</t>
  </si>
  <si>
    <t>PAULEON AUTOMOCION, S.L.</t>
  </si>
  <si>
    <t>BRONCE 7 ARGALES, S.L.</t>
  </si>
  <si>
    <t>RECAMBIOS RAF VALLADOLID, S.L.</t>
  </si>
  <si>
    <t>EVA MARIA MARTIN CANCIO</t>
  </si>
  <si>
    <t>SISTEMAS Y VEHICULOS DE ALTA TECNOLOGIA, S.A.</t>
  </si>
  <si>
    <t>PAPELERIA DE LA OFICINA, S.L.</t>
  </si>
  <si>
    <t>WASTERENT S.L.</t>
  </si>
  <si>
    <t>RIBA-ROJA DE TURIA</t>
  </si>
  <si>
    <t>ALIADOS POR LA INTEGRACION CASTILLA Y LEON CEE S.L.U.</t>
  </si>
  <si>
    <t>SUMINISTRO, INSTALACIÓN Y PUESTA EN MARCHA DE ORDENADORES PERSONALES Y MONITORES, PRIMERA PRÓRROGA, LOTE 1 (6/2023)</t>
  </si>
  <si>
    <t>LA LEY SOLUCIONES LEGALES, S.A.</t>
  </si>
  <si>
    <t>THYSSENKRUPP ELEVADORES, S.L.U.</t>
  </si>
  <si>
    <t>SUMINISTRO Y MAQUETACIÓN DE ORDENADORES PORTÁTILES, PRIMERA PRÓRROGA, LOTE 2 (6/2023)</t>
  </si>
  <si>
    <t>ASISTENCIA TÉCNICA CONTROL DE CALIDAD DE LA OBRA  CONSTRUCCIÓN RAMPA TEMPLETE PARQUE DE LA PAZ</t>
  </si>
  <si>
    <t>ENSAYOS CONTROL DE CALIDAD DE LA OBRA  CONSTRUCCIÓN RAMPA TEMPLETE PARQUE DE LA PAZ</t>
  </si>
  <si>
    <t>INSERTA INNOVACION SOCIAL, S.L.</t>
  </si>
  <si>
    <t>JUAN ANTONIO HUIDOBRO PIRIZ</t>
  </si>
  <si>
    <t>DIRECCIÓN DE OBRA EN LA OBRA DE SUSTITUCIÓN PAVIMENTO HALL CC JOSE LUIS MOSQUERA</t>
  </si>
  <si>
    <t>CASELLA ESPAÑA S.A.</t>
  </si>
  <si>
    <t>SUMINISTRO, INSTALACIÓN, CONFIGURACIÓN Y PUESTA EN MARCHA DE ESTACIONES DE TRABAJO, LOTE 3 , PRIMERA PRÓRROGA, (6/2023)</t>
  </si>
  <si>
    <t>DIARIO AS, S.L.</t>
  </si>
  <si>
    <t>GIJÓN</t>
  </si>
  <si>
    <t>ADJUDICACION CTO.  SERVICIO ATENCION Y COORDINACION SERVICIOS AUXILIARES CUPULA DEL MILENIO. 1 AÑO 18-07-23 AL 17-07-24</t>
  </si>
  <si>
    <t>PRIA, S.A.U.</t>
  </si>
  <si>
    <t>SE-EIJI 17/2022 PS4. CONTRATO DE OBRAS, REHABILITACIÓN PARA INSTALACIÓN JUVENIL AMBIENTAL ""ZONA JOVEN PINAR"". 2023</t>
  </si>
  <si>
    <t>ALQUILER DE MÓDULO AISLADO 7500+2350 MM CON DOS DESPACHOS Y UN ASEO PARA VESTUARIO DEL NUEVO PERSONAL DEL CMPA</t>
  </si>
  <si>
    <t>CONTRATO DE SERVICIOS PARA EL MANTENIMIENTO DE LA JARDINERIA DEL CENTRO ROSA CHACEL 1 AÑO. DEL 22-08-2023 AL 21-08-2024</t>
  </si>
  <si>
    <t>SERVICIO MANTENIMIENTO DE LOS JARDINES DEL ALBERGUE DE PEREGRINOS DE PUENTE DUERO 1 AÑO. DEL 01-08-2023 AL 31-07-2024</t>
  </si>
  <si>
    <t>NOVOTECNICA2,SL</t>
  </si>
  <si>
    <t>LOTE 3 conservación, reparación y reforma de instalaciones de alumbrado exterior del municipio de Valladolid EXP 8/2021.</t>
  </si>
  <si>
    <t>SERVICIO DE MANTENIMIENTO DEL SISTEMA DE SEGURIDAD DE LA CUPULA DEL MILENIO, 1 AÑO DEL 01-09-2023 AL 31-08-2024</t>
  </si>
  <si>
    <t>CUELLAR</t>
  </si>
  <si>
    <t>SERVICIO DE MANTENIMIENTO DEL SISTEMA DE SEGURIDAD DE LA ANTIGUA HIPICA MILITAR, 1 AÑO DEL 01-09-2023 AL 31-08-2024</t>
  </si>
  <si>
    <t>CABERO EDIFICACIONES, S.A.</t>
  </si>
  <si>
    <t>ADJUDICACION CONTRATO OBRAS REHABILITACIÓN ENERGÉTICA Y REFORMA CASA CONSISTORIAL.</t>
  </si>
  <si>
    <t>MECANIZADOS Y SOLDADURAS ANSAMA,  SL</t>
  </si>
  <si>
    <t>EJECUCION MATERIAL DE OBRAS REPARACION Y SUBSANACION DE PATOLOGIAS Y MEJORAS MERCADO DELICIAS 2023</t>
  </si>
  <si>
    <t>TRADIA TELECOM S.A.</t>
  </si>
  <si>
    <t>ACTUALIZACIÓN INTEGRAL SISTEM COMUNIC.   EMERGENCIAS PM y SEIS y PC.PROY. 2022.4.1321.3.1 LOT. 2. EXP SPSC-SE 32/2022.</t>
  </si>
  <si>
    <t>UTE MAHOCI VILOR HUB INNOVACION VALLADOLID</t>
  </si>
  <si>
    <t>VILLARES DE LA REINA</t>
  </si>
  <si>
    <t>CarAdEsp - De caracter administrativo especial</t>
  </si>
  <si>
    <t>TELTRONIC SA UNIPERSONAL</t>
  </si>
  <si>
    <t>ACTUALIZ INTEGRAL SIST COMUNIC EMERG; LOTE 2:SERV ACTUALIZ TERMINALES;SEISYPC.</t>
  </si>
  <si>
    <t>SENIOR SERVICIOS INTEGRALES S.A</t>
  </si>
  <si>
    <t>GALERA PUBLICIDAD, S.L.</t>
  </si>
  <si>
    <t>HH. DE LA INSTRUCCION CRISTIANA</t>
  </si>
  <si>
    <t>INDUSTRIAL GLOBAL SUPPLY, S.L.</t>
  </si>
  <si>
    <t>ALGETE</t>
  </si>
  <si>
    <t>PONTECULTA, S.L.</t>
  </si>
  <si>
    <t>CONTRATO ASISTENCIA TECNICA PLAN NACIONAL GASTRONOMIA</t>
  </si>
  <si>
    <t>ESGUEVA REFORMAS PINTURA Y CONSTRUCCION, S.L.</t>
  </si>
  <si>
    <t>AIG EUROPE SA SUCURSAL EN ESPAÑA</t>
  </si>
  <si>
    <t>ATHISA MEDIO AMBIENTE,  S.A.U.</t>
  </si>
  <si>
    <t>PELIGROS</t>
  </si>
  <si>
    <t>COMPAS MEDITERRANEO, S.L.</t>
  </si>
  <si>
    <t>ATOS HOLDING IBERIA, S.L.</t>
  </si>
  <si>
    <t>HOTTINGER BRUEL &amp; KJAER IBERICA SLU</t>
  </si>
  <si>
    <t>ITURRI S.A.</t>
  </si>
  <si>
    <t>JAVIER PEREZ  ISPIERTO</t>
  </si>
  <si>
    <t>MAPERVAL PERSIANAS, SL</t>
  </si>
  <si>
    <t>PROCESO DIGITAL DE AUDIO, S.L.</t>
  </si>
  <si>
    <t>RIEGO VERDE, S.A.</t>
  </si>
  <si>
    <t>MARBELLA</t>
  </si>
  <si>
    <t>SUMINISTRO MATERIAL PARA TRABAJOS REALIZADOS POR MANTENIMIENTO EN LA ANTIGUA HIPICA MILITAR</t>
  </si>
  <si>
    <t>MTO. Y REPARACIÓN DE LOS EQUIPOS DE TRAT. DE LA INFORMAC. (S. INFORM. NO CRÍTICOS) LOTE 1  (SUBROGACIÓN  A ATOS HOLDING)</t>
  </si>
  <si>
    <t>LICENCIAS VINCULADAS CON LOS SISTEMAS DEL CPD Y CAU), LOTE 2 GRUPO A (23/2022)   (SUBROGACIÓN  A ATOS HOLDING IBERIA)</t>
  </si>
  <si>
    <t>LICENCIAS VINCULADAS CON  LAS B. DE D. DE LOS SIST. DE INFORMACIÓN, LOTE 1 GRUPO A (23/2022) SUBROGACIÓN  A ATOS HOLDING</t>
  </si>
  <si>
    <t>LICENCIAS VINCULADAS CON LOS SISTEMAS DEL CPD Y CAU), LOTE 2 GRUPO B (23/2022)   (SUBROGACIÓN  A ATOS HOLDING IBERIA)</t>
  </si>
  <si>
    <t>MTO. Y REPARACIÓN DE LOS EQUIPOS DE TRAT. DE LA INFORMAC. (S. I. CRÍTICOS) LOTE 2  (SUBROGACIÓN  A ATOS HOLDING IBERIA)</t>
  </si>
  <si>
    <t>FUNDACIÓN EMPRESA-UNIVERSIDAD GALLEGA (FEUGA)</t>
  </si>
  <si>
    <t>JAVIER NAVARRO  ORDOÑEZ</t>
  </si>
  <si>
    <t>MARIA ROSARIO GONZALEZ MUÑOZ</t>
  </si>
  <si>
    <t>CENTRO DE ESTUDIO Y CONTROL DE RUIDO S.L.</t>
  </si>
  <si>
    <t>ASOCIACION CULTURAL KINUNA TEATRO Y TERAPIAS ALTERNATIVAS</t>
  </si>
  <si>
    <t>OKARINO TRAPISONDA TEATRO TITERES, S.L.</t>
  </si>
  <si>
    <t>ASOCIACIÓN  ALALUMBRE DE CASTILLA Y LEÓN</t>
  </si>
  <si>
    <t>ATHENEA MUSICAL</t>
  </si>
  <si>
    <t>QUIMICOS LOPEZ ESCUDERO,S.L</t>
  </si>
  <si>
    <t>OPT&amp;AUDIO LUIS E HIJOS SOCIEDAD LIMITADA</t>
  </si>
  <si>
    <t>WABI SABI INVESTIMENTS S.C.</t>
  </si>
  <si>
    <t>COORDINACIÓN Y SEGURIDAD Y SALUD LOTE 1 OBRA VALLADOLID ORIGEN. FONDOS EUROPEO PRTR. PLAN SOSTENIBILIDAD TURÍSTICA</t>
  </si>
  <si>
    <t>COOR.SEG.Y SALUD LOTE 2 MOBILIARIO VALLADOLID ORIGEN. FONDOS EUROPEOS VALLADOLID ORIGEN. PLAN SOSTENIBILIDAD TURÍSTICA</t>
  </si>
  <si>
    <t>ADRIAN PASCUAL ROMERO</t>
  </si>
  <si>
    <t>COLEGIO OFICIAL PSICOLOGOS CASTILLA-LEON</t>
  </si>
  <si>
    <t>BARNIZ MADESOL POLIURETANO SATINADO 3LT                                     ( MANTENIMIENTO DE EDIFICIOS E INSTALACIONES</t>
  </si>
  <si>
    <t>MANTENIMIENTO DE LA RED DE VOZ Y DATOS DEL AYUNTAMIENTO DE VALLADOLID, 1ª PRÓRROGA,, 63/2022, (MODIFICACIÓN CONTRATO)</t>
  </si>
  <si>
    <t>ADJUDICACIÓN LOTE 1 OBRA ADECUACIÓN VALLADOLID ORIGEN. FONDOS EUROPEOS PRTR. PLAN SOSTENIBILIDAD. RESTO FINANCIACIÓN</t>
  </si>
  <si>
    <t>ADJUDICACIÓN LOTE 1 CONTRATO  OBRA ADECUACIÓN ESPACIO VALLADOLID ORIGEN. FONDOS EUROPEOS  PRTR PLAN SOSTENIBILIDAD</t>
  </si>
  <si>
    <t>MOBLES BRAFIM S.L.</t>
  </si>
  <si>
    <t>ADJUDICACIÓN LOTE 2 CONTRATO ADECUACIÓN VALLADOLID ORIGEN. FONDOS EUROPEOS PRTR. PLAN SOSTENIBILIDAD TURÍSTICA</t>
  </si>
  <si>
    <t>BRAFIM</t>
  </si>
  <si>
    <t>TARRAGONA</t>
  </si>
  <si>
    <t>NOSSAYU, S.L.</t>
  </si>
  <si>
    <t>SUMINISTRO DE LICENCIAS DE WINDOWS 2022 DATA CENTER, LOTE 3 (25/2023)</t>
  </si>
  <si>
    <t>SOLUTIA INNOVAWORLD TECHNOLOGIES S.L.</t>
  </si>
  <si>
    <t>RENOVACIÓN SISTEMA DE ALMACENAMIENTO PARA EL AYTO DE VALLADOLID, LO TE 1, (25/2023)</t>
  </si>
  <si>
    <t>MARIA CRISTINA REDONDO ALONSO</t>
  </si>
  <si>
    <t>MUSTRAMIT SL</t>
  </si>
  <si>
    <t>RIUDELLOTS DE LA SELVA</t>
  </si>
  <si>
    <t>GIRONA</t>
  </si>
  <si>
    <t>PPT MARKETING &amp; TIC S.L</t>
  </si>
  <si>
    <t>SUSTEC OUTSOURCING, S.L.</t>
  </si>
  <si>
    <t>DIRECCION FACULTATIVA OBRAS REPARACION Y SUBSANACION DE PATOLOGIAS EN EL MERCADO DELICIAS.</t>
  </si>
  <si>
    <t>PUERTAS Y AUTOMATISMOS ROPER S.L.</t>
  </si>
  <si>
    <t>REVILLA DE CAMARGO</t>
  </si>
  <si>
    <t>PLATAFORMAS BER, S.L.</t>
  </si>
  <si>
    <t>MONTAJES MODULARES MARTINEZ S.L.</t>
  </si>
  <si>
    <t>BUSINESS BAYESIAN SCIENCE, S.L.</t>
  </si>
  <si>
    <t>VS 44/23 SUMINISTRO DE SISTEMAS DE PREDICCION DE CALIDAD DEL AIRE</t>
  </si>
  <si>
    <t>SE-PC 82/2023: OBRA DEL CONTRATO DE RECUPERACION DEL ANFITEATRO DEL PARQUE DE LOS ALMENDROS DEL BARRIO DE PARQUESOL</t>
  </si>
  <si>
    <t>FACTORIA DE PROYECTOS I MAS D, S.L.</t>
  </si>
  <si>
    <t>REALIZACIÓN ESTUDIO-DIAGNÓSTICO SOBRE MEDIACIÓN ADMINISTRATIVA PARA CIUDADANO. MEDIACIÓN EMPRESARIAL PARA EMPRENDIMIENTO</t>
  </si>
  <si>
    <t>EXP. SE PC 82/2023: RECUPERACIÓN ANFITEATRO PARQUESOL. CONTRATO AUXILIAR DE DIRECCIÓN DE OBRA</t>
  </si>
  <si>
    <t>CONTROL CALIDAD OBRA ADECUACION ESPACIO VALLADOLID ORIGEN LOTE 1</t>
  </si>
  <si>
    <t>CONTROL CALIDAD SUMINISTRO OBRA ADECUACION ESPACIO VALLADOLID ORIGEN LOTE 1</t>
  </si>
  <si>
    <t>SERVICIO DISTRIBUCION COMERCIAL, ALMACENAJE Y CUSTODIA DE REMANENTES PUBLICACIONES COMERCIALES AYTO. VA. NOV 23 A FEB24</t>
  </si>
  <si>
    <t>CONTROL CALIDAD OBRA ADECUACION ESPACIO VALLADOLID ORIGEN LOTE 2</t>
  </si>
  <si>
    <t>CONTROL CALIDAD SUMINISTRO OBRA ADECUACION ESPACIO VALLADOLID ORIGEN LOTE 2</t>
  </si>
  <si>
    <t>ISIDRO HERNANDO, S.L.</t>
  </si>
  <si>
    <t>FUNDACION GRUPO SIFU</t>
  </si>
  <si>
    <t>HOSPITALET</t>
  </si>
  <si>
    <t>EXP. SE PC 82/2023: RECUPERACIÓN ANFITEATRO PARQUESOL. CONTRATO AUXILIAR DE SEGURIDAD Y SALUD</t>
  </si>
  <si>
    <t>EXP. 77/2021 OBRA REHABILITACION FRONTON DE LAS FLORES. AUXILIAR COORDINACIÓN DE SEGURIDAD Y SALUD</t>
  </si>
  <si>
    <t>SUMINISTRO DE PIEZAS METALICAS PARA CONTENEDORES DE PAPEL Y CAR...// AM EXP 18/2022 // SERVICIO DE LIMPIEZA.</t>
  </si>
  <si>
    <t>UTE CARRIL BICI ARCA REAL</t>
  </si>
  <si>
    <t>Obras de urbanización y carril bici en calle Arca Real (exp. 12/2023 SEMEU PRTR)</t>
  </si>
  <si>
    <t>EXP. 77/2021 OBRA REHABILITACION FRONTON DE LAS FLORES. AUXILIAR CALIDAD LOTE 2.</t>
  </si>
  <si>
    <t>EXP. SE PC 82/2023 RECUPERACIÓN ANFITEATRO PARQUESOL. CONT. AUXILIAR CALIDAD (LOTE 1)</t>
  </si>
  <si>
    <t>CULLIGAN WATER SPAIN, S.L.U.</t>
  </si>
  <si>
    <t>TOMARES</t>
  </si>
  <si>
    <t>EXP. SE PC 82/2023 RECUPERACIÓN ANFITEATRO PARQUESOL. CONTRATO AUXILIAR CALIDAD (LOTE 2)</t>
  </si>
  <si>
    <t>EXP. 77/2021 OBRA REHABILITACION FRONTON DE LAS FLORES. AUXILIAR CALIDAD LOTE 1.</t>
  </si>
  <si>
    <t>2024 10 2311 22799</t>
  </si>
  <si>
    <t>2024 0250 9332 632</t>
  </si>
  <si>
    <t>2024 08 1532 619</t>
  </si>
  <si>
    <t>2024 08 1341 22799</t>
  </si>
  <si>
    <t>2024 08 1651 22100</t>
  </si>
  <si>
    <t>2024 07 1711 610</t>
  </si>
  <si>
    <t>2024 06 3232 22700</t>
  </si>
  <si>
    <t>2024 03 9241 632</t>
  </si>
  <si>
    <t>2024 08 1341 619</t>
  </si>
  <si>
    <t>2024 11 1621 634</t>
  </si>
  <si>
    <t>2024 04 9204 213</t>
  </si>
  <si>
    <t>2024 02 1501 203</t>
  </si>
  <si>
    <t>2024 01 9205 213</t>
  </si>
  <si>
    <t>2024 01 9207 213</t>
  </si>
  <si>
    <t>2024 11 3111 203</t>
  </si>
  <si>
    <t>2024 11 1621 213</t>
  </si>
  <si>
    <t>2024 09 4322 213</t>
  </si>
  <si>
    <t>2024 10 2312 213</t>
  </si>
  <si>
    <t>2024 10 2412 213</t>
  </si>
  <si>
    <t>2024 10 2311 213</t>
  </si>
  <si>
    <t>2024 01 9206 213</t>
  </si>
  <si>
    <t>2024 01 4331 203</t>
  </si>
  <si>
    <t>2024 08 1341 203</t>
  </si>
  <si>
    <t>2024 05 4301 203</t>
  </si>
  <si>
    <t>2024 08 1341 213</t>
  </si>
  <si>
    <t>2024 05 4312 203</t>
  </si>
  <si>
    <t>2024 04 9231 213</t>
  </si>
  <si>
    <t>2024 04 9311 203</t>
  </si>
  <si>
    <t>2024 01 9203 203</t>
  </si>
  <si>
    <t>2024 01 9203 213</t>
  </si>
  <si>
    <t>2024 01 9312 203</t>
  </si>
  <si>
    <t>2024 01 9312 213</t>
  </si>
  <si>
    <t>2024 02 9331 203</t>
  </si>
  <si>
    <t>2024 11 1321 213</t>
  </si>
  <si>
    <t>2024 02 9331 213</t>
  </si>
  <si>
    <t>2024 08 1532 203</t>
  </si>
  <si>
    <t>2024 03 9241 203</t>
  </si>
  <si>
    <t>2024 06 3232 213</t>
  </si>
  <si>
    <t>2024 06 3321 213</t>
  </si>
  <si>
    <t>2024 10 2315 213</t>
  </si>
  <si>
    <t>2024 04 9321 203</t>
  </si>
  <si>
    <t>2024 10 2313 213</t>
  </si>
  <si>
    <t>2024 01 9201 213</t>
  </si>
  <si>
    <t>2024 04 9202 203</t>
  </si>
  <si>
    <t>2024 04 3121 213</t>
  </si>
  <si>
    <t>2024 07 1721 203</t>
  </si>
  <si>
    <t>2024 11 1361 213</t>
  </si>
  <si>
    <t>2024 01 4331 22799</t>
  </si>
  <si>
    <t>2024 10 2312 22799</t>
  </si>
  <si>
    <t>2024 04 9231 22201</t>
  </si>
  <si>
    <t>2024 02 1511 619</t>
  </si>
  <si>
    <t>2024 11 1321 22701</t>
  </si>
  <si>
    <t>2024 04 9321 641</t>
  </si>
  <si>
    <t>2024 11 1621 22103</t>
  </si>
  <si>
    <t>2024 1050 2314 632</t>
  </si>
  <si>
    <t>2024 06 3232 22102</t>
  </si>
  <si>
    <t>2024 04 9204 216</t>
  </si>
  <si>
    <t>2024 08 1651 619</t>
  </si>
  <si>
    <t>2024 07 1711 22799</t>
  </si>
  <si>
    <t>2024 0950 4321 632</t>
  </si>
  <si>
    <t>2024 11 1621 22700</t>
  </si>
  <si>
    <t>2024 03 9241 22701</t>
  </si>
  <si>
    <t>2024 0850 1532 619</t>
  </si>
  <si>
    <t>2024 02 1501 619</t>
  </si>
  <si>
    <t>2024 0550 4312 632</t>
  </si>
  <si>
    <t>2024 04 9231 22799</t>
  </si>
  <si>
    <t>2024 06 3232 22100</t>
  </si>
  <si>
    <t>2024 0750 1711 610</t>
  </si>
  <si>
    <t>2024 07 1721 633</t>
  </si>
  <si>
    <t>2024 03 9241 22102</t>
  </si>
  <si>
    <t>2024 03 9241 22100</t>
  </si>
  <si>
    <t>2024 02 9331 224</t>
  </si>
  <si>
    <t>2024 01 9206 22706</t>
  </si>
  <si>
    <t>2024 04 9204 22200</t>
  </si>
  <si>
    <t>2024 03 9241 22700</t>
  </si>
  <si>
    <t>2024 06 3231 22799</t>
  </si>
  <si>
    <t>2024 07 1711 22100</t>
  </si>
  <si>
    <t>2024 04 9204 636</t>
  </si>
  <si>
    <t>2024 11 1621 22799</t>
  </si>
  <si>
    <t>2024 07 1711 619</t>
  </si>
  <si>
    <t>2024 04 9204 641</t>
  </si>
  <si>
    <t>2024 11 1321 22799</t>
  </si>
  <si>
    <t>2024 0750 1721 641</t>
  </si>
  <si>
    <t>2024 06 3232 632</t>
  </si>
  <si>
    <t>2024 11 1621 641</t>
  </si>
  <si>
    <t>2024 01 4331 22706</t>
  </si>
  <si>
    <t>2024 02 9332 22700</t>
  </si>
  <si>
    <t>2024 06 3321 22799</t>
  </si>
  <si>
    <t>2024 0750 1721 623</t>
  </si>
  <si>
    <t>2024 11 1321 626</t>
  </si>
  <si>
    <t>2024 06 3231 22700</t>
  </si>
  <si>
    <t>2024 11 1321 204</t>
  </si>
  <si>
    <t>2024 08 1341 22100</t>
  </si>
  <si>
    <t>2024 10 2314 22799</t>
  </si>
  <si>
    <t>2024 1150 1621 623</t>
  </si>
  <si>
    <t>2024 11 1631 22104</t>
  </si>
  <si>
    <t>2024 02 9332 22100</t>
  </si>
  <si>
    <t>2024 11 1631 22103</t>
  </si>
  <si>
    <t>2024 04 9204 626</t>
  </si>
  <si>
    <t>2024 01 9203 22699</t>
  </si>
  <si>
    <t>2024 02 9332 22103</t>
  </si>
  <si>
    <t>2024 0950 4321 625</t>
  </si>
  <si>
    <t>2024 02 1513 83100</t>
  </si>
  <si>
    <t>2024 09 4321 22799</t>
  </si>
  <si>
    <t>2024 11 1621 22104</t>
  </si>
  <si>
    <t>2024 11 1321 22700</t>
  </si>
  <si>
    <t>2024 01 4331 622</t>
  </si>
  <si>
    <t>2024 05 4312 632</t>
  </si>
  <si>
    <t>2024 11 1361 626</t>
  </si>
  <si>
    <t>2024 11 1321 22100</t>
  </si>
  <si>
    <t>2024 03 9241 22799</t>
  </si>
  <si>
    <t>2024 0950 4321 641</t>
  </si>
  <si>
    <t>2024 11 1621 204</t>
  </si>
  <si>
    <t>2024 02 1511 609</t>
  </si>
  <si>
    <t>2024 11 1321 22103</t>
  </si>
  <si>
    <t>2024 06 3261 22799</t>
  </si>
  <si>
    <t>2024 02 9332 22102</t>
  </si>
  <si>
    <t>2024 09 4321 22609</t>
  </si>
  <si>
    <t>2024 04 9204 22100</t>
  </si>
  <si>
    <t>2024 06 3341 22609</t>
  </si>
  <si>
    <t>2024 06 3341 22100</t>
  </si>
  <si>
    <t>2024 03 9241 213</t>
  </si>
  <si>
    <t>2024 07 1711 22103</t>
  </si>
  <si>
    <t>2024 11 1321 22102</t>
  </si>
  <si>
    <t>2024 0550 4312 623</t>
  </si>
  <si>
    <t>2024 09 4321 22100</t>
  </si>
  <si>
    <t>2024 11 1321 641</t>
  </si>
  <si>
    <t>2024 10 2312 22102</t>
  </si>
  <si>
    <t>2024 06 3231 22102</t>
  </si>
  <si>
    <t>2024 11 1631 22100</t>
  </si>
  <si>
    <t>2024 10 2314 22100</t>
  </si>
  <si>
    <t>2024 06 3232 203</t>
  </si>
  <si>
    <t>2024 11 1361 22700</t>
  </si>
  <si>
    <t>2024 06 3232 22799</t>
  </si>
  <si>
    <t>2024 06 3321 22700</t>
  </si>
  <si>
    <t>2024 10 2311 22700</t>
  </si>
  <si>
    <t>2024 10 2314 22700</t>
  </si>
  <si>
    <t>2024 06 3231 213</t>
  </si>
  <si>
    <t>2024 04 9341 22699</t>
  </si>
  <si>
    <t>2024 04 9321 22799</t>
  </si>
  <si>
    <t>2024 01 4331 22100</t>
  </si>
  <si>
    <t>2024 06 3231 22100</t>
  </si>
  <si>
    <t>2024 10 2315 22611</t>
  </si>
  <si>
    <t>2024 10 2311 22102</t>
  </si>
  <si>
    <t>2024 06 3232 212</t>
  </si>
  <si>
    <t>2024 10 2312 22100</t>
  </si>
  <si>
    <t>2024 10 2311 212</t>
  </si>
  <si>
    <t>2024 09 4322 22706</t>
  </si>
  <si>
    <t>2024 10 2312 22606</t>
  </si>
  <si>
    <t>2024 02 9332 212</t>
  </si>
  <si>
    <t>2024 05 4312 22199</t>
  </si>
  <si>
    <t>2024 04 9202 16205</t>
  </si>
  <si>
    <t>2024 03 9241 212</t>
  </si>
  <si>
    <t>2024 06 3321 22001</t>
  </si>
  <si>
    <t>2024 01 4331 22699</t>
  </si>
  <si>
    <t>2024 11 1361 22199</t>
  </si>
  <si>
    <t>2024 10 2311 22100</t>
  </si>
  <si>
    <t>2024 03 9241 22199</t>
  </si>
  <si>
    <t>2024 09 4321 213</t>
  </si>
  <si>
    <t>2024 11 1621 22102</t>
  </si>
  <si>
    <t>2024 11 1621 22100</t>
  </si>
  <si>
    <t>2024 10 2314 213</t>
  </si>
  <si>
    <t>2024 10 2412 22799</t>
  </si>
  <si>
    <t>2024 10 2312 22199</t>
  </si>
  <si>
    <t>2024 11 1361 22102</t>
  </si>
  <si>
    <t>2024 08 1532 214</t>
  </si>
  <si>
    <t>2024 08 1651 214</t>
  </si>
  <si>
    <t>2024 03 9241 22602</t>
  </si>
  <si>
    <t>2024 02 9331 22699</t>
  </si>
  <si>
    <t>2024 10 2315 22619</t>
  </si>
  <si>
    <t>2024 04 9321 22602</t>
  </si>
  <si>
    <t>2024 04 9202 22607</t>
  </si>
  <si>
    <t>2024 10 2312 22699</t>
  </si>
  <si>
    <t>2024 11 1361 22100</t>
  </si>
  <si>
    <t>2024 10 2314 22613</t>
  </si>
  <si>
    <t>2024 11 1351 224</t>
  </si>
  <si>
    <t>2024 04 9202 22799</t>
  </si>
  <si>
    <t>2024 11 3111 22106</t>
  </si>
  <si>
    <t>2024 01 9207 22001</t>
  </si>
  <si>
    <t>2024 11 1321 629</t>
  </si>
  <si>
    <t>2024 01 4331 212</t>
  </si>
  <si>
    <t>2024 07 1701 22100</t>
  </si>
  <si>
    <t>2024 10 2312 212</t>
  </si>
  <si>
    <t>2024 06 3261 213</t>
  </si>
  <si>
    <t>2024 10 2315 22699</t>
  </si>
  <si>
    <t>2024 11 3111 22699</t>
  </si>
  <si>
    <t>2024 01 4331 22001</t>
  </si>
  <si>
    <t>2024 08 1341 214</t>
  </si>
  <si>
    <t>2024 02 9332 213</t>
  </si>
  <si>
    <t>2024 11 1361 22104</t>
  </si>
  <si>
    <t>2024 08 1532 22100</t>
  </si>
  <si>
    <t>2024 10 2315 22620</t>
  </si>
  <si>
    <t>2024 01 9206 22001</t>
  </si>
  <si>
    <t>2024 08 1341 22699</t>
  </si>
  <si>
    <t>2024 10 2412 22199</t>
  </si>
  <si>
    <t>2024 04 9311 22799</t>
  </si>
  <si>
    <t>2024 07 1721 22799</t>
  </si>
  <si>
    <t>2024 11 3111 22799</t>
  </si>
  <si>
    <t>2024 02 9331 83100</t>
  </si>
  <si>
    <t>2024 07 1721 22100</t>
  </si>
  <si>
    <t>2024 11 1321 22199</t>
  </si>
  <si>
    <t>2024 05 4312 22799</t>
  </si>
  <si>
    <t>2024 08 1651 213</t>
  </si>
  <si>
    <t>2024 11 1321 22699</t>
  </si>
  <si>
    <t>2024 10 2412 22106</t>
  </si>
  <si>
    <t>2024 10 2314 22615</t>
  </si>
  <si>
    <t>2024 11 1321 223</t>
  </si>
  <si>
    <t>2024 03 9241 22706</t>
  </si>
  <si>
    <t>2024 06 3341 22799</t>
  </si>
  <si>
    <t>2024 10 2412 22102</t>
  </si>
  <si>
    <t>2024 05 4314 22100</t>
  </si>
  <si>
    <t>2024 06 3321 22102</t>
  </si>
  <si>
    <t>2024 11 3111 22199</t>
  </si>
  <si>
    <t>2024 06 3321 22699</t>
  </si>
  <si>
    <t>2024 11 3111 213</t>
  </si>
  <si>
    <t>2024 08 1341 22606</t>
  </si>
  <si>
    <t>2024 01 9203 22000</t>
  </si>
  <si>
    <t>2024 05 4312 22100</t>
  </si>
  <si>
    <t>2024 10 2412 22700</t>
  </si>
  <si>
    <t>2024 10 2412 212</t>
  </si>
  <si>
    <t>2024 11 3111 22100</t>
  </si>
  <si>
    <t>2024 11 1361 214</t>
  </si>
  <si>
    <t>2024 07 1721 22112</t>
  </si>
  <si>
    <t>2024 11 1621 22706</t>
  </si>
  <si>
    <t>2024 06 3231 22199</t>
  </si>
  <si>
    <t>2024 11 1631 214</t>
  </si>
  <si>
    <t>2024 04 3121 22706</t>
  </si>
  <si>
    <t>2024 11 1631 22700</t>
  </si>
  <si>
    <t>2024 06 3231 22602</t>
  </si>
  <si>
    <t>2024 03 9241 22609</t>
  </si>
  <si>
    <t>2024 01 4331 213</t>
  </si>
  <si>
    <t>2024 01 9205 22100</t>
  </si>
  <si>
    <t>2024 08 1301 22699</t>
  </si>
  <si>
    <t>2024 09 4322 22799</t>
  </si>
  <si>
    <t>2024 10 2315 22799</t>
  </si>
  <si>
    <t>2024 11 3111 22113</t>
  </si>
  <si>
    <t>2024 10 2315 22102</t>
  </si>
  <si>
    <t>2024 10 2312 22001</t>
  </si>
  <si>
    <t>2024 07 1721 223</t>
  </si>
  <si>
    <t>2024 08 1532 22103</t>
  </si>
  <si>
    <t>2024 11 1361 22103</t>
  </si>
  <si>
    <t>2024 06 3321 22100</t>
  </si>
  <si>
    <t>2024 06 3321 223</t>
  </si>
  <si>
    <t>2024 04 9231 641</t>
  </si>
  <si>
    <t>2024 07 1701 22799</t>
  </si>
  <si>
    <t>2024 02 9332 22104</t>
  </si>
  <si>
    <t>2024 08 1301 213</t>
  </si>
  <si>
    <t>2024 08 1301 203</t>
  </si>
  <si>
    <t>2024 04 9341 213</t>
  </si>
  <si>
    <t>2024 08 1532 213</t>
  </si>
  <si>
    <t>2024 01 9205 203</t>
  </si>
  <si>
    <t>2024 04 9202 213</t>
  </si>
  <si>
    <t>2024 04 9209 203</t>
  </si>
  <si>
    <t>2024 01 9207 203</t>
  </si>
  <si>
    <t>2024 01 9206 203</t>
  </si>
  <si>
    <t>2024 01 9201 203</t>
  </si>
  <si>
    <t>2024 07 1701 22699</t>
  </si>
  <si>
    <t>2024 11 1621 212</t>
  </si>
  <si>
    <t>2024 06 3341 213</t>
  </si>
  <si>
    <t>2024 07 1701 22102</t>
  </si>
  <si>
    <t>2024 04 3121 22799</t>
  </si>
  <si>
    <t>2024 08 1301 22706</t>
  </si>
  <si>
    <t>2024 01 9201 22799</t>
  </si>
  <si>
    <t>2024 07 1721 214</t>
  </si>
  <si>
    <t>2024 01 9207 22699</t>
  </si>
  <si>
    <t>2024 10 2315 22100</t>
  </si>
  <si>
    <t>2024 10 2311 22706</t>
  </si>
  <si>
    <t>2024 09 4321 22701</t>
  </si>
  <si>
    <t>2024 07 1721 213</t>
  </si>
  <si>
    <t>2024 04 9204 22799</t>
  </si>
  <si>
    <t>2024 06 3231 212</t>
  </si>
  <si>
    <t>2024 01 9203 22103</t>
  </si>
  <si>
    <t>2024 07 1701 213</t>
  </si>
  <si>
    <t>2024 05 4312 22102</t>
  </si>
  <si>
    <t>2024 08 1341 22103</t>
  </si>
  <si>
    <t>2024 07 1721 22706</t>
  </si>
  <si>
    <t>2024 10 2312 22700</t>
  </si>
  <si>
    <t>2024 08 1532 22700</t>
  </si>
  <si>
    <t>2024 08 1651 22700</t>
  </si>
  <si>
    <t>2024 02 9332 22799</t>
  </si>
  <si>
    <t>2024 08 1532 22199</t>
  </si>
  <si>
    <t>2024 11 3111 632</t>
  </si>
  <si>
    <t>2024 11 1321 214</t>
  </si>
  <si>
    <t>2024 07 1711 214</t>
  </si>
  <si>
    <t>2024 11 1621 214</t>
  </si>
  <si>
    <t>2024 11 1621 22199</t>
  </si>
  <si>
    <t>2024 07 1711 22199</t>
  </si>
  <si>
    <t>2024 09 4321 22699</t>
  </si>
  <si>
    <t>2024 10 2412 22100</t>
  </si>
  <si>
    <t>2024 07 1721 22103</t>
  </si>
  <si>
    <t>2024 11 1631 22110</t>
  </si>
  <si>
    <t>2024 10 2412 22103</t>
  </si>
  <si>
    <t>2024 04 9204 22002</t>
  </si>
  <si>
    <t>2024 01 9312 22706</t>
  </si>
  <si>
    <t>2024 07 1701 22110</t>
  </si>
  <si>
    <t>2024 01 9207 22602</t>
  </si>
  <si>
    <t>2024 11 3111 22700</t>
  </si>
  <si>
    <t>2024 05 4312 22700</t>
  </si>
  <si>
    <t>2024 01 4331 22606</t>
  </si>
  <si>
    <t>2024 01 9206 22799</t>
  </si>
  <si>
    <t>2024 01 9205 22699</t>
  </si>
  <si>
    <t>2024 04 3121 22199</t>
  </si>
  <si>
    <t>2024 05 4312 22706</t>
  </si>
  <si>
    <t>2024 09 4321 22700</t>
  </si>
  <si>
    <t>2024 04 9202 641</t>
  </si>
  <si>
    <t>2024 10 2412 22706</t>
  </si>
  <si>
    <t>2024 07 1701 224</t>
  </si>
  <si>
    <t>2024 11 1321 22104</t>
  </si>
  <si>
    <t>2024 1150 1621 22199</t>
  </si>
  <si>
    <t>2024 11 1361 16200</t>
  </si>
  <si>
    <t>2024 10 2314 212</t>
  </si>
  <si>
    <t>2024 06 3321 212</t>
  </si>
  <si>
    <t>2024 10 2312 216</t>
  </si>
  <si>
    <t>2024 08 1532 210</t>
  </si>
  <si>
    <t>2024 11 1631 22199</t>
  </si>
  <si>
    <t>2024 02 9332 214</t>
  </si>
  <si>
    <t>2024 10 2412 214</t>
  </si>
  <si>
    <t>2024 02 9332 203</t>
  </si>
  <si>
    <t>2024 11 3111 22104</t>
  </si>
  <si>
    <t>2024 01 9205 22199</t>
  </si>
  <si>
    <t>2024 10 2311 22699</t>
  </si>
  <si>
    <t>2024 06 3231 22619</t>
  </si>
  <si>
    <t>2024 06 3341 22701</t>
  </si>
  <si>
    <t>2024 11 3111 22103</t>
  </si>
  <si>
    <t>2024 06 3341 22200</t>
  </si>
  <si>
    <t>2024 03 9241 22103</t>
  </si>
  <si>
    <t>2024 07 1711 22700</t>
  </si>
  <si>
    <t>2024 07 1711 213</t>
  </si>
  <si>
    <t>2024 05 4314 22699</t>
  </si>
  <si>
    <t>2024 10 2312 22617</t>
  </si>
  <si>
    <t>2024 03 9200 22699</t>
  </si>
  <si>
    <t>2024 11 1321 22200</t>
  </si>
  <si>
    <t>2024 11 1321 22706</t>
  </si>
  <si>
    <t>2024 05 4312 22104</t>
  </si>
  <si>
    <t>2024 03 9241 22104</t>
  </si>
  <si>
    <t>2024 04 3121 22106</t>
  </si>
  <si>
    <t>2024 10 2312 22104</t>
  </si>
  <si>
    <t>2024 10 2311 22104</t>
  </si>
  <si>
    <t>2024 06 3232 22104</t>
  </si>
  <si>
    <t>2024 0550 4314 22706</t>
  </si>
  <si>
    <t>2024 11 1631 212</t>
  </si>
  <si>
    <t>2024 1150 1621 22799</t>
  </si>
  <si>
    <t>2024 06 3261 22700</t>
  </si>
  <si>
    <t>2024 10 2315 22700</t>
  </si>
  <si>
    <t>2024 0550 4314 22799</t>
  </si>
  <si>
    <t>2024 01 4331 22700</t>
  </si>
  <si>
    <t>2024 04 9204 22701</t>
  </si>
  <si>
    <t>2024 06 3261 22103</t>
  </si>
  <si>
    <t>2024 01 9203 22104</t>
  </si>
  <si>
    <t>2024 06 3341 22699</t>
  </si>
  <si>
    <t>2024 06 3341 22700</t>
  </si>
  <si>
    <t>2024 06 3231 22614</t>
  </si>
  <si>
    <t>2024 01 4331 204</t>
  </si>
  <si>
    <t>2024 04 9204 22700</t>
  </si>
  <si>
    <t>2024 02 1511 22799</t>
  </si>
  <si>
    <t>2024 11 1621 219</t>
  </si>
  <si>
    <t>2024 07 1701 22706</t>
  </si>
  <si>
    <t>2024 1050 2313 641</t>
  </si>
  <si>
    <t>2024 07 1701 22700</t>
  </si>
  <si>
    <t>2024 11 3111 214</t>
  </si>
  <si>
    <t>PRORROGA LOTE 1 AYUDA A DOMICILIO DE FEBRERO A MAYO</t>
  </si>
  <si>
    <t>ADJUDICACION CONTRATO OBRA REFORM,A CASA CONSISTORIAL</t>
  </si>
  <si>
    <t>Presupuesto de energía eléctrica para el año 2024 para alumbrado público</t>
  </si>
  <si>
    <t>CONSERVACIÓN Y MEJORA DE LAS INFRAESTRUCTURAS VERDES DE LAS ZONAS SUR Y ESTE VALLADOLID. EXP: V.18 /2023 - LOTE 1</t>
  </si>
  <si>
    <t>PR-SE 32/23 (P.S.8 SE 31/20) 2ª PRÓRROGA CTTO LIMPIEZA EDIFICIOS MUNICIPALES. AREA EDUCACIÓN.COLEGIOS PUBLICOS. L 6.2024</t>
  </si>
  <si>
    <t>PRÓRROGA SERV.AYUDA A DOMICILIO LOTE 1 ENERO 2024</t>
  </si>
  <si>
    <t>CONTRATACIÓN CONSERVACIÓN Y MEJORA INFRAESTRUCTURAS VERDES DE LAS ZONAS CENTRO Y NORTE. LOTE 2. ZONA NORTE. V.34/2022.</t>
  </si>
  <si>
    <t>CONTRATACIÓN CONSERVACIÓN Y MEJORA INFRAESTRUCTURAS VERDES DE LAS ZONAS CENTRO Y NORTE. LOTE 1. ZONA CENTRO. V.34/2022</t>
  </si>
  <si>
    <t>ADQUISICIÓN 4 VEHÍCULOS CARGA LATERAL PARA EL SERVICIO DE LIMPIEZA.</t>
  </si>
  <si>
    <t>ADJUDICA EXPED PR-SE-40/2021 COPIAS NUEVO CONTRATO IMPRESIÓN CORPORATIVA 01/01/2024 a 07/02/2024 ---&gt; IMPRENTA</t>
  </si>
  <si>
    <t>ADJUDICA EXPED PR-SE-40/2021 / COPIAS IMPRESIÓN CORPORATIVA 01/01/2024 a 07/02/2024 GOBIERNO Y RELACIONES 5 EQUIPOS</t>
  </si>
  <si>
    <t>COPIAS COLOR Y B/N 2 FOTOCOPIADORAS ARCHIVO MUNICIPAL, DEL 1 DE ENERO AL 7 DE FEBRERO DE 2024.</t>
  </si>
  <si>
    <t>CONTRATO IMPRESION CORPORATIVA - SERV. INFORMACION Y ADMON. ELECTRONICA 2022-2024</t>
  </si>
  <si>
    <t>Contrato de ALQUILER DE FOTOCOPIADORAS del S.E.P.I. entre el 1 de enero al 7 de febrero de 2024.-</t>
  </si>
  <si>
    <t>Equipos para los Servicios de Gestión de Ingresos e Inspección Tributaria, de 1 de enero a 7 de febrero 2024</t>
  </si>
  <si>
    <t>CONTRATO IMPRESIÓN CORPORATIVA DEL 1 DE ENERO AL 7 DE FEBRERO DE 2024; SEISYPC.</t>
  </si>
  <si>
    <t>PRORROGA CONTRATO MANTENIMIENTO SOPORTE Y EVOLUTIVO S2CITY. AÑO 2024. EXPTE  P.S. 1 AI-21-2022</t>
  </si>
  <si>
    <t>SERVEO SOCIAL S.L.</t>
  </si>
  <si>
    <t>1ª PRÓRROGA CONTRATO  ""SERVICIOS POSTALES, TELEGRÁFICOS Y NOTIFICACIONES PARA AYTO VALLADOLID - LOTE 1</t>
  </si>
  <si>
    <t>OBRA URBANIZACIÓN CAMINO VIEJO SIMANCAS (LOTE 1)</t>
  </si>
  <si>
    <t>GESTION PROY.SOCIOEDUC.Y DES.COMUNITARIO EN CEAS - 1/1/24 AL 31/8/25</t>
  </si>
  <si>
    <t>CONSTRUCCIONES Y OBRAS LLORENTE, S.A.</t>
  </si>
  <si>
    <t>Contrato ""Nueva intersección de acceso al polígono industrial ""EL BERROCAL"" desde la antigua N-620"" (exp. 22-2023)</t>
  </si>
  <si>
    <t>SUMINISTRO E IMPLANTACIÓN DEL SISTEMA DE GESTIÓN DE INGRESOS Y RECAUDACIÓN 2024-25-LOTE 1</t>
  </si>
  <si>
    <t>SEGUNDA PRORROGA DEL CONTRATO DE SUMINISTRO DE GASOLEO DE AUTOMOCIÓN. SERVICIO DE LIMPIEZA.</t>
  </si>
  <si>
    <t>SE-EIJI 17/2022 PS4. CONTRATO DE OBRAS, REHABILITACIÓN PARA INSTALACIÓN JUVENIL AMBIENTAL ""ZONA JOVEN PINAR"". 2024</t>
  </si>
  <si>
    <t>CONTRATO SUMINISTRO GAS NATURAL COLEGIOS PUBLICOS DEL 1 ENERO 2024 A 30 SEPTIEMBRE 2025</t>
  </si>
  <si>
    <t>Contrato de señalización vial, lote 2 (expediente 31/2023 SETM)</t>
  </si>
  <si>
    <t>LOTE 1 conservación, reparación y reforma de instalaiones de alumbrado exterior del municipio de Valladolid EXP 8/2021</t>
  </si>
  <si>
    <t>CONSERVACIÓN Y MEJORA DE LAS INFRAESTRUCTURAS VERDES DE LAS ZONAS SUR Y ESTE VALLADOLID. EXP:V.18 /2023 - LOTE 1</t>
  </si>
  <si>
    <t>PRORROGA LOTE 2 SERVICIO DE COMIDA A DOMICILIO-SAD-DE FEBRERO A MAYO</t>
  </si>
  <si>
    <t>LOTE 3: CELADURÍA CENTROS CÍVICOS Y MUNICIPALES (2024 Y ENE-JUL 2025)</t>
  </si>
  <si>
    <t>SEGUNDA PRÓRROGA CONTRATO S.SALUD (LOTE 1) OBRAS EDIFICACIONES DEL 16.10 AL 31.12.23 Y DEL 2.01.AL 16.10.24</t>
  </si>
  <si>
    <t>S.SALUD (LOTE 1) REHABILITACIÓN, REFORMA Y ACTUALIZACIÓN CASA CONSISTORIAL.</t>
  </si>
  <si>
    <t>Contrato aprendizaje a lo largo de la vida año 2024 y de enero a julio año 2025</t>
  </si>
  <si>
    <t>SALDO COMPROMETIDO A 31/12/2023. OBRAS DE REPARACION Y SUBSANACION PATOLOGIAS MERCADO DELICIAS.</t>
  </si>
  <si>
    <t>CONTRATACIÓN CONSERVACIÓN Y MEJORA INFRAESTRUCTURAS VERDES DE LAS ZONAS CENTRO Y NORTE. LOTE 3_O. CIVIL_V.34/2022.</t>
  </si>
  <si>
    <t>CONTRATO SERV. ATENCION CIUDADANA 010, CENTRALITA Y ATENCION PRESENCIAL 2024-2025</t>
  </si>
  <si>
    <t>PR-SE 13/21 P.S.5 PRÓRROGA SUMINISTRO ENERGÍA ELÉCTRICA. AÑO 2024. COLEGIOS PÚBLICOS.</t>
  </si>
  <si>
    <t>UTE RESERVA BIOLOGICA EL TOMILLO</t>
  </si>
  <si>
    <t>PROYECTO DE EJECUCIÓN CAMINOS DE LA BIODIVERSIDAD URBANA. RESERVA BIOLÓGICA URBANA ""EL TOMILLO"" (2024).</t>
  </si>
  <si>
    <t>CONTRATO VS 15/23 MANTENIMIENTO INTEGRAL DE LA RED DE CONTROL ATMOSFERICO (RCCAVA)</t>
  </si>
  <si>
    <t>CONTRATO SUMINISTRO DE GAS (DEL 01/01/2024 AL 30/09/2025) EXP. PR-SE 99/2022</t>
  </si>
  <si>
    <t>PRÓRROGA CONTRATO SUMINISTRO ENERGÍA ELÉCTRICA CENTROS SERVICIO PARTICIPACIÓN CIUDADANA (DEL 1 ENE AL 31 DIC 2024)</t>
  </si>
  <si>
    <t>ANULACIÓN ABSORCIÓN BILBAO POR OCCIDENT. 2º PRÓRROGA SEGURO FLOTA (LOTE 3) (Exp.15/2020 ps9 y 10) 5-2-24 A 5-2-25</t>
  </si>
  <si>
    <t>ARCAL GESTIÓN DOCUMENTAL, S.A. (NO USAR ESTE TERCERO CAMBIA LA RAZÓN SOCIAL)</t>
  </si>
  <si>
    <t>ANULAR POR CAMBIO DE RAZÓN SOCIAL. PRÓRROGA CONTRATO SERIVICIO APOYO GESTIÓN ARCHIVO MUNICIPAL, EXPTE. AMVA 03/2023.</t>
  </si>
  <si>
    <t>CONSERVACIÓN Y MEJORA DE LAS INFRAESTRUCTURAS VERDES DE LAS ZONAS SUR Y ESTE VALLADOLID. EXP: V.18 /2023 - LOTE 2</t>
  </si>
  <si>
    <t>2ª PRÓRROGA CONTRATO SERVICIO DE LIMPIEZA CENTROS SERVICIO PARTICIPACIÓN CIUDADANA (DEL 1 ENE AL 31 DIC 2024)</t>
  </si>
  <si>
    <t>S.SALUD (LOTE 1) REHABILITACIÓN, REFORMA Y ACTUALIZACIÓN  CASA CONSISTORIAL.</t>
  </si>
  <si>
    <t>SERV.RESTAURACION EN COMEDOR SOCIAL AÑO 2024: 80 COMIDAS Y 60 CENAS/DIA- HASTA CAPAC.MAX 125: 2,53 E/COM Y 2,2 E/CENA</t>
  </si>
  <si>
    <t>SEGUNDA PRORROGA CONT. EXPLOT. 4 PUNTOS LIMPIOS FIJOS Y 1 PUNTO LIMPIO MOVIL DEL 1/1/24 AL 30/9/24. SERVICIO DE LIMPIEZA</t>
  </si>
  <si>
    <t>1ª PRÓRROGA CONTRATO MEJORA, CONSERV. y REPAR: JUEGOS INFANTILES, MOBILIARIO URB., FUENTES ORNAM. Y EQUIPOS BOMBEO. L 3.</t>
  </si>
  <si>
    <t>SERVICIO INTEGRAL DE SOPORTE AL DESARROLLO DE SISTEMAS DE INFORMACIÓN, LOTE 1,SEGUNDA PRÓRROGA (50/2023)</t>
  </si>
  <si>
    <t>SE 48-2023. CONTRATO DE OBRAS REFORMA DE ASEOS EN EL CEIP GONZALO DE BERCEO. CONTROL CALIDAD. LOTE 2. ENE Y FEB 24</t>
  </si>
  <si>
    <t>SE-EIJI 10/2022 PS 11. PROR CTTO GESTION EIM EL PRINCIPITO. LOTE 3.  01/01 A 31/08/2024. reajuste proyecto: 267.385,60</t>
  </si>
  <si>
    <t>CONTRATO SITEMA DE INFORMACIÓN Y GESTIÓN PARA EL SERVICIO DE LIMPIEZA.</t>
  </si>
  <si>
    <t>SERVICIOS CONTROL CALIDAD LOTE 2 OBRAS ACONDICIONAMIENTO ENTORNO HUB INNOVACION. A.M.</t>
  </si>
  <si>
    <t>2º PRORROGA CONTRATO LIMPIEZA EDIF MUNICIPALES LOTE 1 C. CONSIST, S BENITO S. ANA Y LAS ERAS AÑO 2024</t>
  </si>
  <si>
    <t>SE-EIJI 10/22 PS 11. PRORROGA CTTO GESTIÓN EIM MAFALDA Y GUILLE. LOTE 7. 1/1 AL 31/8/24 reajuste proy: 260.185,60</t>
  </si>
  <si>
    <t>CONTRATACIÓN CONSERVACIÓN Y MEJORA DE LAS INFRAESTRUCTURAS VERDES DE ZONAS CENTRO Y NORTE. LOTE 2_ZONA NORTE_V.34/2022.</t>
  </si>
  <si>
    <t>CONTRATACIÓN CONSERVACIÓN Y MEJORA DE LAS INFRAESTRUCTURAS VERDES DE ZONAS CENTRO Y NORTE. LOTE 1_ZONA CENTRO_V.34/2022.</t>
  </si>
  <si>
    <t>VISEVER S.L.</t>
  </si>
  <si>
    <t>Contrato de señalización vial, lote 1 (expediente 31/2023 SETM)</t>
  </si>
  <si>
    <t>VILLARROBLEDO</t>
  </si>
  <si>
    <t>SE 80-23 CTTO SERVICIO APOYO A LA GESTIÓN EN LA PRESTACIÓN SERVICIOS EN BIBLIOTECAS MUNICIPALES DESDE MARZO 24+ AÑO 2025</t>
  </si>
  <si>
    <t>SALDO COMPROMETIDO A 31/12/2023 SEG. SALUD OBRAS REPARACION Y SUBSANACION PATOLOGIAS MERCADO DELICIAS.</t>
  </si>
  <si>
    <t>ANULACIÓN ABSORCIÓN BILBAO POR OCCIDENT. 2º PRÓRROGA SEGURO DAÑOS (LOTE 2) (Exp.15/2020 ps9 y 10) 5-2-24 A 5-2-25</t>
  </si>
  <si>
    <t>PR-SE 32/23 (PS8 SE 31/20) 2ª PRORROGA CTTO LIMPIEZA EDIFICIOS MUNICIPALES. EDUCACIÓN. ESCUELAS INFANTILES. L7 2024</t>
  </si>
  <si>
    <t>SE EIJI 10/22 PS 11 PROR CTTO GESTION EIM LA COMETA. LOTE 5. 1/1 AL 31/8/24 reajuste a proyecto: 215.862,86</t>
  </si>
  <si>
    <t>1ª PRÓRROGA CONTRATO MEJORA, CONSERV. y REPAR: JUEGOS INFANTILES, MOBILIARIO URB., FUENTES ORNAM. Y EQUIPOS BOMBEO. L 2.</t>
  </si>
  <si>
    <t>SERV.CELADURIA  DE LOS CENTROS DE VIDA ACTIVA SIN TRANSFERIR DEL 1 DE ENERO DE 2024 AL31 DE JULIO DE 2025</t>
  </si>
  <si>
    <t>1º Prórroga Energía Eléctrica 2024  CENTRO DE MOVILIDAD URBANA</t>
  </si>
  <si>
    <t>1ª PRÓRROGA CONTRATO  ""SERVICIOS POSTALES, TELEGRÁFICOS Y NOTIFICACIONES"" PARA AYTO VALLADOLID -  LOTE 2</t>
  </si>
  <si>
    <t>PRÓRROGA SE-EIJI 6/2020 P.S.7 CONTRATO SERVICIOS GESTION INTEGRAL ESPACIO JOVEN NORTE LOTE 1. 01/01 A 31/12/2024</t>
  </si>
  <si>
    <t>SE-EIJI 10/2022 PS 11. PRORR CTTO GESTION EIM CAMPANILLA. LOTE 1. 01/01 A 31/08/2024. enlazado a proyecto: 204.457,17</t>
  </si>
  <si>
    <t>EXP. 24/2023 SESPSC SUMINISTRO CONTENEDORES PRTR. LOTE 3. SULO IBÉRICA. SERVICIO DE LIMPIEZA.</t>
  </si>
  <si>
    <t>CONTRATO SUMINISTRO VESTUARIO PRESONAL DE LIMPIEZA VIARIA, AÑO 2024</t>
  </si>
  <si>
    <t>2DA.PRÓRROGA SUMINISTRO ENERGÍA ELÉCTRICA DEPENDENCIAS DEL EXEM.DE VALLAD.Y OTRAS ENTID.AÑO 2024</t>
  </si>
  <si>
    <t>SEGUNDA PRORROGA DEL CONTRATO DE SUMINISTRO DE GASOLEO DE AUTOMOCIÓN. LIMPIEZA VIARIA.</t>
  </si>
  <si>
    <t>1ª PRÓRROGA CONTRATO MEJORA, CONSERV. y REPAR: JUEGOS INFANTILES, MOBILIARIO URB., FUENTES ORNAM. Y EQUIPOS BOMBEO. L 1.</t>
  </si>
  <si>
    <t>Contrato gestión Centro Ocupacional de 15/2/23 a 14/2/26- años 24,25 y de 1 de enero a 14 febrero 2026.</t>
  </si>
  <si>
    <t>SALDO COMPROMETIDO A 31/12/2023 CONTROL CALIDAD(L2) OBRAS REPARACION SUBSANACION PATOLOGIAS MERCADO DELICIAS.</t>
  </si>
  <si>
    <t>PRORROGA GESTION PROGRAMA VALLATARDE Y VALLANOCHE- de 22 enero 2024 a 21 enero 2025</t>
  </si>
  <si>
    <t>ADQUISICION LUMINARIA PIE TRIO, R.I.</t>
  </si>
  <si>
    <t>PROGRAMA FORMACIÓN PROFESORADO, TUTORIZACIÓN EN MATERIA DE AGROECOLOGÍA, MANTENIMIENTO HUERTAS  EIM ENER-JULIO 24</t>
  </si>
  <si>
    <t>2DA.PRÓRROGA CONTRATO SUMINISTRO GASÓLEO DE AUTOMOCIÓN VEHÍCULOS MANTE.AYUNT.VALLAD.EXPTE.38/20</t>
  </si>
  <si>
    <t>ADJUDICACION LOTE 2 CONTRATO ADECUACION VALLADOLID ORIGEN. FONDOS EUROPEOS PRTR. PLAN SOSTENIBILIDAD TURISTICA</t>
  </si>
  <si>
    <t>SERV. CELADURIA DELOS CENTROS DE VIDA ACTIVA TRANSFERIDOS DE 1 DE ENERO DE 2024 A 31 DE JULIO DE  2025</t>
  </si>
  <si>
    <t>SEGUNDA PRÓRROGA LOTE 2 CONTRATO SERVICIOS PARA EL DESARROLLO ACTUACIONES OBLIGATORIAS CARÁCTER SUBSIDIARIO O URGENTE</t>
  </si>
  <si>
    <t>HIBERUS TECNOLOGIAS DE LA INFORMACION, S.L.</t>
  </si>
  <si>
    <t>CONTRATACION DEL SERVICIO DE MANTENIMIENTO DE LOS PORTALES WEB DE TURISMO, 6 MESES</t>
  </si>
  <si>
    <t>SE-EIJI 10/2022 PS 11. PROR CTTO GESTION EIM CASCANUECES. LOTE 2. 01/01 A 31/08/2024. enlazado a proyecto: 147.319,46</t>
  </si>
  <si>
    <t>PRÓRROGA SERV.AYUDA A DOMICILIO LOTE 2 ENERO 2024</t>
  </si>
  <si>
    <t>CONCURSO SUMINISTRO VESTUARIO PERSONAL DEL SERVICIO DE LIMPIEZA AÑO 2024</t>
  </si>
  <si>
    <t>2ª PRÓRROGA CONTRATO LIMPIEZA DEPEND. MUNICIPALES (POLICÍA) EJ. 2024. EXPTE. PR-SE 32/2022 (P.S. 8 EXPTE SE 31/2020)</t>
  </si>
  <si>
    <t>COORDINACION DE SEGURIDAD Y SALUD OBRA DE ACONDICIONAMIENTO EXTERIOR HUB DE INNOVACION C/ VALLE DE ARAN, 1. AÑO 2024</t>
  </si>
  <si>
    <t>PRORROGA EXTRAORDINARIA GESTIÓN DEL ALBERGUE MUNICIPAL MESES ABRIL Y MAYO 2024</t>
  </si>
  <si>
    <t>OFICINA DE CALIDAD DEL SOFTWARE Y MEJORA DE PROCESOS, LOTE 2. SEGUNDA PRÓRROGA, (50/2023)</t>
  </si>
  <si>
    <t>SERVICIOS DE MIGRACIÓN, MANTENIMIENTO Y ADMINISTRACIÓN DEL SISTEMA ITSM BMC REMEDY (70/2022)</t>
  </si>
  <si>
    <t>PRÓRROGA CONTRATO RECOGIDA ENVASES LIGEROS DE PLÁSTICO EN EL MUNICIPIO DE VALLADOLID</t>
  </si>
  <si>
    <t>PR-SE 32/23(PS8 SE 31/20) 2ª PROR CTTO LIMPIEZA EDIFICIOS MUNICIPAL:EDUCACIÓN.EIM. L7 2024 ENLAZADO PROYECTO:114.248,9</t>
  </si>
  <si>
    <t>ACTUALIZ INTEGRAL SIST COMUNIC EMERG; LOTE1: SERV OPER ACTUALIZ INFRAESTR RED;SEISYPC.</t>
  </si>
  <si>
    <t>CONSERVACIÓN Y MEJORA DE LAS INFRAESTRUCTURAS VERDES DE LAS ZONAS SUR Y ESTE VALLADOLID. EXP: V.18 /2023 - LOTE 3</t>
  </si>
  <si>
    <t>1ª PRÓRR. CONT. SUMIN. ENERGÍA ELÉCTRICA DE 1  ENERO A 31  DIC. DE 2024. EXP, PR-SE 27/2023 (PS 5 EXP. PR-SE 13/2021)</t>
  </si>
  <si>
    <t>SERV.MEDIACION Y CONV. Y ACTIV.PLAN CONVIVENCIA DE 1 ENERO A 31 JUL 2024</t>
  </si>
  <si>
    <t>GESTIÓN ACTIVIDADES OCUPACIÓN TIEMPO LIBRE (YOGA) EN CENTROS DE PARTICIPACIÓN CIUDADANA (DEL 1/ENE 2024 AL 30/SEP 2025)</t>
  </si>
  <si>
    <t>SE-EIJI 10/2022 PS 11. PROR CTTO GESTION EIM PLATERO. LOTE 8. 01/01 A 31/08/2024. reajuste proyecto: 105.125,52</t>
  </si>
  <si>
    <t>DESARROLLO E IMPLANTACION DEL PORTAL INSTITUCIONAL DE TURISMO</t>
  </si>
  <si>
    <t>SE-EIJI 11/2020 PS 3. 2ª PRORROGA DEL CONTRATO DE MANTENIMIENTO DE EDIFICIOS. COLEGIOS PÚBLICOS. LOTE 1. AÑO 2024</t>
  </si>
  <si>
    <t>ARRENDAMIENTO CAMIÓN CARGA SUPERIOR MÁS DE 13m3 LOTE 1, AÑOS 2024 Y 2025. SERVICIO DE LIMPIEZA.</t>
  </si>
  <si>
    <t>EQUIPOS Y SERVICIOS DEL NORDESTE,S.L.</t>
  </si>
  <si>
    <t>EXP. SESPSC 38/2023 CONTRATO REPARACIÓN 7 PLATAFORMAS SOTERRADAS. SERVICIO DE LIMPIEZA.</t>
  </si>
  <si>
    <t>CABRILS</t>
  </si>
  <si>
    <t>REAJUSTE ANUALIDADES POR ADJ.CONTRATO DIREC.OBRA TUNELES LABRADORES Y PANADEROS EXTE.10/2021</t>
  </si>
  <si>
    <t>2ª PRÓRROGA CONTRATO SUM. GASÓLEO  VEHÍCULOS  POLICÍA DE 1-1-2024 A 31-12-2024. EXPTE. PR-SE 37/2022 (P. 6 PR-SE 38/2020</t>
  </si>
  <si>
    <t>ADJ. DIREC.OBRA CONSTRUC.PASO INFERIOR CONEX. ENTRE C/PANADEROS Y LABRADORES CON AVDA.SEGOVIA.</t>
  </si>
  <si>
    <t>MIGRAC  SIST  CORREO ELECTRÓNICO  AYTO.  VALLADOLID A EXCHANGE ON-LINE, LOTE 3 (REAJUSTE) (58/2021) SUBROG A ATOS HOLDIN</t>
  </si>
  <si>
    <t>ADJUDICACIÓN CONTRATO EXPLOTACIÓN PUNTO LIMPIO C/ VALLE DE ARÁN DEL SERVICIO DE LIMPIEZA DEL 01/01/24 AL 30/09/2024.</t>
  </si>
  <si>
    <t>ADJUDICAR  CONTRATO GAS NATURAL DE 1 ENERO A 31 DICIEMBRE DE 2024.</t>
  </si>
  <si>
    <t>SERVICIO DE ORGANIZACION, MONTAJE Y DESMONTAJE DE LA EXPOSICION VALLADOLID CON LOS GOYA. DICIEMBRE 23 A FEBRERO 24</t>
  </si>
  <si>
    <t>MTO. Y ASIST. TÉC. DE LAS HERRAMIENTAS DE ADMÓN ELECTRÓNICA  AYTO  BASADAS EN AMARA SUITE, PRIMERA PRÓRROGA (48/2023)</t>
  </si>
  <si>
    <t>SE EIJI 10/22 PS 11 PROR CTTO GESTIÓN EIM TOBOGAN. LOTE 6. 1/1 AL 31/8/24 reajuste proyecto: 87.624</t>
  </si>
  <si>
    <t>SUMINISTRO NUEVO SISTEMA DE ALMACENAMIENTO PARA EL AYTO DE VALLADOLID, LOTE 1 (25/2023)</t>
  </si>
  <si>
    <t>SUMINISTRO ENERGÍA ELÉCTRICA, EDIFICIO ENRIQUE IV,  (27/2023)</t>
  </si>
  <si>
    <t>SE-EC 08/2023. PRORROGA FERIA DEL LIBRO. 2024. LOTE 1: SUMINISTRO INFRAESTRUCTURAS PARA ESPACIO MULTIUSOS Y EQUIPAMIENTO</t>
  </si>
  <si>
    <t>CONTROL CALIDAD LOTE 2 OBRA TUNEL CALLE PADRE CLARET.</t>
  </si>
  <si>
    <t>SEGURIDAD Y SALUD OBRA TUNEL CALLE PADRE CLARET</t>
  </si>
  <si>
    <t>SE 48-2023. CONTRATO DE OBRAS DE REFORMA DE ASEOS EN EL CEIP GONZALO DE BERCEO. CONTROL DE CALIDAD. LOTE 1. ENE Y FEB 24</t>
  </si>
  <si>
    <t>SUMINISTRO ENERGIA ELECTRICA CUPULA DEL MILENIO, ROSA CHACEL, GALERIAS VALLADOLID, MARCELINA PONCELA. AÑO 2024</t>
  </si>
  <si>
    <t>LOTE5 PROGRAMA PREVENCION YOUNG ZONE.PREVEN. CONSUMO ALCOHOL,TABACO, CANNABIS DIRIG. A JOVENES DEL 01/01/24 AL 01/08/25</t>
  </si>
  <si>
    <t>Control calidad contrato nueva intersección acceso al polígono industrial ""EL BERROCAL"" desde la antigua N-620 (lote 1)</t>
  </si>
  <si>
    <t>SERVICIOS CONTROL CALIDAD LOTE 1 OBRAS ACONDICIONAMIENTO ENTORNO HUB INNOVACIÓN. A.M.</t>
  </si>
  <si>
    <t>SALDO COMPROMETIDO A 31/12/2023 CONTROL CALIDAD(L1) OBRAS REPARACION SUBSANACION PATOLOGIAS MERCADO DELICIAS.</t>
  </si>
  <si>
    <t>CONTRATO MANTENIMIENTO SIST. CALEFACCIÓN Y CLIMAT. CENTROS PARTICIPACIÓN CIUD/ LOTE 1 EXP SE-PC 11/2023/ 1ENE24-1JUN25</t>
  </si>
  <si>
    <t>LOTE5 PROG.PREV.YOUNG ZONE.PREVEN.CONSUMO ALCOHOL, TABACO, CANNABIS DIRIG. A JOVENES DE 01/01/24 AL 01/08/25-PROC..231.2</t>
  </si>
  <si>
    <t>ARCAL GESTION DOCUMENTAL, SL</t>
  </si>
  <si>
    <t>PRÓRROGA CONTRATO SERVICIO APOYO GESTIÓN ARCHIVO MUNICIPAL. AÑO 2024.</t>
  </si>
  <si>
    <t>CONTRATO SUMINISTRO DE GASOLEO PARA EL SERVICIO DE PARQUES Y JARDINES.</t>
  </si>
  <si>
    <t>SE EIJI 10/22 PS 11 PRORR CTTO GESTION EIM EL GLOBO. LOTE 9. 1/1 AL 31/8/24 reajuste a proyecto: 77.461,92</t>
  </si>
  <si>
    <t>SE-EIJI 10/22 PS11 PROR CTTO GESTION EIM FANTASIA LOTE 4. 1/1 AL 31/8/24 reajuste proyecto: 77.283,57 ¿</t>
  </si>
  <si>
    <t>SUMINISTRO DE GAS PARA POLICÍA MUNICIPAL DE 1 DE ENERO A 31 DE DIC. DE 2024 Y DE 1 DE ENERO A 30 DE SEPT. DE 2025.</t>
  </si>
  <si>
    <t>CONTRATO  INSTALACION Y  SUMINISTRO DE EQUIPAMIENTO PARA GALERIAS COMERCIALES RONDILLA STA TERESA. ADJUDICACION - LOTE 1</t>
  </si>
  <si>
    <t>LOTE5 PROGR.PREVENC.YOUNG ZONE.CONSUMO ALCOHOL,TABACO,CANNABIS DIRIG.A JOVENES DE 01/01/24 A 01/08/25-TRASPASO A 231.4</t>
  </si>
  <si>
    <t>SUMINISTRO ENERGIA ELECTRICA CUPULA DEL MILENIO AÑO 2024</t>
  </si>
  <si>
    <t>suministro gas-iniciativas sociales: cpms tranf-proy-de 1/1/24 a 30/9/25-(cont de 1/10/23 a 30/9/25)</t>
  </si>
  <si>
    <t>CONTRATO SUMINISTRO GAS NATURAL ESCUELAS INFANTILES MUNICIPALES DE 1 ENERO 2024 A 30 SEPTIEMBRE 2025</t>
  </si>
  <si>
    <t>SE EIJI 10/22 PS 11 PRORR CTTO GESTIÓN EIM CABALLITO BLANCO. LOTE 10. 1/1 AL 31/8/24. reajuste a proyecto: 72.958,77</t>
  </si>
  <si>
    <t>ASISTENCÍA TÉCNICA, OPERACIÓN Y MTO. DEL SOFTWARE DE BASE(54/2022) LOTE 2, (MODIFICACIÓN)</t>
  </si>
  <si>
    <t>SUMINISTRO ENERÍA ELÉCTRICA AÑO 2024. LIMPIEZA VIARIA.</t>
  </si>
  <si>
    <t>SERV.CELADURIA -LOTE 2 CENTROS DE ACCION SOCIAL - INTERV.SOC- DE 1/1/24 A 31/7/25 (2024: 69.017,60e y 2025: 41.521,40e)</t>
  </si>
  <si>
    <t>SE-EIJI 7/2022. CTTO SERVICIOS GESTION DE LA E.I.M. """"CASCABEL"""". DEL 01/01 A 31/08/2024. reajuste proyecto: 68.394,67</t>
  </si>
  <si>
    <t>ADJ.CONTRATO ASISTENCIA TÉCNICA PARA LA VIGILANCIA DE LA LÍNEA FERROVIARIA OBRAS CALLE PADRE CLARET.</t>
  </si>
  <si>
    <t>PR-SE 13/21 P.S.5 PRÓRROGA SUMINISTRO ENERGÍA ELÉCTRICA. AÑO 2024. ESPACIOS JÓVENES</t>
  </si>
  <si>
    <t>SOPORTE Y MTO  PORTAL Y SEDE ELECTRÓNICA DEL AYTO VALLADOLID, BASADOS EN PROXIA SUITE (22/2022), REAJUSTE ANUALIDADES</t>
  </si>
  <si>
    <t>SERVICIO DE MANTENIMIENTO Y ASISTENCIA TÉCNICA DEL SISTEMA DE PERSONAL Y NÓMINA, BASADO EN META4 E-MIND (11/2023)</t>
  </si>
  <si>
    <t>SUMINITRO MAQUINARIA EN ALQUILER POR HORAS PARA LAS EXCAVACIONES POR OBRAS EN COLEGIOS PUBLICOS. 2024</t>
  </si>
  <si>
    <t>SEGUNDA PRÓRROGA CONTRATO SERVICIO LIMPIEZA DEPENDENCIAS PARQUES SEISYPC; EXPTE PR SC 32_2022 PS8 EXPTE SE 31_2020</t>
  </si>
  <si>
    <t>ADJUDICACION OBRA ACONDICIONAMIENTO ENTORNO EDIF HUB INNOVACION C/ VALLE DE ARAN 1. EXPTE AI-17/2023. AÑO 2024</t>
  </si>
  <si>
    <t>DESARROLLO E IMPLANTACIÓN DEL PORTAL INSTITUCIONAL DE TURISMO. SUBVENCION DTI</t>
  </si>
  <si>
    <t>CONTRATACIÓN CONSERVACIÓN Y MEJORA INFRAESTRUCT_VERDES  ZONAS CENTRO Y NORTE. LOTE 4_C. CALIDAD Lotes 1 y 2. V.34/2022.</t>
  </si>
  <si>
    <t>suministro gas-iniciativas sociales: cpms no transf. de 1/1/24 a 30/9/25-(cont de 1/10/23 a 30/9/25)</t>
  </si>
  <si>
    <t>PR-SE 32/23 (P.S.8 SE 31/20) 2ª PRÓRROGA CTO LIMPIEZA EDIFICIOS MUNICIPALES. EDUCACIÓN. BIBLIOTECAS PUBLICAS. L 7. 2024.</t>
  </si>
  <si>
    <t>PRORROGA L11 LIMPIEZA CEAS: CENTRO Y JEF.ZON. BELÉN,DEL-ARG,DEL-CANT,B.ESPAÑA,C/PATO Y ARCA REAL - AÑO 2024</t>
  </si>
  <si>
    <t>CTTO SUMINISTRO GAS NATURAL EIM DE 1 ENERO 2024 A 30 SEPTIEMBRE 2025 ENLAZADO PROY: 55.708,23</t>
  </si>
  <si>
    <t>CONTRATACION SERVICIOS CELADURIA AGENCIA DE INNOVACION Y DESARROLLO ECONOMICO. CONTRATO CENTRALIZADO</t>
  </si>
  <si>
    <t>PR-SE 32-2023 (PS8 SE 31/20) 2ª PRORROGA CTTO LIMPIEZA EDIFICIOS MUNICIPALES. ESPACIOS JOVENES. LOTE 7. 2024</t>
  </si>
  <si>
    <t>MANTENIMIENTO SISTEMAS DE SEGURIDAD ESCUELAS INFANTILES. 2024</t>
  </si>
  <si>
    <t>2DA.PRÓRROGA C.LIMPIEZA DEPENDENC.MUNICIPALES (LOTE 2), ARCHIVO, EDIF.SALUD, LAB.C.MÉDICO LAS FLORES.AÑO 2024.</t>
  </si>
  <si>
    <t>CONTRATO SUMINISTRO VESTUARIO Y COMPLEMENTSO PARA EL PERSONAL DEL Sº LIMPIEZA AÑO 2024 (LOTES 5 Y 6)</t>
  </si>
  <si>
    <t>CONTRATO SUMINISTRO DE VESTUARIO Y COMPLEMENTOS PARA EL PERSONAL DE LIMPIEZA VIARIA. AÑO 2024 (LOTES 5 Y 6)</t>
  </si>
  <si>
    <t>Fabricación de placas de vado (permanente y  horario) destinaas a la renovación-sustitución por deterioro-Ejercicio 2024</t>
  </si>
  <si>
    <t>CONTRATO ARRENDAMIENTO CAMIÓN CARGA SUPERIOR 13m3 LOTE 2, AÑO 2024. SERVICIO DE LIMPIEZA.</t>
  </si>
  <si>
    <t>10SS-11-23. CTTO SERVICIO CELADURIA PARA COLEGIOS PUBLICOS. 2024 Y DE ENERO A JULIO 2025</t>
  </si>
  <si>
    <t>SUMINISTRO DE ENERGIA ELECTRICA PARA LAS DEPENDENCIAS DE LA AGENCIA DE INNOVACIÓN.PR-SE-27-2023 (P.S. 5 PR-SE-13-2021).</t>
  </si>
  <si>
    <t>PR-SE 13/21 P.S.5 PRÓRROGA SUMINISTRO ENERGÍA ELÉCTRICA. AÑO 2024.ESCUELAS INFANTILES MUNICIPALES</t>
  </si>
  <si>
    <t>SE 20/21 PS 2 PRÓRROGA CONTRATO ANIMACIÓN LECTORA LOTE 2. 2024 Y 2025</t>
  </si>
  <si>
    <t>DISEÑO Y MAQUETACIÓN DEL BOLETÍN DEL CENTRO MUNICIPAL DE IGUALDAD / ADAPTACIONES REDES SOCIALES / DURANTE 2024</t>
  </si>
  <si>
    <t>SUMINISTRO GAS-INTERVENCION SOCIAL: CEAS Y C.INTEGRADO DEL 1/10/23 AL 30/9/2025 - DE ENE-24 A SEP-25</t>
  </si>
  <si>
    <t>SE-EC 08/2023. PRORROGA FERIA DEL LIBRO. 2024. LOTE 2: SERVICIO ADAPTACION DE IMAGEN CORPORATIVA</t>
  </si>
  <si>
    <t>OCTAVIO GÓMEZ SOLÍS</t>
  </si>
  <si>
    <t>REDACCION MEMORIA VALORADA TERCERA FASE ADECUACION LOCAL PARA AMPLIACION INSTALACIONES AGENCIA DE INNOVACION</t>
  </si>
  <si>
    <t>CONTROL CALIDAD LOTE 1 OBRA TUNEL CALLE PADRE CLARET.</t>
  </si>
  <si>
    <t>SUMINISTRO DE CONTENEDORES, ÁRIDOS Y RETIRADA DE ESCOMBROS POR LAS OBRAS EN LOS COLEGIOS PÚBLICOS MUNICIPALES. AÑO 2024</t>
  </si>
  <si>
    <t>ENERGIA ELECTRICA PARA EL CENTRO DE APRENDIZAJE A LO LARGO DE LA VIDAEN C/ PELICANO EN 2024</t>
  </si>
  <si>
    <t>AD COMPLEMENTARIO DIFERENCIA IVA POR ITEMS/TOTAL</t>
  </si>
  <si>
    <t>REAJUSTE CONTRATO SERVICIO MANTENIMIENTO OBSERVATORIO CULTURAL Y TURISTICO CIUDAD DE VALLADOLID. LOTE 2. AÑO 2024</t>
  </si>
  <si>
    <t>WAVES KIDS S.L.</t>
  </si>
  <si>
    <t>JORNADAS DE ATENCION TEMPRANA, DETECCION DE DIFICULTADES EN EL  NEURO DESARROLLO QUE SE CELEBRARA EL 27 DE ENERO DE 2024</t>
  </si>
  <si>
    <t>GESTION DE INGRESOS: / SEnAL INDICATIVA FOTOLUMINISCENTE UNE23035/4 TIPO B: EXTINTOR (APLICADO EL 8,10. DE DESCUENTO SO</t>
  </si>
  <si>
    <t>DOMINIO AP VALLAAIRE.ES DE LA RED DE CALIDAD DEL AIRE</t>
  </si>
  <si>
    <t>REALIZACION VINILO 30X60 CM TEXTO PERSONALIZADO MERCADO DELICIAS</t>
  </si>
  <si>
    <t>SEGURO DE RESPONSABILIDAD DE AUTORIDADES Y PERSONAL, EXPT. PAT-56/2023 (1-4-24 A 30-9-24)</t>
  </si>
  <si>
    <t>SUMINISTRO MATERIAL FONTANERÍA PARA REPARACIÓN EN C.I.C. EL EMPECINADO.</t>
  </si>
  <si>
    <t>SUMINISTRO DE PIEZAS PARA ARREGLO ESTOR EN CC CANAL DE CASTILLA</t>
  </si>
  <si>
    <t>SUSCRIPCIÓN A LA REVISTA TURISMO RURAL AÑO 2024</t>
  </si>
  <si>
    <t>RENOVACIÓN DE DOMINIO DE LA AGENCIA DE INNOVACIÓN Y DESARROLLO ECONÓMICO INNVID.ES</t>
  </si>
  <si>
    <t>REPARACIONES DE PRENDAS Y MATERIALES DEL SEISPC</t>
  </si>
  <si>
    <t>SUSCRIPCIÓN REVISTA PRINCIPIA KIDS. 2 NÚMERO ANUALES. ENERO A DICIEMBRE 2024</t>
  </si>
  <si>
    <t>REPARACIONES DE PRENDAS Y MATERIALES: 2 CREMALLERAS DE FORROS POLARES Y 1 BOLSA DE TRASLADO///SEISPC</t>
  </si>
  <si>
    <t>PRORROGA SUM. ENERGÍA ELÉCTRICA CEAS Y CENTRO INTEGRADO-ALBERGUE- AÑO 2024</t>
  </si>
  <si>
    <t>SUMINISTRO DE PAPEL PARA FORMULARIOS ""SOLICITUD DE SALA"" (600 EJEMPLARES)</t>
  </si>
  <si>
    <t>REPARACION Y LLAVES DE ALARMA PARA EL CVA SAN JUAN Y CVA ARCA REAL- INICITIVAS SOCIALES</t>
  </si>
  <si>
    <t>CONTRATO SUMINISTRO GAS NATURA ENERO 2024-SEPTIEMBRE 2025 (SERVICIO DE LIMPIEZA)</t>
  </si>
  <si>
    <t>CONTRATO SUMINISTRO ENERGÍA ELÉCTRICA AÑO 2024. SERVICIO DE LIMPIEZA.</t>
  </si>
  <si>
    <t>EXP. 24/2023 SESPSC SUMINISTRO CONTENEDORES PRTR. LOTE 1. CONTENUR. SERVICIO DE LIMPIEZA.</t>
  </si>
  <si>
    <t>COPIA LLAVE SISTEMA DE SEGURIDAD ESPACIO JOVEN ZONA SUR</t>
  </si>
  <si>
    <t>SERV. CELADURIA DEL CENTRO DE FORMACION JACINTO BENAVENTE DE ENERO 2024 AL 31 DE JULIO DE 2025</t>
  </si>
  <si>
    <t>SERV.CELADURIA-LOTE 2 COMEDOR SOCIAL-INTERVENCION SOC- DE 1/1/24 A 31/7/25 (2024; 5.882,40e y 2025: 2.170,60e)</t>
  </si>
  <si>
    <t>SERV. CELADURIA PARA EL CENTRO DE FORMACION JACINTO BENAVENTE - VALLADOLID CUIDA VI DE ENERO AL 29 DE FEBRERO 2024</t>
  </si>
  <si>
    <t>SUSTITUCIÓN BATERÍA ENLACE GSM EN ASCENSOR DEL COMEDOR SOCIAL</t>
  </si>
  <si>
    <t>SUMINISTRO DE BOBINAS SECAMANOS PARA EL CVA HUERTA DEL REY</t>
  </si>
  <si>
    <t>BOTELLAS DE GAS PROPANO (3 UD)///SERVICIO DE EXTINCION DE INCENDIOS</t>
  </si>
  <si>
    <t>PR-SE 13/21 P.S.5 PRÓR SUMINISTRO ENERGÍA ELÉCTRICA.2024.ESCUELAS INFANTILES MUNICIPALES ENLAZADO A PROY: 36.887,88</t>
  </si>
  <si>
    <t>Intervención en centro cívico Rondilla: suministro de contactor del cuadro de maniobra de ascensor</t>
  </si>
  <si>
    <t>SERVICIO DE CELADURIA PARA EL DIA 27 DE ENERO PARA LAJORNADA DE ATENCION TEMPRANA QUE SE REALIZARA EN EL CC ZONA SUR</t>
  </si>
  <si>
    <t>CONTRATO SUMINISTRO DE VESTUARIO Y COMPLEMENTOS PARA EL PERSONAL DE LIMPIEZA VIARIA. AÑO 2024 (LOTES 4 Y 7)</t>
  </si>
  <si>
    <t>CONTRATO SUMINISTRO GAS NATURAL; AÑO 2024 Y DEL 1 DE ENERO AL 30 DE SEPTIEMBRE DE 2025; SEISYPC.</t>
  </si>
  <si>
    <t>CONTRATO SUMINISTRO VESTUARIO Y COMPLEMENTSO PARA EL PERSONAL DEL Sº LIMPIEZA AÑO 2024 (LOTES 4 Y 7)</t>
  </si>
  <si>
    <t>Revisión anual oficial de vehículo eléctrico PEUGEOT eRIFER - 1196MDS, de Conservación Via Pública.-</t>
  </si>
  <si>
    <t>Revisión anual vehículo eléctrico PEUGEOT eRIFER 1197MDS, perteneciente al CENTRO DE ALUMBRADO PÚBLICO.-</t>
  </si>
  <si>
    <t>SUMINISTRO DE PAPEL PARA IMPRESIÓN DE CARTELES Y FOLLETOS DE PROMOCIÓN DE MENUDO FIN DE SEMANA (FEB-MAYO)</t>
  </si>
  <si>
    <t>REVISIÓN VIDRIO / INCIDENCIA MANTIS 0039649. VIVIENDA MONTES TOROZOS 4</t>
  </si>
  <si>
    <t>SUSCRIPCIÓN REVISTA JD KIDS ANUALIDAD 2024</t>
  </si>
  <si>
    <t>GESTIÓN DEL SERVICIO DE MONITOR/CUIDADOR EN EL CENTRO MUNICIPAL DE LA IGUALDAD (CMI) (24SERV/MES) / DURANTE 2024</t>
  </si>
  <si>
    <t>EXP. 24/2023 SESPSC SUMINISTRO CONTENEDORES PRTR. LOTE 2. CONTENUR. SERVICIO DE LIMPIEZA.</t>
  </si>
  <si>
    <t>INSERCIONES PUBLICITARIAS PUNTUALES EN MATERIA TRIBUTARIA PARA 2024</t>
  </si>
  <si>
    <t>Factura nº 0273-24 por utilización de varias instalaciones deportivas municipales para las pruebas físicas de Bomberos</t>
  </si>
  <si>
    <t>COSTE POR A VENTA DE ENTRADAS DEL CONCIERT DEL  MIGUEL DELIBES PARA LOS MAYORES DE LOS CVA, C,TRANSF60.47 Y SIN T.84.65E</t>
  </si>
  <si>
    <t>PRIMERA PRÓRROGA CONTRATO SUMINISTRO ENERGÍA ELÉCTRICA SEISYPC;EXPTE..PR SE 27_2023 PS 5 EXPTE.: PR SE 13_2021</t>
  </si>
  <si>
    <t>SUSCRIPCIÓN REVISTA ECOLOGISTAS EN ACCIÓN AÑO 2024</t>
  </si>
  <si>
    <t>REPARACION AVERIA INSTALACION ELECTRICA CUPULA DEL MILENIO, REARME CUADRO ELECTRICO</t>
  </si>
  <si>
    <t>SUSCRIPCIÓN REVISTA GADGET Y COCHES 2000 AÑO 2024 PARA BIBLIOTECAS MUNICIPALES</t>
  </si>
  <si>
    <t>IMPRESION CARTELES Y ROLLUP CAMPAÑA ALIMENTACION SALUDABLE EN LOS ESPACIOS JOVENES</t>
  </si>
  <si>
    <t>EMBARCACIONES DEPORTIVAS||""PÓLIZA"":0631770004865||""RECIBO"":8536080772||""MATRICULA/BASTIDOR"":En trámite||""RIESGO"":</t>
  </si>
  <si>
    <t>EMBARCACIONES DEPORTIVAS||""PÓLIZA"":0631770003062||""RECIBO"":8536080761||""MATRICULA/BASTIDOR"":CHD - 9219||""RIESGO""</t>
  </si>
  <si>
    <t>EMBARCACIONES DEPORTIVAS||""PÓLIZA"":0631770012557||""RECIBO"":8521785941||""MATRICULA/BASTIDOR"":chd2388||""RIESGO"":</t>
  </si>
  <si>
    <t>FAUSTINO GONZALEZ E HIJOS, S.L.</t>
  </si>
  <si>
    <t>SUMINISTRO DE 3 PANELES METÁLICOS PARA PATIO DE CENTRO CÍVICO JOSÉ LUIS MOSQUERA</t>
  </si>
  <si>
    <t>PRORROGA L11  LIMPIEZACENTRO DE ATENCIÓN AL INMIGRANTE - PROY.FINANCIACIÓN AFECTADA MANT.CAI - AÑO 2024</t>
  </si>
  <si>
    <t>PRORROGA L11 CONTRATO LIMPIEZA COMEDOR SOCIAL - PROY.FINANC.AFECTADA TRANSF.CPMs Y COMEDOR - AÑO 2024</t>
  </si>
  <si>
    <t>SUMINISTRO Y COLOCACIÓN DE CRISTAL DE VENTANA EN CENTRO CÍVICO ZONA SUR (ID 39984)</t>
  </si>
  <si>
    <t>SUMINISTRO ENERGIA ELECTRICA ALBERGUE PEREGRINOS PUENTE DUERO, PANTALLA ALBERTO FERNANDEZ Y LA HIPICA. AÑO 2024</t>
  </si>
  <si>
    <t>SUMINISTRO Y COLOCACIÓN DE CRISTAL DE VENTANA EN CENTRO CÍVICO ZONA SUR (ID 39984).</t>
  </si>
  <si>
    <t>SE-EIJI 10/2022 PS 11. PRORROGA CTTO GESTION EIM PLATERO. LOTE 8. AÑO 2023 Y 01/01 A 31/08/2024. reajuste proyecto</t>
  </si>
  <si>
    <t>PSICOTÉCNICO POLICIA MUNICIPAL. PER-578/2020. (can)</t>
  </si>
  <si>
    <t>DESTRUCTORA PAPEL PARA EL CENTRO OCUPACIONAL- INICITIVAS SOCIALES</t>
  </si>
  <si>
    <t>CONTRATO SUMINISTRO DE PIENSOS (LOTE 1) Y MEDICAMENTOS (LOTE 2) PARA C.M.P.A. - ANUALIDADES 2O24 - 2025  LOTE 2</t>
  </si>
  <si>
    <t>ADJUDICA RENOVACIÓN SUSCRIPCIÓN ANUAL (2024) PERIÓDICO DIGITAL ELCONFIDENCIAL.COM - MEDIOS DE COMUNICACIÓN</t>
  </si>
  <si>
    <t>SE-EIJI 10/2022 PS 11.PRORROGA CONTRATO GESTION EIM CAMPANILLA. LOTE 1. AÑO 2023 Y 01/01 A 31/08/2024. reajuste proyecto</t>
  </si>
  <si>
    <t>SE-EIJI 10/2022 PS 11.PRORROGA CTTO GESTION EIM EL PRINCIPITO. LOTE 3. AÑO 2023 Y 01/01 A 31/08/2024. reajuste proyecto</t>
  </si>
  <si>
    <t>UTILIZACION DE GIMNASIO JOSE LUIS MOSQ. LOS MARTES DE 13 A 14 H. LOS MAYORES DEL CVA HUER.DEL REY DEL 1/1/24  AL31/3/24</t>
  </si>
  <si>
    <t>ELECTR PANELES GALVA 3000 x 2000 50x50x4 // ORDEN: 0036148 // AGENCIA DE INNOVACIÓN Y DESARROLLO // ALB. 042222</t>
  </si>
  <si>
    <t>SE-PC 12/2023: PRÓRROGA CONTRATO DE MANT DE ASCENSORES DE LOS CENTROS DE PARTICIPACIÓN CIUDADANA (1 ENE24-3 MAY25)</t>
  </si>
  <si>
    <t>ADJUDICA RENOVACIÓN DOS SUSCRIPCIONES ANUALES, EN PAPEL, AÑO 2024 A EL NORTE DE CASTILLA - GABINETE DE PRENSA</t>
  </si>
  <si>
    <t>INSERCIONES PUBLICITARIAS PUNTUALES PARA 2024</t>
  </si>
  <si>
    <t>2ª PRÓRROGA CONTRATO SUMINISTRO ENERGÍA ELÉCTRICA CASA DEL BARCO Y ANEXO Y GRUPO DE PRESIÓN XXV AÑOS DE PAZ. AÑO 2024.</t>
  </si>
  <si>
    <t>INSPECCION TECNICA ASCENSOR DEPENDENCIAS DE JEFATURA AÑO 2024</t>
  </si>
  <si>
    <t>INSPECCION TECNICA ASCENSOR AVDA BURGOS 11 AÑO 2024</t>
  </si>
  <si>
    <t>MANTENIMIENTO DE LOS SISTEMAS DE SEGURIDAD Y VIDEOVIGILANCIA DEL CENTRO DE FORMACION JACINTO BENVANTE DURANTE 2024</t>
  </si>
  <si>
    <t>SUMINISTRO DE GRIFOS MONOMANDOS PARA EL CVA PUENTE COLGANTE- INICIATIVAS SOCIALES</t>
  </si>
  <si>
    <t>MANTENIMIENTO DEL ASCENSOR Y PLATAFORMA ELEVADORA INDUSTRIAL, LOTE 3, PRIMERA PRÒRROGA, (56/2023)</t>
  </si>
  <si>
    <t>REPARAR 2 PRENDAS DEL TRAJE DE INTERVENCION EN RESCATE TECNICO Y FORESTAL/SERVICIO DE EXTINCION DE INCENDIOS</t>
  </si>
  <si>
    <t>REALIZACION DE PORTE DE MATERIAL NECESARIO PARA EL CENTRO MUNICIPAL DE LA IGUALDAD</t>
  </si>
  <si>
    <t>SUMINISTRO DE LLAMADOR DE PISO AVERIADO EN CENTRO CÍVICO RONDILLA</t>
  </si>
  <si>
    <t>CONTENEDOR DE OBRA PARA DEPOSITO DE ESCOMBROS EN EL CMPA</t>
  </si>
  <si>
    <t>SISTEMA DE TELEGESTIÓN DE RIEGO</t>
  </si>
  <si>
    <t>SUMINISTRO DE PIEZAS PARA REPARACIÓN DE ASCENSORES EN CC RONDILLA Y CC ESGUEVA.</t>
  </si>
  <si>
    <t>MANTENIMIENTO CALEFACCION DEL JACINTO BENAVENTE EN 2024- INICIATIVAS SOCIALES</t>
  </si>
  <si>
    <t>CTTO SUMINISTRO DE PRENSA EL NORTE DE CASTILLA PARA BIBLIOTECAS MUNICIPALES AÑO 2024</t>
  </si>
  <si>
    <t>SUMINISTRO DE PERIÓDICOS DE EL NORTE DE CASTILLA PARA LA AGENCIA DE INNOVACIÓN. AÑO 2024</t>
  </si>
  <si>
    <t>REVISIÓN ANUAL OFICIAL DE 3 VEHÍCULOS ELÉCTRICOS DEL CENTRO DE MOVILIDAD URBANA</t>
  </si>
  <si>
    <t>SINERGIAS HIDROENERGETICAS, S.L.L.</t>
  </si>
  <si>
    <t>MANTENIMIENTO SISTEMA SUMINISTRO AGUA POTABLE EN VESTUARIO PERSONAL DE MANTENIMIENTO</t>
  </si>
  <si>
    <t>CONTRATO DE MANTENIMIENTO DE ASCENSORES CENTRO INTEGRADO PARA 2024</t>
  </si>
  <si>
    <t>INSTALACION PLACA ELECTRONICA ASCENSOR JEFATURA DE POLICIA (NO ESTA RECOGIDO EN EL CONTRATO DE MANTENIMIENTO)</t>
  </si>
  <si>
    <t>CONTRATO DE MANTENIMIENTO DE ASCENSORES COMEDOR SOCIAL PARA 2024</t>
  </si>
  <si>
    <t>EQUIPACIONES DEPORTIVAS DE BALONCESTO (6 UD) ///SERVICIO DE EXTINCION DE INCENDIOS</t>
  </si>
  <si>
    <t>REFORMA INSTALACION GAS VVDA SOCIAL CARMELO 21 3C PARA ADAPTAR A NORMATIVA Y PODER DAR ALTA SUMINISTRO</t>
  </si>
  <si>
    <t>ENERGÍA ELÉCTRICA PARA EL AÑO 2024 CORRESPONDIENTE AL PARQUE DE VIAS PÚBLICAS (SEPI).-</t>
  </si>
  <si>
    <t>REAJUSTE LOTE 2 - CONTRATACION SERVICIOS PARA EL DESARROLLO DEL PLAN DE INSERCION LABORAL / 26 SEPT 2022 A 25 SEPT 24</t>
  </si>
  <si>
    <t>REAJUSTE LOTE 3 - CONTRATACION SERVICIOS PARA EL DESARROLLO DEL PLAN DE INSERCION LABORAL / 26-09-22 A 25-09-2024</t>
  </si>
  <si>
    <t>REPARACIÓN DE LA PUERTA MOTORIZADA DE ACCESO AL CEAS CENTRO</t>
  </si>
  <si>
    <t>16 SUSCRIPCIONES A ""EL NORTE DE CASTILLA"", EDICIÓN EN PAPEL Y DIGITAL. AÑO 2024.</t>
  </si>
  <si>
    <t>MESA DE SEGURIDAD VIAL en la Sala Francisco de Cossio de la Casa Revilla - 18 de enero de 2024</t>
  </si>
  <si>
    <t>SIMASEC SERVICIOS INDUSTRIALES SLU</t>
  </si>
  <si>
    <t>REVISIÓN LÍNEA DE VIDA SILO ACUMULACIÓN DE SAL. SERVICIO DE LIMPIEZA.</t>
  </si>
  <si>
    <t>RECARGA DE UNA BOTELLA DE OXIGENO MEDICINAL///SERVICIO DE EXTINCION DE INCENDIOS</t>
  </si>
  <si>
    <t>REVISIÓN, LIMPIEZA Y PUESTA EN MARCHA CALDERA VVDA SOCIAL DE CALLE CARMELO 21 3C POR SERVICIO TECNICO OFICIAL</t>
  </si>
  <si>
    <t>BATA DESECHABLE - 1188BAPPE STEELGEN  PARA EL CURSO DE V. CUIDA VI DEL CENTRO DE FORMACION PARA EL EMPLEO</t>
  </si>
  <si>
    <t>SERVICIO DE ASISTENCIA TÉCNICA ESPECTÁCULO ""FEMINISIMAS"" / 2 DE JUNIO DE 2023 DE 9 A 15 H</t>
  </si>
  <si>
    <t>DOCUMENTO COMPLEMENTARIO PARA EL MATERIAL DE LA JORNADA DE ATENCION TEMPRANA, ASISTEN 55 PERSONAS MAS-INICIATIVAS SOCIAL</t>
  </si>
  <si>
    <t>1º PRORROGA CONTRATO LAS CUENTAS CLARAS FECHA FIN 17-02-2024</t>
  </si>
  <si>
    <t>CALIBRACION TERMOMETRO DIGITAL LABORATORIO RED DE CONTROL DE LA CALIDAD DEL AIRE</t>
  </si>
  <si>
    <t>CONTRATO DE CONTROL DE PALOMAS Y AVES (LOTE 2) DEL 15-10-2023 AL 14-10 DEL 2025 - ANUALIDADES 2024-2025</t>
  </si>
  <si>
    <t>MTO Y REPARACIÓN DE LOS EQUIPOS DE TRAT DE LA INFORMAC (S INFORM NO CRÍTICOS) LOTE 1 MODIFICACIÓN CONTRATO (73/202 3)</t>
  </si>
  <si>
    <t>SUMINISTRO DE LICENCIAS DE PUESTO DE USUARIO (METALLIC, SOPHOS, MS PROJECT Y MS B1), LOTE 5 (25/2023)</t>
  </si>
  <si>
    <t>LICENCIAS VINCULADAS CON LOS SISTEMAS DEL CPD Y CAU), LOTE 2 GRUPO A (23/2022) (SUBR.  A ATOS HOLDING ) MODIFI. CONTRATO</t>
  </si>
  <si>
    <t>EXP. SE-PC 84/2022 PS1. ASISTENCIA TÉCNICA A ESPECTÁCULOS Y MANTENIMIENTO AUDIOVISUAL. PRÓRROGA EXTRAORDINARIA.</t>
  </si>
  <si>
    <t>CONTRATO SUSCRIPCIÓN REVISTA Y AHORA QUE AÑO 2024 PARA BIBLIOTECAS MUNICIPALES</t>
  </si>
  <si>
    <t>CHAPA LACADA CERRAMIENTO ESTABLECIMIENTO LOS ALAMOS Mantis39817 (LIQUIDACIÓN EJEC. SUBSIDIARIA )</t>
  </si>
  <si>
    <t>ESPEJO PARA EL CENTRO DE FORMACION PARA EL EMPLEO, JACINTO BENAVENTE- INICIATIVAS SOCIALES.</t>
  </si>
  <si>
    <t>ACTUACIONES MUSICALES EN LOS CVA NO TRANSFERIDOS DE ENERO A JUNIO DE 2024</t>
  </si>
  <si>
    <t>CONTRATO  RENTING VEHÍCULOS CAMUF.  POLICÍA MUNICIPAL DE 1 DE ENERO DE 2024 A 31 DE MAYO DE 2028. EXPTE. SPSC SE-03/2023</t>
  </si>
  <si>
    <t>SUMINISTRO, INSTALACIÓN, CONFIGURACIÓN Y PUESTA EN MARCHA DE UN SISTEMA DE COPIAS DE SEGURIDAD, LOTE 1 (REAJ) (58/2021)</t>
  </si>
  <si>
    <t>ACTUACIONES MUSICALES PARA LOS CVA NO TRANSFERIDOS DE ENERO A JUNIO DE 2024</t>
  </si>
  <si>
    <t>PRORROGA CONTRATO AÑO 2024 PR_SE 27/2023 SUMINISTRO ENERGIA ELECTRICA_SERVICIO DE MEDIO AMBIENTE</t>
  </si>
  <si>
    <t>SUMINISTRO DE CARTUCHOS PARA IMPRESORAS DE FURGONETAS DE INVESTIGACION DE ACCIDENTES</t>
  </si>
  <si>
    <t>MTO. Y ASISTENCIA TÉCNICA DEL SISTEMA DE INFORMACIÓN DEL PADRÓN MUNICIPAL DE HABITANTES DEL AYTO DE VALLADOLID (12/2023</t>
  </si>
  <si>
    <t>PRÓRROGA CONTRATO SERVICIO DE ASISTENCIA TÉCNICA ESPECTÁCULOS Y MTO. AUDIOVISUAL.</t>
  </si>
  <si>
    <t>SUMINISTRO DE SOLICITUDES DE INSCRIPCION EN LOS TALLERES DE LOS CVA PARA 2024 - INICIATIVAS SOCIALES</t>
  </si>
  <si>
    <t>Diseño, elaboración e impresión de carteles publicitarios de la ""Campaña Marketplace"", para  MUPIS</t>
  </si>
  <si>
    <t>DISEÑO GRAFICO Y MAQUETACION DE DIFERENTES ACTIVIDADES   EN LOS CVA- INICIATIVAS SOCIALES</t>
  </si>
  <si>
    <t>LOTE 1.Suministro material fungible para instalación Alumbrado Público. Expte 28-2021. P.S. 1 Prórroga.</t>
  </si>
  <si>
    <t>MANTENIMIENTO PUERTAS AUTOMATICAS DE LS CVA TRNSFERIDOS DURANTE 2024</t>
  </si>
  <si>
    <t>GASTOS COMIDA PERSONAL AUDITORIA DE CALIDAD POLICIA MUNICIPAL</t>
  </si>
  <si>
    <t>TALLER DEFENSA PERSONAL ""MUJER DEFIÉNDETE"" EN EL CENTRO MUNICIPAL DE LA IGUALDAD (CMI) / ENERO-JUNIO 24</t>
  </si>
  <si>
    <t>REPARACION DESATASCO DE TUBERIA QUE RECOGE LAS AGUAS DE LOS ASEOS DEL CVA PARQUESOL- INICITIVAS SOCIALES</t>
  </si>
  <si>
    <t>REVISIÓN STMA DETECCIÓN Y ALARMA INCENDIOS EIM CASCABEL. FEBRERO 2024</t>
  </si>
  <si>
    <t>CTTO SERVICIOS VISITA ""CONOCE TU CIUDAD I"" ALUMNOS DE 3º A 6º PRIMARIA CENTROS PÚB-CONCERT-PRIVAD//NOVIEMBRE 23-JUNIO 24</t>
  </si>
  <si>
    <t>4 PUNTAS DE MANGUERAS DEL EQUIPO DE OXICORTE//SERVICIO DE EXTINCION DE INCENDIOS</t>
  </si>
  <si>
    <t>BOTELLAS DE BUTANO (14 UD) ///SERVICIO DE EXTINCION DE INCENDIOS</t>
  </si>
  <si>
    <t>MATERIAL SOCIOSANITARIO PARA EL CURSO DE VALLADOLID CUIDA VI DEL CENTRO DE FORMACION PARA EL EMPLEO- JACINTO BENAVENTE</t>
  </si>
  <si>
    <t>REPARACION FRIGORIFICO, CAMBIO DE BURLETE DEL CVA ZONA SUR-INICIATIVAS SOCIALES</t>
  </si>
  <si>
    <t>REVISIÓN RED DE BIES Y GRUPO DE PRESIÓN DE SISTEMAS DETECCIÓN INCENDIOS BIBLIOTECA PARQUESOL. 2024</t>
  </si>
  <si>
    <t>REVISION BIES Y  GRUPO PRESION DEL SISTEMA DE DETECCION Y ALARMA DE INCENDIOS DEL CVA PARQUESOL DURANTE 2024</t>
  </si>
  <si>
    <t>MANTENIMIENTO DELAS CAMARAS EXTERIORES DEL CVA DELICIAS Y HUERTA DEL REY DURANTE 2024</t>
  </si>
  <si>
    <t>CONTRATO BASADO DE CONTROL DE CALIDAD (LOTE 2) OBRA URB.CAMINO VIEJO SIMANCAS (LOTE 1).</t>
  </si>
  <si>
    <t>REPARACION DEL ASCENSOR DEL CVA LA VICTORIA, REPARACION DE CORREA DE LA PUERTAS- INICIATIVA SOCIALES</t>
  </si>
  <si>
    <t>TALLER TRATAMIENTO PERIODISTICO EN MATERIA DE DROGAS Y ADICCIONES XV JORNADAS PERIODISMO SOCIAL</t>
  </si>
  <si>
    <t>GASTOS ENVIO APARATOS DE VERIFICACION Y MUESTRAS</t>
  </si>
  <si>
    <t>DIRECCION DE OBRA 2024 REHABILITACION CASA CONSISTORIAL</t>
  </si>
  <si>
    <t>RECARGA DE GAS PARA SOLDADURA, PARA REPARACIONES EFECTUADAS POR EL SERVICIO DE MANTENIMIENTO MUNICIPAL EN EL CMPA</t>
  </si>
  <si>
    <t>GESTION DE RESIDUOS SANITARIOS: BIOCONTAMINADOS Y MEDICAMENTOS CADUCADOS AÑO 2024</t>
  </si>
  <si>
    <t>SUMINISTRO GAS-INTERVENCION SOCIAL: COMEDOR SOCIAL (PROYECTO) DE 1/10/23 AL 30/09/25 - DE ENE-24 A SEP-25</t>
  </si>
  <si>
    <t>NUEVO CONTRATO SUMINISTRO GAS-DE 2024 A 30 SEPTIEMBRE 2025-CENTRO DE FORMACIÓN JACINTO BENAVENTE.</t>
  </si>
  <si>
    <t>5 SUSCRIPCIONES ANUALES A LA REVISTA ALTERNATIVAS ECONÓMICAS DE ENERO A DICIEMBRE 2024</t>
  </si>
  <si>
    <t>SE-EIJI 11/2020 PS 3. 2ª PRORROGA DEL CONTRATO DE MANTENIMIENTO DE EDIFICIOS. BIBLIOTECAS PUBLICAS. LOTE 1. AÑO 2024</t>
  </si>
  <si>
    <t>SE-EIJI 11/2020 PS 3. 2ª PRORROGA DEL CONTRATO DE MANTENIMIENTO DE EDIFICIOS. ESCUELA MUN. DE MUSICA. LOTE 1. AÑO 2024</t>
  </si>
  <si>
    <t>SEGUNDA PRORROGA SUMINISTRO ENERGIA ELECTRICA PARA LAS DEPENDENCIAS MUNICIPALES (PR SE 27/2023 PS 5 EXP. PR SE 13/2021)</t>
  </si>
  <si>
    <t>ADQUISICIÓN DE REGALOS PARA CELEBRACION DIA DEL NIÑO///SERV. EXTINCION DE INCENDIOS</t>
  </si>
  <si>
    <t>C.CALIDAD (LOTE 2) REHABILITACIÓN, REFORMA  Y ACTUALIZACIÓN CASA CONSISTORIAL.</t>
  </si>
  <si>
    <t>SPC 3/2024: SUMINISTRO DE PAPEL (CARTELES Y TARJETAS) PARA IMPRESIÓN PUBLICIDAD DE EXPOSICIONES EN CENTROS CÍVICOS</t>
  </si>
  <si>
    <t>ACCIDENTES COLECTIVOS||""PÓLIZA"":0551780088803||""RECIBO"":8508632473||""RIESGO"": 001SUMAS GRUPOS</t>
  </si>
  <si>
    <t>ASISTENCIA CONTROL CALIDAD REFORMA EDIFICIO ZONA JOVEN EL PINAR - C/ ARCA REAL 56 - PRTR NGEU / GR APUNTES 09/20</t>
  </si>
  <si>
    <t>SERVICIO DE ILUMINACION DE LA CUPULA DEL MILENIO CON DISTINTOS COLORES CON MOTIVO DE LA CELEBRACION DE EVENTOS. ENERO 24</t>
  </si>
  <si>
    <t>MANTENIMIENTO INSTALAC. TERMICAS LOTE 2;PRESTAC. COMPLEMENTARIAS/AJUSTE ANUALIDADES DEL 01/01/2024 AL 28/02/2024/SEISPC</t>
  </si>
  <si>
    <t>CONTRATO SUMINISTRO GAS NATURAL BIBLIOTECAS MUNICIPALES DE 1 ENERO 2024 A 30 SEPTIEMBRE 2025</t>
  </si>
  <si>
    <t>Contrato de mantenimiento anual de ABACO (Wcronos) aplicación informática año 2024. Nº de contrato 1231000028.</t>
  </si>
  <si>
    <t>ADQUISICIÓN PRODUCTOS DE DESINFECCIÓN PARA EL C.M.P.A. PARA EL AÑO 2024</t>
  </si>
  <si>
    <t>CTTO SUMINISTRO PAPEL PARA LA IMPRENTA MUNICIPAL IMPRESIÓN DOC. NORMALIZADOS DE BIBLIOTECAS PÚBLICAS AÑO 2024</t>
  </si>
  <si>
    <t>SUSCRIPCIÓN A LA REVISTA CUADERNOS DE LITERATURA INFANTIL Y JUVENIL DE ENERO A DICIEMBRE 2024</t>
  </si>
  <si>
    <t>SUMINISTRO Y COLOCACION ESPEJO EN GIMNASIO</t>
  </si>
  <si>
    <t>MANTENIMIENTO DE LA INSTALACION DEL SISTEMA DE SEGURIDAD Y ALARMA  EN EL CENTRO MPAL. DE PROTECCION ANIMAL. AÑO 2024</t>
  </si>
  <si>
    <t>SUMINISTRO DE PIEZAS PARA REPARACIÓN DE ASCENSOR EN CC ZONA SUR</t>
  </si>
  <si>
    <t>Jornadas técnicas de formación a técnicos municipales en materia de infraestructura ciclista - Valladolid, 6/7_032024</t>
  </si>
  <si>
    <t>PRIMERA PRORROGA CONTRATO MATERIAL DE OFICINA ALMACEN DE ACOPIOS LOTE 6 DE 01/02/2024 A 31/12/2024</t>
  </si>
  <si>
    <t>PRORROGA SUM. ENERGÍA ELECTRICA COMEDOR SOCIAL - AÑO 2024</t>
  </si>
  <si>
    <t>PRIMERA PRORROGA CONTRATO MATERIAL DE OFICINA ALMACEN DE ACOPIOS LOTE 4 DE 01/02/2024 A 31/12/2024</t>
  </si>
  <si>
    <t>PRIMERA PRORROGA CONTRATO MATERIAL DE OFICINA ALMACEN DE ACOPIOS LOTE 1 DE 01/02/2024 A 31/12/2024</t>
  </si>
  <si>
    <t>SUSCRIPCIÓN ANUAL A REVISTA ""DERECHO URBANÍSTICO Y MEDIO AMBIENTE"". AÑO 2024.</t>
  </si>
  <si>
    <t>REGALOS PARA ALUMNOS DEL COLEGIO SAN JUAN DE DIOS PARA CELEBRACION DEL 08/03/2024////SERVICIO DE EXTINCION DE INCENDIOS</t>
  </si>
  <si>
    <t>SEGUNDA PRORROGA CONTRATO SUMINISTRO ELECTRICO PARA LAS DEPENDENCIAS MUNICIPALES PR-SE 27/2023 (P.S.5 EXP PR SE 13/2021)</t>
  </si>
  <si>
    <t>MATERIAL DE GRIFERIA PARA REPARACIONES EN BAÑO Y COCINA DEL COMEDOR SOCIAL</t>
  </si>
  <si>
    <t>RUBEN GARCIA  FERRUELO</t>
  </si>
  <si>
    <t>RENOVAR LOS ELEMENTOS CORPORACIONALES EN DIFERENTES ESTANCIAS</t>
  </si>
  <si>
    <t>PROOROGA CONTRATO LIMPIEZA-LOTE 10-CENTRO DE FORMACION PARA EL EMPLEO CURSO VALLADOLID CUIDA VI DE ENERO Y FEBRERO 2024</t>
  </si>
  <si>
    <t>MATERIAL FONTANERÍA MANTENIMIENTO CANAL DE CASTILLA (ID 39694), JOSE MARÍA LUELMO (ID 39580), PUENTE DUERO (ID 39962)</t>
  </si>
  <si>
    <t>JUAN JOSE FERNANDEZ PASCUAL</t>
  </si>
  <si>
    <t>AVITUALLAMIENTO A LOS PARTICIPANTES EN EL TORNEO DE FUTBOL 7 ENTRE LOS EQUIPOS DE LOS SERVICIOS DE EMERGENCIAS//SEISPC</t>
  </si>
  <si>
    <t>PRIMERA PRORROGA CONTRATO SUMINISTRO MATERIAL DE OFICINA ALMACEN LOTE 2 DE 01/02/2024 A 31/12/2024</t>
  </si>
  <si>
    <t>SUMINISTRO DE CRISTAL PARA REPARACION EN EL JACINTO BENAVENTE, CENTRO DE FORMACION PARA EL EMPLEO- INICIATIVA SOCIALES</t>
  </si>
  <si>
    <t>REPROGRAMACIÓN Y AJUSTE DE PLACA ELECTRÓNICA PARA ASCENSOR DE CENTRO CÍVICO PILARICA.</t>
  </si>
  <si>
    <t>PRORROGA CONTRATO SUMINISTRO ENERGIA ELECTRICA PARA SALUD PUBLICA (CMPA) AÑO 2024 EXPTE. PR-SE 13/2021</t>
  </si>
  <si>
    <t>SUSTITUCION DE SENSOR DE CH4 EN DETECTOR DE GASES VENTIS PRO5 Y CALIBRAR///SERV. EXTINCION DE INCENDIOS</t>
  </si>
  <si>
    <t>PAPEL DE IMPRESIÓN R4 CHORUS GLOSS PARA FOLLETOS SOBRE TENENCIA RESPONSABLE DE PERROS Y GATOS</t>
  </si>
  <si>
    <t>ASISTENCIA TECNICA REDACCION PLAN ACCION CONTRA EL RUIDO</t>
  </si>
  <si>
    <t>SERVICIO DE INSPECCION 2 VEHICULOS ELECTRICOS VOLKSWAGEN, MATR: 8111LPS Y 8126LPS//SERVICIO DE EXTINCION DE INCENDIOS</t>
  </si>
  <si>
    <t>APOYO TECNICO DE SITEMAS AUDIOVISUALES PARA LA JORNADA DE ATENCION TEMPRANA QUE SE CELEBRA EL 27 DE ENERO- INICIATIVASS</t>
  </si>
  <si>
    <t>BELGRAVIA PRODUCCIONES SL</t>
  </si>
  <si>
    <t>CONTRATACION DE MAESTRO DE CEREMONIAS PARA LA PRESENTACION DEL CARNAVAL DE LOS COLES EL DIA 9/02/2024 EN LA PLAZA MAYOR</t>
  </si>
  <si>
    <t>TALLERES DE HISTORIA Y PATRIMONIO DE VALLADOLID PARA LOS CENTROS EDUCATIVOS DE NUESTRA CIUDAD. CURSO 23-24. EN-JN 24</t>
  </si>
  <si>
    <t>REVISION SONOMETRO MARCA BRÜEL DE LAS INSPECCIONES DE CONTROL AMBIENTAL</t>
  </si>
  <si>
    <t>EXTINTORES DE PRACTICAS DE AGUA Y CO2 Y PRECINTOS DE PLASTICO///SERVICIO DE EXTINCION DE INCENDIOS</t>
  </si>
  <si>
    <t>MODIFICACION ACOMETIDA ELECTRICA DEL LDR</t>
  </si>
  <si>
    <t>REAJUSTE CONTRATO SERVICIO MANTENIMIENTO OBSERVATORIO CULTURAL Y TURISTICO CIUDAD DE VALLADOLID. LOTE 1. AÑO 2024</t>
  </si>
  <si>
    <t>SERVICIO MES ENERO 2024 TRANSMISIÓN DATOS GPS VEHÍCULOS. SERVICIO DE LIMPIEZA.</t>
  </si>
  <si>
    <t>PROMOCIONAR LA NUEVA MARCA DE LA AGENCIA Y CRECER EN CUANTO A COMUNIDAD EN LA RED PROFESIONAL DE LINKEDIN. AÑO 2024</t>
  </si>
  <si>
    <t>MATERIAL VARIO CONSTRUCCION. C.P. TIERNO GALVAN</t>
  </si>
  <si>
    <t>SUMINISTRO ROLLO PVC ANTIPILLADEROS PARA LAS PUERTAS DE LA ESCUELA INFANTIL CASCANUECES. 1 DÍA.</t>
  </si>
  <si>
    <t>SERVICIOS DE GÚAS PARA TRASLADO DE VEHÍCULOS AVERIADOS DEL SERVICIO DE LIMPIEZA VIARIA.</t>
  </si>
  <si>
    <t>SUMINISTRO E IMPLANTACIÓN DEL SISTEMA DE GESTIÓN DE INGRESOS Y RECAUDACIÓN 2024-25-LOTE 2</t>
  </si>
  <si>
    <t>EXAMANES GINECOLOGICOS TRABAJADORAS DEL AYUNTAMIENTO. SERVICIO DE PREVENCION Y SALUD LABORAL</t>
  </si>
  <si>
    <t>LIMPIEZA Y REPARACION CALDERA HEMANN DE VVDA SOCIAL DE PASEO DE ZORRILLA 166 1DCHA</t>
  </si>
  <si>
    <t>DISEÑO GRÁFICO DE LA PROGRAMACIÓN ""MENUDO FIN DE SEMANA"" 2024</t>
  </si>
  <si>
    <t>CICLO DE TALLERES MUSICA EN FAMILIA EN EL CENTRO MUNICIPAL DE LA IGUALDAD ENERO A JUNIO 2024</t>
  </si>
  <si>
    <t>ADJUDICA SUMINISTRO PEQUEÑO MATERIAL FOTOGRÁFICO Y ACCESORIOS - MEDIOS DE COMUNICACIÓN</t>
  </si>
  <si>
    <t>ASISTENCIA TECNICA A LA DIREC.FACULTATIVA EXP.19/23 CM.VIEJO SIMANCAS (TRAMO 1).</t>
  </si>
  <si>
    <t>2ª PRORROGA CONTRATO TRANSPORTE DESDE Sº DE LIMPIEZA A CTR RESIDUOS DE LIMPIEZA MECÁNCIA VIARIA DEL 01/01/24 AL 24/07/24</t>
  </si>
  <si>
    <t>SUMINISTRO CARTELES PARA LOS MUPIS PUBLICITARIOS AYTO: PROCESO ESCOLARIZACIÓN EIM CURSO 24-25</t>
  </si>
  <si>
    <t>REPROGRAFÍA Y SIST. KONI-COPY S.L.L.   -      ""NO USAR"" - TERCERO INACTIVO""</t>
  </si>
  <si>
    <t>SPC 3/2024: SUMINISTRO DE COPIAS DIGITALES (CARTELES Y TARJETAS) PARA PUBLICIDAD DE EXPOSICIONES DE CENTROS CÍVICOS.</t>
  </si>
  <si>
    <t>SOLITIUM S.L.</t>
  </si>
  <si>
    <t>SPC 3/2024: SUMINISTRO DE COPIAS DIGITALES (CARTELES Y TARJETAS) PARA PUBLICIDAD.</t>
  </si>
  <si>
    <t>MENUDO FIN DE SEMANA 2024 (1): ACTUACIÓN DE LOS VELAGATOS EN CC DELICIAS</t>
  </si>
  <si>
    <t>MENUDO FIN DE SEMANA 2024 (1): ACTUACIÓN DE RADHANIL EN CC PILARICA</t>
  </si>
  <si>
    <t>MANTENIMIENTO DEL SISTEMA DE DETECCIÓN Y EXTINCIÓN DE INCENDIOS, LOTE 4, PRIMERA PRÓRROGA, (56/2023)</t>
  </si>
  <si>
    <t>OBDULIA RAMOS  BECERRIL</t>
  </si>
  <si>
    <t>SUMINISTRO DE GARRAFAS DE LIQUIDO PARA GENERAR HUMO PARA PRACTICAS (6 UDS)//SERV. EXTINCION INCENDIOS</t>
  </si>
  <si>
    <t>ACONDICIONAMENTO JARDIN EXTERIOR EIM CASCABEL Y SU CONSERVACIÓN HASTA AGOSTO 24. ENLAZADO A PROYECTO: 922,93</t>
  </si>
  <si>
    <t>EXPED PR-SE 13/2021 / 1ª PRÓRROGA CONTRATO SUMINISTRO ENERGÍA ELÉCTRICA A IMPRENTA de 01/01/2024 a 31/12/2024</t>
  </si>
  <si>
    <t>SERVICIO DE TTE. DE ESCOLARES DESDE SUS COLEGIOS A CUPULA DEL MILENIO (IDA/VUELTA) POR EL DIA INTERNACIONAL DE LA RADIO</t>
  </si>
  <si>
    <t>SUBSANACION DE LOS PUNTOS NO SATISFACTORIOS DE ACUERDO A L AINSPECCION OBLIGATORIA  DE ASCENSOR DEL JACINTO BENAVENTE</t>
  </si>
  <si>
    <t>PRÉSTAMO E INSTALACIÓN TEMPORAL DE CUADRO DE TOMAS DE CORRIENTE EN PLAZA MAYOR PARA ACTIVIDAD CARNAVAL 9-FEBRERO</t>
  </si>
  <si>
    <t>Contrato de ACQUAJET para el suministro de botellas de agua para la Dirección de Área de Movilidad y Espacio Urbano.</t>
  </si>
  <si>
    <t>CONTRATO OBSERVATORIO URBANO - INFORMACION - AÑO 2024</t>
  </si>
  <si>
    <t>ADJUDICACION CONTRATO CENTRALIZADO PUBLICACION DATOS TURISMO EN EL OBSERVATORIO URBANO PARA EL AÑO 2024</t>
  </si>
  <si>
    <t>1ª PRORROGA CTTO SERVICIOS GESTION Y DESARROLLO DE LOS TALLERES EDUCATIVOS EN MATERIA DE IGUALDAD /01-01-24 A 14-09-24</t>
  </si>
  <si>
    <t>SEGUNDA PRÓRROGA LOTE 1 CONTRATO SERVICIOS PARA EL DESARROLLO DE LAS ACTUACIONES OBLIGATORIAS DE CARÁCTER SUBSIDIARIO</t>
  </si>
  <si>
    <t>SUMINISTRO TEXTIL y ROLLUP DIFUSIÓN ORIENTACIÓN PSICOLÓGICA ESPACIOS JOVENES / 1 DIA</t>
  </si>
  <si>
    <t>SUMINISTRO DE PIENSO PARA ANIMALES PARA EL CENTRO MUNICIPAL DE PROTECCIÓN ANIMAL ENERO 2024</t>
  </si>
  <si>
    <t>ALQUILER Y MANTENIMIENTO DE FUENTE DE AGUA EN AGENCIA DE INNOVACIÓN, CL VEGA SICILIA 2. AÑO 2024</t>
  </si>
  <si>
    <t>COLOCACIÓN CELOSIA EN PUERTA ALUMINIO ANODIZADO PARA VENTILAR CUARTO SÓTANO EN EDIFICIO MUNICIPAL STA. ANA</t>
  </si>
  <si>
    <t>DISEÑO, MAQUETACIÓN Y CONFECCIÓN DE LA GUÍA DEL CONTRIBUYENTE 2024</t>
  </si>
  <si>
    <t>ADECUACIÓN INSTALACIÓN GAS A NORMATIVA ACTUAL VVDA SOCIAL EN CALLE MACIZO DE GREDOS 90</t>
  </si>
  <si>
    <t>MARIA JOSE ENRIQUEZ VEGAS</t>
  </si>
  <si>
    <t>TALLER ""TEATRO LA MUJER PÁJARO"" EN EL CENTRO MUNICIPAL DE LA IGUALDAD / 1 DIA</t>
  </si>
  <si>
    <t>CIUDAD RODRIGO</t>
  </si>
  <si>
    <t>CONTRATO SUMINISTRO GAS NATURAL CENTRO MUNICIPAL IGUALDAD 1 ENERO 2024 A 30 SEPTIEMBRE 2025</t>
  </si>
  <si>
    <t>SE-EC 08/2023. PRORROGA FERIA DEL LIBRO. 2024. LOTE 3: SERVICIO MANTENIMIENTO PLATAFORMA WEB Y GABINETE DE PRENSA</t>
  </si>
  <si>
    <t>RENOVACIÓN DEL DIARIO AS DE  10 CENTROS VIDA ACTIVA // PERIODO: 01/11/2023 - 31/10/2024 //</t>
  </si>
  <si>
    <t>SUSCRIPCIÓN DIARIO AS ANUALIDAD 2024</t>
  </si>
  <si>
    <t>TRANSPORTE DE MATERIALES DEL SERVICIO MEDIO AMBIENTE</t>
  </si>
  <si>
    <t>MANTENIMIENTO CAÑON DE OZONO 2023 Y 2024</t>
  </si>
  <si>
    <t>MENUDO FIN DE SEMANA 2024 (1): ACTUACIÓN DE EL PEQUEÑO TEATRO DE PAPEL EN C.C. ZONA SUR</t>
  </si>
  <si>
    <t>MENUDO FIN DE SEMANA 2024 (1): ACTUACIÓN DE JESÚS PUEBLA EN C.C. ESGUEVA</t>
  </si>
  <si>
    <t>RUBEN PEREZ DELGADO</t>
  </si>
  <si>
    <t>MENUDO FIN DE SEMANA 2024 (1): ACTUACIÓN LOS PERSAS TEATRO EN CC BAILARÍN VICENTE ESCUDERO</t>
  </si>
  <si>
    <t>SUMINISTRO DE GASÓLEO TIPO A (AUTOMOCIÓN) PARA VEHÍCULOS DEL S.E.P.I. EN EL AÑO 2024.-</t>
  </si>
  <si>
    <t>Expte.: PR_SE 37_2022 Segunda Prórroga contrato de suministro de gasóleo automoción; SEISYPC.</t>
  </si>
  <si>
    <t>GUERRO PAPELERIAS, S.L.</t>
  </si>
  <si>
    <t>MATERIAL DE OFICINA  PARA LOS CURSOS DEL CENTRO DE FORMACION PARA EL EMPLEO- JACINTO BENAVENTE EN 2024</t>
  </si>
  <si>
    <t>PR-SE 13/21 P.S.5 PRÓRROGA SUMINISTRO ENERGÍA ELÉCTRICA. AÑO 2024. BIBLIOTECAS MUNICIPALES</t>
  </si>
  <si>
    <t>DISEÑO E IMPRESIÓN DIPLOMAS TFG-TGM Y CARTELES IDEVA EMPRESAS NUEVA CREACION</t>
  </si>
  <si>
    <t>CTTO SERVICIOS ENVÍO Y REPARTO LIBROS BIBLIOTECAS MUNICIPALES AÑO 2024</t>
  </si>
  <si>
    <t>ADJUDICA RENOVACIÓN SUSCRIPCIÓN (ref 6214) FICHERO DE CARGOS ESTIRADO - AÑO 2024</t>
  </si>
  <si>
    <t>TALLERES DE EDUCACION GASTRONOMICA DESTINADOS AL ALUMNADO DE LOS CENTROS EDUCATIVOS DE VALLADOLID DIC.2023</t>
  </si>
  <si>
    <t>JAVIER IGELMO  HEREDERO</t>
  </si>
  <si>
    <t>ACTUALIZACION CERTIFICADOS DE CALIDAD TRAS AUDITORIA 2024</t>
  </si>
  <si>
    <t>8 GARRAFAS DETERGENTE PARA MAQUINA LAVAVAJILLAS DE PARQUE CENTRAL DE LAS ERAS///SERVICIO DE EXTINCION DE INCENDIOS</t>
  </si>
  <si>
    <t>Contrato con Culligan Water Spain para el suministro de botellas de agua para la Dirección del Área de Tráfico y Mov.</t>
  </si>
  <si>
    <t>CONTRATO DE SERVICIOS PARA EL MANTENIMIENTO DE LAS ALARMAS Y STMAS SEGURIDAD EN LA BIBLIOTECA DE PARQUESOL. AÑO 2024</t>
  </si>
  <si>
    <t>ACTUALIZACION CARTA DE SERVICIO DE POLICIA MUNICIPAL</t>
  </si>
  <si>
    <t>TRAMITACIÓN NUEVO AD CONTRATO MANTENIM. SISTEMA QUEJAS Y SUGERENCIAS POR CAMBIO A PROYECTO SIN F.A.</t>
  </si>
  <si>
    <t>MENUDO FIN DE SEMANA 2024 (1): ACTUACIÓN DE JAIME LAFUENTE EN CC ESGUEVA</t>
  </si>
  <si>
    <t>AMPLIACION ALQUILER DE TOMA DE CORRIENTE INSTALACION ELECTRICA CONCIERTOS NAVIDEÑOS CAMPAJUVAS</t>
  </si>
  <si>
    <t>SUMINISTRO DE 75 UDS. DE TUBOS DE ENSAYO</t>
  </si>
  <si>
    <t>JUAN MANUEL PEREZ PEREZ</t>
  </si>
  <si>
    <t>MENUDO FIN DE SEMANA 2024 (1): ACTUACIÓN DE BOLOLO TEATRO EN C.I.C. NATIVIDAD ÁLVAREZ CHACÓN</t>
  </si>
  <si>
    <t>2ª PRÓRROGA CONTRATO PROGRAMAS EDUCACIÓN AMBIENTAL (RED DE HUERTOS ESCOLARES) PLAZO:01/01/2024 AL 31/08/2024</t>
  </si>
  <si>
    <t>INSTALACION CELULA FOTOELECTRICA EN PERSIANA AUTOMATIZADA DEL CEAS BARRIO BELEN-PILARICA</t>
  </si>
  <si>
    <t>SUMINITRO GAFAS GRADUADAS DE SEGURIDAD PARA TRABJADORES DEL CENTRO DE MANTENIMIENTO.</t>
  </si>
  <si>
    <t>CTTO SUSCRIPCIÓN ANUAL  DIARIO EL PAIS PARA LAS BIBLIOTECAS PÚBLICAS AÑO 2024</t>
  </si>
  <si>
    <t>955497/1 - CENTRO DE BIBLIOTECAS MUNICIPALES. Nº pedido: 955497/1. Nº albarán: 955497/1. Publicación: Diario El País. Fe</t>
  </si>
  <si>
    <t>Exped PR-SE 40/2021 PRÓRROGA 1ª COPIAS impresión corporativa 5 máquinas Gobierno y Relaciones 08/02/2024 a 31/12/2024</t>
  </si>
  <si>
    <t>Primera prorroga contrato alquiler y copias fotocopiadoras de 8-2-2024 a 7-2-2025. Dpto. de Prevencion y Salud Laboral</t>
  </si>
  <si>
    <t>SUM.IMPRESION DE CONCEJALIA, DIRECCION Y SECRET.EJECUTIVA .AREA SERVICIOS SOCIALES Y M.C.-DEL 8  FEB 2024 AL 7 FEB. 2025</t>
  </si>
  <si>
    <t>ALQUILER Y COPIAS EQUIPOS IMPRES. SERV.CENTRALES Y CEAS - DEL 8/2/24 AL 7 /2/2025</t>
  </si>
  <si>
    <t>ALQUILER Y COPIAS EQ.MULTIF. COMEDOR SOCIAL - DEL 8/2/24 AL 7/2/25</t>
  </si>
  <si>
    <t>SUMINISTROS DE IMPRESION DE LOS CENTROS  DE PERSONAS MAYORES  TRANSFERIDOS  DEL 8/2/24 AL 7/2/2025</t>
  </si>
  <si>
    <t>SUMINIS. DE IMPRESION DE LOS C.P. MAYORES NO TRANSFERIDOS Y S. CENTRALES DEL 8/2/24 AL 7/2/25</t>
  </si>
  <si>
    <t>SUMINISTROS DE IMPRESION DEL 8/2/24 AL 7/2/ 2025 DEL CENTRO DE FORMACION PARA EL EMPLEO-</t>
  </si>
  <si>
    <t>PRIMERA PRORROGA DEL SUMINISTRO DE IMPRESION CORPORATIVA. 8 FEBRERO 2024 A 7 FEBRERO DE 2025</t>
  </si>
  <si>
    <t>PÓRROGA CONTRATO SUMINISTRO  IMPRESIÓN CORPORATIVA AYTO DE VALLADOLID EXP PR-SE 40/2021</t>
  </si>
  <si>
    <t>PRORROGA CONTRATO PR-SE 40/2021 SUMINISTRO IMPRESORAS SERVICIO MEDIO AMBIENTE Nº FC011373 Y FC011374</t>
  </si>
  <si>
    <t>ALQUILER Y COPIAS DE EQUIPOS MULTIFUNCIÓN DEL CAI - DEL 8/2/24 al 7/2/25</t>
  </si>
  <si>
    <t>Prorroga de contrato de suministro de impresión corporativa. D.A. Innovación ( 1/2/2024 a 31/01/2025)</t>
  </si>
  <si>
    <t>PRORROGA ALQUILER FOTOCOPIADORAS SERVICIO CONTABILIDAD 08/02/2024 A 07/02/2025</t>
  </si>
  <si>
    <t>PRORROGA ALQUILER FOTOCOPIADORAS INTERVENCION GENERAL 08/02/2024 A 07/02/2025</t>
  </si>
  <si>
    <t>PRORROGA CONSUMO FOTOCOPIADORAS SERVICIO CONTABILIDAD 08/02/2024 A 07/02/2025</t>
  </si>
  <si>
    <t>PRORROGA CONSUMO FOTOCOPIADORAS INTERVENCION GENERAL 08/02/2024 A 07/02/2025</t>
  </si>
  <si>
    <t>PRÓRROGA CONTRATO IMPRESIÓN ÁREA 02</t>
  </si>
  <si>
    <t>ALQUILER/COPIAS IMPRESION Sº SALUD PUBLICA  Y DIREC. AREA S.P. Y S.C. DEL 8-2-2024 AL 7-2-2025 - PRIMERA PRORROGA</t>
  </si>
  <si>
    <t>1ª PRÓRROGA CONTRATO SUMINISTRO IMPRESIÓN CORPORATIVA DEL SERVICIO DE  POLICÍA MUNICIPAL DEL 8-2-2024   AL 7 -2- 2025.</t>
  </si>
  <si>
    <t>Consum. fotoc. Área Mov. y Espacio Urbano (SEMEU-CONCEJ pta. 38, LIC pta.19,SCIE pta. 18 bis, INF. URB. pta 9)</t>
  </si>
  <si>
    <t>ALQUILER FOTOCOPIADORA_CENTRO MOVILIDAD URBANA (8 febrero a 31 diciembre  2024/1 enero a 7 de febrero 2025)</t>
  </si>
  <si>
    <t>ALQUILER FOTOCOPIADORA_SERVICIO OCUPACIÓN VÍA PÚBLICA (8 febrero a 31 diciembre 2024/1 enero a 7 febrero 2025)</t>
  </si>
  <si>
    <t>COPIAS_FOTOCOPIADORA_CENTRO MOVILIDAD URBANA (8 febrero a 31 diciembre 2024/1 enero a 7 febrero 2025)</t>
  </si>
  <si>
    <t>COPIAS_FOTOCOPIADORA_SERVICIO OCUPACIÓN VÍA PÚBLICA (8 febrero a 31 diciembre 2024/1 enero a 7 febrero 2025)</t>
  </si>
  <si>
    <t>Alquiler fotocopiadoras Área Mov. y Espacio Urbano(SEMEU-CONCEJ pta 38, LIC pta 19, SCIE pta 18 bis, INF URB pta 9)</t>
  </si>
  <si>
    <t>SUMINISTRO DE IMPRESIÓN CORPORATIVA, CDIT, PRIMERA PRÓRROGA (36/2023)</t>
  </si>
  <si>
    <t>PR-SE 40/2021 P.S. 3. PRORROGA SUMINISTRO DE IMPRESION CORPORATIVA. SERVICIO DE IGUALDAD. 08/02/24 A 07/02/25.</t>
  </si>
  <si>
    <t>PR-SE 40/2021 P.S. 3. PRORROGA CONTRATO SUMINISTRO DE IMPRESION CORPORATIVA. SERVICIO DE EDUCACION. 08/02/24 A 07/02/25.</t>
  </si>
  <si>
    <t>PR-SE 40/2021 P.S. 3. PRORROGA CONTRATO SUMINISTRO DE IMPRESION CORPORATIVA. BIBLIOTECAS PUBLICAS. 08/02/24 A 07/02/25.</t>
  </si>
  <si>
    <t>PRIMERA PRORROGA DEL CONTRATO CENTRALIZADO DE SUMINISTRO DE LA GESTION DE IMPRESION CORPORATIVA, AREA CULTURA Y TURISMO</t>
  </si>
  <si>
    <t>PRIMERA PRORROGA EXP. PR-SE 40/2021 SUMINISTRO IMPRESIÓN CORPORATIVA DEL EXCMO. AYTO VALLADOLID. SERVICIO DE LIMPIEZA.</t>
  </si>
  <si>
    <t>ALQUILER FOTOCOPIADORA TIPO MC 3 PARA PRORROGA CONTRATO DE SUMINISTRO DE IMPRESION CORPORATIVA (08-02-24 A 07-02-25)</t>
  </si>
  <si>
    <t>COPIAS FOTOCOPIADORA TIPO MC 3 PARA PRORROGA CONTRATO DE SUMINISTRO DE IMPRESION CORPORATIVA (08-02-24 A 07-02-25)</t>
  </si>
  <si>
    <t>PREVISIÓN EQUIPOS IMPRESIÓN TESORERÍA Y RECAUDACIÓN</t>
  </si>
  <si>
    <t>SEGUNDA PRÓRROGA CONTRATO SUMINISTRO IMPRESIÓN CORPORATIVA; EXPTE PR SE 40_2021; SEISYPC</t>
  </si>
  <si>
    <t>Contrato de ALQUILER DE FOTOCOPIADORAS DEL SEPI entre el 8/02 a 31/12 de 2024 y del 1/01 a 7/02 de 2025</t>
  </si>
  <si>
    <t>Contrato de COPIAS para FOTOCOPIADORAS del SEPI entre el 8/02 a 31/12 de 2024 y 1/01 a 7/02 de 2025.</t>
  </si>
  <si>
    <t>Exped PR-SE 40/2021 PRÓRROGA 1ª alquiler impresión corporativa máquina en Imprenta - De 08/02/2024 a 31/12/2024</t>
  </si>
  <si>
    <t>Exped PR-SE 40/2021 PRÓRROGA 1ª COPIAS impresiónn corporativa máquina de Imprenta - De 08/07/2024 a 31/12/2024</t>
  </si>
  <si>
    <t>PRIMERA PRORROGA COPIAS CONTRATO MAQ. FOTOCOP. KYOCERA 4053, R.I. 08/02/2024 -31/12/2024; 01/01/2025 - 07/02/2025</t>
  </si>
  <si>
    <t>PRIMERA PRORROGA ALQUILER MAQ. FOTOCOP. KYOCERA 4053, R.I., 08/02/2024 - 31/12/2024;  01/01/2025 - 07/02/2025</t>
  </si>
  <si>
    <t>PRORROGA DE CONTRATO DE SUMINISTRO DE IMPRESION CORPORATIVA. SERVICIO CYM (01/02/24 A 31/01/25)</t>
  </si>
  <si>
    <t>PRÓRROGA CONTRATO ALQUILER MÁQUINAS FOTOCOPIADORAS PERSONAL Y FORMACIÓN 8-2-24 A 7-2-25.</t>
  </si>
  <si>
    <t>ABONO COPIAS FOTOCOPIADORAS PERSONAL Y FORMACIÓN 8-2-24 AL 7-2-25.</t>
  </si>
  <si>
    <t>PRIMERA PRÓRROGA SUMINISTRO IMPRESIÓN CORPORATIVA 08/02/24 A 07/02/25. CONCEJALÍA, DIRECCIÓN Y SECR. EJECUTIVA HACIENDA.</t>
  </si>
  <si>
    <t>ALQUILER FOTOCOPIADORA DEL DPTO. PATRIMONIO.PERIODO: 08/02/2024 AL 31/12/2024 - 01/01/25 AL 07/02/2025</t>
  </si>
  <si>
    <t>ESTIMACIÓN COPIAS FOTOCOPIADORA DEL DPTO. PATRIMONIO.PERIODO: 08/02/2024 AL 31/12/2024 - 01/01/25 AL 07/02/2025</t>
  </si>
  <si>
    <t>1ª PRORROGA EXP PR-SE 40/2021 ALQUILER IMPRESIÓN CORPORATIVA 5 MÁQUINAS GOBIERNO Y RELACIONES 08/02/2024 A 31/12/2024</t>
  </si>
  <si>
    <t>Equipos FC011304-FC011305-FC011306-FC011372 Servicios de Gestión de Ingresos e Inspección (de 8/2 a 31/12 2024)</t>
  </si>
  <si>
    <t>PRÓRROGA ALQUILER DE 2 FOTOCOPIADORAS COLOR Y B/N PARA EL ARCHIVO MUNICIPAL, DEL 9 DE FEBRERO AL 31 DE DICIEMBRE DE 2024</t>
  </si>
  <si>
    <t>PRÓRROGA COPIAS COLOR Y B/N 2 FOTOCOPIADORAS ARCHIVO MUNICIPAL, DEL 8 DE FEBRERO AL 31 DE DICIEMBRE DE 2024</t>
  </si>
  <si>
    <t>!ª Prórroga contrato Suministro Impresión corporativa, del 8 febrero 2024 al 7 febrero 2025. (Secretaría General)</t>
  </si>
  <si>
    <t>1ª Prórroga contrato Suministro Impresión corporativa, del 8 de febrero 2024 al 7 de febrero 2025 (Secretaría General).</t>
  </si>
  <si>
    <t>CONTRATACIÓN DEL RECICLADO DE PAPEL EN LOS EDIFICIOS CASA DEL BARCO Y ANEXO. AÑO 2024</t>
  </si>
  <si>
    <t>INSTALACIÓN BANDA SEGURIDAD PUERTA CORREDERA // SERVICIO DE LIMPIEZA.</t>
  </si>
  <si>
    <t>CARTELERÍA DIA INTERNACIONAL DE LA MUJER 8M / MARZO 2024</t>
  </si>
  <si>
    <t>AMPLIACIÓN CTTO PRESENTACIÓN ACTIVIDAD CARNAVAL DE LOS COLES EN LA CÚPULA DEL MILENIO EL 9-2.</t>
  </si>
  <si>
    <t>ADJUDICA RENOVACIÓN DOS SUSCRIPCIONES AL PERIÓDICO DÍARIO DE VALLADOLID EL MUNDO - 2024 - MEDIOS DE COMUNICACIÓN</t>
  </si>
  <si>
    <t>SUMINISTRO DE PERIÓDICOS DEL DIARIO EL MUNDO PARA LA AGENCIA DE INNOVACIÓN. AÑO 2024</t>
  </si>
  <si>
    <t>CONTRATO MANTENIMIENTO GRUPOS ELECTRÓGENOS CENTROS PARTICIPACIÓN CIUD/ LOTE 2 EXP SE-PC 11/2023/ 1ENE24-1JUN25</t>
  </si>
  <si>
    <t>IMPORTE ANALISIS DE DROGAS REALIZADOS DURANTE DICIEMBRE 2023</t>
  </si>
  <si>
    <t>MANTENIMIENTO DE LAS INSTALACIONES FOTOVOLTAICAS DEL SEPI</t>
  </si>
  <si>
    <t>SUSTI F/2024/423 //Nº PROYECTO: ZM02231  / MTO C. MARCELINA PONCELA VALLADOLID  / APLICACION PRESUPUESTARIA 09/334.1/213</t>
  </si>
  <si>
    <t>ELABORACION DE SOPORTES DIVULGATIVOS PARA UNIVERSIDAD DE VALLADOLID 2024</t>
  </si>
  <si>
    <t>CONTRATO SUMINISTRO MATERIAL DE OFICINA ALMACEN DE ACOPIOS LOTE 6  DE 01/01/2024-31/01/2024, R.I.</t>
  </si>
  <si>
    <t>ASOCIACIÓN CULTURAL BULSARA</t>
  </si>
  <si>
    <t>ACTUACIÓN GRUPO ""LAS BULSARA"" DIA INTERNACIONAL DE LA MUJER 8M / 8 MARZO 2024</t>
  </si>
  <si>
    <t>CONTROL PRUEBAS FISICAS ASPIRANTES SUBOFICIAL BOMBEROS</t>
  </si>
  <si>
    <t>Alquiler de maquinaria sin conductor (rodillos compactadores, carretillas elevadoras, barredoras.. a demanda</t>
  </si>
  <si>
    <t>RECOGID Y DESTRUCCION PAPEL. DEPARTAMENTO PREVENCION Y SALUD LABORAL</t>
  </si>
  <si>
    <t>Edición profesional de un vídeo corporativo s/ la dinámica urbana de los Polígonos Argales y San Cristobal.</t>
  </si>
  <si>
    <t>ANTONIO JOSE PEREDA MARTINEZ</t>
  </si>
  <si>
    <t>Realización de dos vuelos con dron para grabaciones aéreas de los enclaves industriales Polígono Argales y San Cristobal</t>
  </si>
  <si>
    <t>CTTO DE SUMINISTRO DE CARRETILLAS Y PLATAFORMAS ELEVADORAS PARA LAS OBRAS EN COLEGIOS PUBLICOS. AÑO 2024</t>
  </si>
  <si>
    <t>REAJUSTE ANUALIDADES CONTRATO ASISTENCIA TÉCNICA DESARROLLO PROGRAMA VALLADOLID INTEGRANTE RED CIUDADES CREATIVAS</t>
  </si>
  <si>
    <t>TALLERES DE YOGA INFANTIL Y ADOLESCENTE EN EL CENTRO MUNICIPAL DE LA IGUALDAD (CMI) / ENERO A JUNIO 2024</t>
  </si>
  <si>
    <t>MENUDO FIN DE SEMANA 2024 (1): ACTUACIÓN DE GRUPO ABRAPALABRA EN CM PINAR DE ANTEQUERA</t>
  </si>
  <si>
    <t>REAJUSTE ANUALIDAD CONTRATO ASISTENCIA TECNICA PROGRAMA VALLADOLID INTEGRANTE DE LA RED CIUDADES CREATIVAS UNESCO. 2024</t>
  </si>
  <si>
    <t>MONTAJE-DESMONTAJE MESAS Y PORTES PARA LAS OLIMPIADAS MATEMATICAS. 17- MARZO</t>
  </si>
  <si>
    <t>PIEDRAS HERNANDO, S.L.</t>
  </si>
  <si>
    <t>SUMINISTRO M/2 LOSA EN PIEZA CASA CONSISTORIAL.</t>
  </si>
  <si>
    <t>CONTROL BIOLOGICO DE MOSQUITOS Y DETERMINADAS ESPECIES DE MOSCAS EN TERMINO MPAL. DE VALLADOLID. 1ª PRORROGA</t>
  </si>
  <si>
    <t>MANTENIMIENTO DE LAS PUERTAS AUTOMATICAS EN 2024 DE LOS CVA SIN TRANSFERIR</t>
  </si>
  <si>
    <t>REVISION ANUAL Y CAMBIO BATERIA VEHICULO AURIS 4250KFK DEL SERVICIO MEDIO AMBIENTE</t>
  </si>
  <si>
    <t>ADJUDICA GRABAR IMÁGENES Y MONTAR VÍDEOS DE BARRIOS PARA DIFUNDIR EN CONCEJOS ABIERTOS (ENERO-SEPTIEMBRE 2024)</t>
  </si>
  <si>
    <t>PR-SE 13/21 P.S.5 PRÓRROGA SUMINISTRO ENERGÍA ELÉCTRICA. AÑO 2024. CENTRO MUNICIPAL DE LA IGUALDAD</t>
  </si>
  <si>
    <t>SE-EIJI 11/2020 PS 3. 2ª PRORROGA DEL CONTRATO DE MANTENIMIENTO DE EDIFICIOS. ESCUELAS INFANTILES. LOTE 2. AÑO 2024</t>
  </si>
  <si>
    <t>SE-EIJI 11/2020 PS 3.2ª PROR CTTO MANTENIMIENTO EDIFICIOS.EIM. LOTE 2. AÑO 2024 ENLAZADO PROY: 8.426,59 ¿</t>
  </si>
  <si>
    <t>SE-EIJI 11/2020 PS 3. PRORROGA CONTRATO MANT. ESPACIO JOVEN Z.SUR Y NORTE. LOTE 2. AÑO 2024.</t>
  </si>
  <si>
    <t>SE-PC 13/2023: PRÓRROGA CONTRATO DE MANT. DE EXTINTORES DE LOS CENTROS DE PARTICIPACIÓN CIUDADANA (1 ENE24-3 MAY25)</t>
  </si>
  <si>
    <t>SE-EIJI 11/2020 PS 3. PRORROGA CONTRATO MANT. CENTRO IGUALDAD MUJER. LOTE 2. AÑO 2024.</t>
  </si>
  <si>
    <t>SE-EIJI 11/2020 PS 3. PRORROGA CONT. MANT. C. APRENDIZAJE A LO LARGO DE LA VIDA. LOTE 2. AÑO 2024.</t>
  </si>
  <si>
    <t>SUSCRIPCIÓN ANUAL A BASE DE DATOS ""PROYECTO CSP"". AÑO 2024.</t>
  </si>
  <si>
    <t>AMPLIACIÓN CTTO SERVICIOS RECOGIDA ECO PAPELERAS EN LA BIBLIOTECA DE MARTIN ABRIL. DE ABRIL A DICIEMBRE 24</t>
  </si>
  <si>
    <t>DISEÑO, MAQUETACIÓN Y ARTE FINAL CAMPAÑA MUJER NIÑA Y CIENCIA / 11 FEBRERO</t>
  </si>
  <si>
    <t>SE-EC 08/2023. PRORROGA FERIA DEL LIBRO. 2024. LOTE 5: SERVICIOS AUXILIARES</t>
  </si>
  <si>
    <t>ACTUACIONES MUSICALES EN LOS CVA TRANSFERIDOS DE ENERO A JUNIO  EN 2024</t>
  </si>
  <si>
    <t>ACTUACIONES MUSICALES PARA LOS CVA TRANSFERIDOS DE ENERO A JUNIO DE 2024</t>
  </si>
  <si>
    <t>MANTENIMIENTO DE LOS SISTEMAS DE SEGURIDAD ESPACIOS JOVENES 2024</t>
  </si>
  <si>
    <t>PRÓRROGA CONV. ASESOR. JURÍDICO S/DCHO FAMILIA Y PENAL Y S/MECANIS. 2ª OPORTUNIDAD - DE 1/1 A 30/06/24</t>
  </si>
  <si>
    <t>MANTENIMIENTO DE LOS ASCENSORES DE LOS CVA SIN TRANFERIR PARA 2024</t>
  </si>
  <si>
    <t>SERVICIO MANTENIMIENTO DEL SISTEMA DE SEGURIDAD DE LA CUPULA DEL MILENIO, 1 AÑO. DEL 01-09-2023 AL 31-08-2024</t>
  </si>
  <si>
    <t>TALLERES APRENDIZAJE DE LA CONDUCTA DIRIGIDOS A ALUMANDO A PARTIR 6º PRIM C.EDUCATIVOS VALLADOLID.CURSO 23/24</t>
  </si>
  <si>
    <t>TALLERES DE DESARROLLO PERSONAL, BIENESTAR EMOCIONAL Y EMPODERAMIENTO 2024</t>
  </si>
  <si>
    <t>INSPECCIÓN PERIÓDICA DE LA INSTALACIÓN RECEPTORA INDIVIDUAL POR PARTE DE LA EMPRESA DISTRIBUIDORA DE GAS COLEGIOS. 24</t>
  </si>
  <si>
    <t>MANTENIMEINTO DE LOS SISTEMAS DE SEGURIDAD Y VIDEOVIGILANCIA DE LOS CVA (ANTES CPM) NO TRANSFERIDOS DURANTE EL AÑO 2024.</t>
  </si>
  <si>
    <t>MANTENIMIENTO SISTEMAS DE SEGURIDAD Y VIDEO VIGILANCIA DE LOS CENTROS DEPENDIENTES DEL SERVICIO DE INTERVENCION SOCIAL</t>
  </si>
  <si>
    <t>SERVICIOS DE VERIFICACIÓN (CONTROLADOR DE PRIMER NIVEL) DE LA VALIDACIÓN NÚMERO 5 SOBREEJECUCIÓN.</t>
  </si>
  <si>
    <t>SERVICIOS DE VERIFICACIÓN (CONTROLADOR DE PRIMER NIVEL) DE LA VALIDACIÓN NÚMERO 5 SOBREEJECUCIÓN, DEL PROYECTO 0599_INDN</t>
  </si>
  <si>
    <t>MANTENIMIENTO PÁGINA WEB DEL CENTRO MUNICIPAL DE LA IGUALDAD (CMI) / DURANTE 2024</t>
  </si>
  <si>
    <t>SEGURO RC TECNICOS NOV-22 -ABRIL 23 2º SEMESTRE (EXP.PAT-135/2020 PS1 REGULARIZACIÓN)</t>
  </si>
  <si>
    <t>SUMINISTRO DE MATERIAL PARA BAÑOS Y COCINAS DE LAS ESCUELAS INFANTILES MUNICIPALES. AÑO 2024</t>
  </si>
  <si>
    <t>MANTIMIENTO STMAS SEGURIDAD EN BIBLIOTECA CAMPO GRANDE Y MARTIN ABRIL. AÑO 2024.</t>
  </si>
  <si>
    <t>REVISIÓN LINEAS DE VIDA EN EL CEE Nº 1 Y CEIP MACIAS PICAVEA. AÑO 2024</t>
  </si>
  <si>
    <t>PRORROGA 1/1 a 30/6/24-L 1 y2  prog.prev.fam.moneo y ded-y otros en C.esc</t>
  </si>
  <si>
    <t>PRORROGA 1/1 a 30/6/24-L 1 y2  prog.prev.fam.moneo y ded-y otros en C.esc. PM.DROGODEPENCIAS-procedente de prog. 231.2</t>
  </si>
  <si>
    <t>REPARACION MOTOR QUEMADOR CC DELICIAS SEGUN PRESUPUESTO Nº 1726/209/24 DE FECHA 29/01/2024</t>
  </si>
  <si>
    <t>ENSAYOS CONTROL CALIDAD REFORMA EDIFICIO ZONA JOVEN EL PINAR - C/ ARCA REAL 56 - PRTR NGEU / GR APUNTES SEMEU 09/2020.</t>
  </si>
  <si>
    <t>AD/ PRORROGA 1/1 a 30/6/24-L 1 y2  prog.prev.fam.moneo y ded-y otros en C.esc -PMDROGAS-TRASPASO A 231.4</t>
  </si>
  <si>
    <t>REVISIÓN ASCENSOR CEIP TERESA ÍÑIGO DE TORO POR LA EMPRESA INSTALADORA. 2024</t>
  </si>
  <si>
    <t>2ª PRÓRROGA LOTE 3: CONTRATO PROGRAMAS EDUCACIÓN AMBIENTAL (ACCIONES EDUCATIVAS). PLAZO: 01/01/2024 AL 31/08/2024</t>
  </si>
  <si>
    <t>FREELANCE SOCIEDAD COOPERATIVA MADRILEÑA</t>
  </si>
  <si>
    <t>DISEÑO GRÁFICO CAMPAÑA ORIENTACIÓN PSICOLÓGICA EN ESPACIOS JÓVENES / 1 DIA</t>
  </si>
  <si>
    <t>DISEÑO GRÁFICO CAMPAÑA ALIMENTACIÓN SALUDABLE PARA POBLACIÓN JUVENIL / 1 DIA</t>
  </si>
  <si>
    <t>CTTO SUSCRIPCIÓN REVISTAS QUE LEER E INTEGRAL PARA BIBLIOTECAS MUNICIPALES AÑO 2024</t>
  </si>
  <si>
    <t>TALLERES DE EDUCACIÓN GASTRONÓMICA DESTINADOS AL ALUMNADO DE LOS CENTROS EDUCATIVOS EN VALLADOLID.CURSO 23-24</t>
  </si>
  <si>
    <t>POR CAMBIO NOMBRE PROVEEDOR: ADJUDICA ALQUILER Y MANTENER EQUIPO BIZHUB PRO C-6500 IMPRENTA DE 01/01/2024 a 28/02/2024</t>
  </si>
  <si>
    <t>MANTENIMIENTO ALARMA CENTRO MUNICIPAL DE ACUSTICA</t>
  </si>
  <si>
    <t>PRORROGA DEL CONTRATO VS 7/20</t>
  </si>
  <si>
    <t>DETERGENTE Y ANTIESPUMANTE PARA MAQUINA DE DESCONTAMINACION DE EQUIPOS AUTONOMOS//SERV. EXTINCION DE INCENDIOS</t>
  </si>
  <si>
    <t>COORD. SEGURIDAD Y SALUD reforma edificio zona joven el pinar-c/ara real 56-PRTR NGEU / GR APUNTES 12/2018 PLANEAMIENTO.</t>
  </si>
  <si>
    <t>ADAPTACION DE NUEVO EQUIPO DE COMUNICACION SAR DEL ASCENSOR DEL CVA Z. ESTE- INICITIVAS SOCIALES</t>
  </si>
  <si>
    <t>SUMINISTRO DE BOMBAS DE ACHIQUE PARA CC LUELMO SEGUN PRESUPUESTO Nº 1726/207/24</t>
  </si>
  <si>
    <t>SUMINISTRO MATERIAL DE FONTANERÍA, FERRETERÍA SERVICIO MANTENIMIENTO - NO ACUERDO MARCO-</t>
  </si>
  <si>
    <t>INSTALACION ELECTRICA TEMPORAL EN REGIMEN DE ALQUILER DE TOMAS CORRIENTE ACTOS DE LA POLICIA NACIONAL ENERO-2024, R.I.</t>
  </si>
  <si>
    <t>ACONDICIONAMIENTO JARDIN INTERIOR BIBLIOTECA DE PARQUESOL. HASTA AGOSTO 2024</t>
  </si>
  <si>
    <t>REVISAR Y REPARAR BOMBAS DE ACHIQUE EN ANTIGUA HIPICA MILITAR</t>
  </si>
  <si>
    <t>SUMINISTRO GAS- C.F.E J.BENAVENTE-ENERO Y FEBRERO 202-PM VALLADOLID CUIDA VI-15 ALUMNOS-PROYECTO FINANCIACIÓN AFECTADA.</t>
  </si>
  <si>
    <t>ACTUACION ARTISTICA, ESCENARIO, ILUMINACION, SONIDO, ETCC PARA LOS CARNAVALES PARA LOS MAYORES DE LOS CVA EN LA CUPULA</t>
  </si>
  <si>
    <t>Mantenimiento sistema de vigilancia y alarma de instalaciones del Parque de Conservación, C/ Títulos, 51.</t>
  </si>
  <si>
    <t>ESPUMOGENO ( 500 LITROS) PARA PRACTICAS DE FORMACIÓN///SERV. EXTINCION DE INCENDIOS</t>
  </si>
  <si>
    <t>MANTENIMIENTO DE EQUIPOS CLIMATIZACIÓN EN EDIFICIO ANEXO AL DE CASA DEL BARCO. AÑO 2024</t>
  </si>
  <si>
    <t>GENERALI  ESPAÑA, S.A. DE SEGUROS Y REASEGUROS</t>
  </si>
  <si>
    <t>SEGURO VIDA ACCIDENTES EMPLEADOS Y CORPORACIÓN, PERÍODO 5/2/2024 A 5/2/2025 (LOTE Nº 6).</t>
  </si>
  <si>
    <t>3 SUSCRIPCIONES A LA REVISTA ""TRIBUTOS LOCALES"". AÑO 2024.</t>
  </si>
  <si>
    <t>PROPUESTA DE GASTO ABONO ALQUILER DE AULAS AULARIO CONCURSO ESTABILIZACIÓN 6-4-2024 -PER-676/2022.</t>
  </si>
  <si>
    <t>CTTO DE SERVICIOS PARA LA RECOGIDA MENSUAL DE 3 ECO PAPELERAS EN LA BIBLIOTECA DE PARQUESOL</t>
  </si>
  <si>
    <t>MENUDO FIN DE SEMANA 2024 (1): 2 ACTUACIONES DE TEATRO EN CC PARQUESOL Y ZONA SUR</t>
  </si>
  <si>
    <t>MENUDO FIN DE SEMANA 2024 (1): 2 ACTUACIONES DE LAS CHAMANAS EN CC BAILARÍN VICENTE ESCUDERO Y CM LA OVERUELA</t>
  </si>
  <si>
    <t>TOMAS DE TIERRA DE LAS CABINAS DE LA RED DE CONTROL DE LA CALIDAD DEL AIRE</t>
  </si>
  <si>
    <t>CONTRATO SUMINISTRO GAS NATURAL OFICINA VENTA AMBULANTE.</t>
  </si>
  <si>
    <t>CTTO SUMINISTRO REVISTAS MARIE CLAIRE, MUY INTERESANTE Y MUY HISTORIA PARA BIBLIOTECAS MUNICIPALES PARA EL AÑO 2024</t>
  </si>
  <si>
    <t>ENTIDAD NACIONAL DE ACREDITACION</t>
  </si>
  <si>
    <t>ACREDITACION Y MANTENIMIENTO CERTIFICADO CALIDAD RCCVA</t>
  </si>
  <si>
    <t>Suministro combustible AUTOGAS en estación de servicio para vehículos del SEPI, durante el año 2024.-</t>
  </si>
  <si>
    <t>MENUDO FIN DE SEMANA 2024 (1): 2 ACTUACIONES DE MARGARITO Y CÍA EN CC JOSE LUIS MOSQUERA Y CANAL DE CASTILLA</t>
  </si>
  <si>
    <t>MENUDO FIN DE SEMANA 2024 (1): 2 ESPECTÁCULOS DE TEATRO INFANTIL DEL GRUPO LIBERA TEATRO EN CC PILARICA Y CC DELICIAS</t>
  </si>
  <si>
    <t>MENUDO FIN DE SEMANA 2024 (1): 2 ESPECTÁCULOS DE MAGIA DE LUIS JOYRA EN CC. RONDILLA Y CC. CAMPILLO</t>
  </si>
  <si>
    <t>MANTENIMIENTO DEL SISTEMA DE SEGURIDAD INSTALADO EN LA AGENCIA DE INNOVACIÓN Y NAVE HUB INNOVACIÓN AÑO 2024</t>
  </si>
  <si>
    <t>STAND  EN LA XVIII SALÓN DEL CÓMIC Y MANGA DE CASTILLA Y LEÓN / 16 Y 17 MARZO</t>
  </si>
  <si>
    <t>MENUDO FIN DE SEMANA 2024 (1): ACTUACIÓN DE ATHENEA TEATRO EN CC PARQUESOL Y CC JOSE LUIS MOSQUERA</t>
  </si>
  <si>
    <t>PRORROGA CONTRATO LIMPIEZA DE LOS CVA  (ANTES CPM) SIN TRANSFERIR AÑO 2024</t>
  </si>
  <si>
    <t>PRORROGA CONTRATO LIMPIEZA LOTE 10 CVA TRANSFERIDOS AÑO2024 (ANTES CPM)</t>
  </si>
  <si>
    <t>PRORROGA CONTRATO LIMPIEZA-LOTE10-CENTRO DE FORMACION PARA EL EMPLEO-JACINTO BENAVENTE  DE MARZO A DICIEMBRE 2024</t>
  </si>
  <si>
    <t>SE-PC 14/2023: PRÓRROGA CONTRATO DE MANTENIM. DE JARDINES DE LOS CENTROS DE PARTICIPACIÓN CIUDADANA (1 ENE24-24 MAY25)</t>
  </si>
  <si>
    <t>SE 10/20 PS 1 PRORR CTTO MANTENIMIENTO ZONAS VERDES. LOTE 1. HASTA 22-9-24 reajuste proyecto: 8.282,83 ¿</t>
  </si>
  <si>
    <t>2ª PRORROGA contrato SERVICIO DE LIMPIEZA DEPENDENCIAS DEL PARQUE VIAS PÚBLICAS. Expte. SE-31/2020</t>
  </si>
  <si>
    <t>REPARACION DE LLAVES DE ALARMA Y REPOSICION DE SISTEMAS</t>
  </si>
  <si>
    <t>PUESTA EN MARCHA CALDERAS BERETTA CON REVISIÓN INSTALACIÓN GAS VVDAS SOCIALES</t>
  </si>
  <si>
    <t>RADIOGRAFIAS Y ECOGRAFIAS. DPTO PREVENCION Y SALUD LABORAL</t>
  </si>
  <si>
    <t>CTTO SUMINISTRO REVISTA JUEVES/MUY INTERESANTE/OTAKA UNKA/COSAS DE CASA/NATIONAL KIDS/COSAS DE CAMPO Y ANO CERO AÑO 2024</t>
  </si>
  <si>
    <t>2ª PRÓRROGA Contrato SERVICIO DE LIMPIEZA EN DEPENDENCIAS DE CENTRO DE ALUMBRADO PÚBLICO.- Expte SE- 31/2020</t>
  </si>
  <si>
    <t>MANTENIMIENTO SEGUNDO AÑO TRATAMIENTO TERMITAS EN EDIF.MUNICIPAL STA. ANA .</t>
  </si>
  <si>
    <t>Suministro de 2.400 L. de GASÓLEO C para la caldera del Parque de Conservación de la Vía Pública, en C/ Títulos, 51.</t>
  </si>
  <si>
    <t>REVISIÓN ANUAL OBLIGATORIA DE EQUIPOS DE ELEVACIÓN DE VEHÍCULOS INDUSTRIALES. // SERVICIO DE LIMPIEZA.</t>
  </si>
  <si>
    <t>MENUDO FIN DE SEMANA 2024 (1): ACTUACIONES DE OKARINO TRAPISONDA EN CC JOSE MARÍA LUELMO Y ZONA ESTE</t>
  </si>
  <si>
    <t>ADJUDICA SUMINISTRO DIARIO DETERMINADOS PERIÓDICOS PARA GOBIERNO Y RELACIONES Y ALCALDÍA DURANTE EL AÑO 2024</t>
  </si>
  <si>
    <t>Adquisición de agua mineral en garrafas para el Parque de Vías Públicas, durante el ejercicio 2024.-</t>
  </si>
  <si>
    <t>PRORROGA MANTENIMIENTO JARDINES DEL 01/01/24 AL 30/04/24, CPM RONDILLA 1738,32 Y CPM DELICIAS 3228,33</t>
  </si>
  <si>
    <t>PRÓRROGA MANTENIMIENTO JARDÍN COMEDOR SOCIAL (1384,11/año) DEL 1/1 AL 30/4/24</t>
  </si>
  <si>
    <t>ACTIVIDADES DE ESCRITURA CREATIVA Y LECTURA EN EL CENTRO MUNICIPAL DE LA IGUALDAD (CMI) / ENERO A JUNIO 2024</t>
  </si>
  <si>
    <t>REDAC. PROY. TEC. Y DIREC. FACULT. OBRAS EN CMPA PARA ACONDICIONAMIENTO EDIFIC. EXISTENTE PARA VESTUARIO Y NUEVO ALMACEN</t>
  </si>
  <si>
    <t>CONTRATO SUMINISTRO MATERIAL DE OFICINA ALMACEN DE ACOPIOS LOTE 3  DE 01/01/2024-31/01/2024, R.I.</t>
  </si>
  <si>
    <t>MANTENIMIENTO SISTEMAS DE SEGURIDAD DEL ANTIGUO COLEGIO MARIA DE MOLINA (MAS COMEDOR) PARA LA EMMVA 2024</t>
  </si>
  <si>
    <t>ABONO TASA POR USO DE AULAS DE LA UVA, CONVOCATORIA DE 3 TÉCNICOS MEDIOS DE ANIMACIÓN COMUNITARIA. PER-344/2023.</t>
  </si>
  <si>
    <t>MENUDO FIN DE SEMANA 2024 (1): 2 ACTUACIONES DE GUILLERMO NATÁN EN CENTRO SANTIAGO LÓPEZ Y CC JOSE MARÍA LUELMO</t>
  </si>
  <si>
    <t>CONTRATO SERVICIO ADIESTRADOR CANINO PARA CENTRO MUNICIPAL DE PROTECCIÓN ANIMAL - 1ª PRORROGA</t>
  </si>
  <si>
    <t>LIMPIEZA CONTENEDORES HIGIÉNICOS EN LAS ESCUELAS INFANTILES. 2024</t>
  </si>
  <si>
    <t>ADJUDICA GRABAR EN VÍDEO CONCEJOS ABIERTOS EQUIPO DE GOBIERNO ENERO-SEPTIEMBRE 2024 - GABINETE DE GOBIERNO</t>
  </si>
  <si>
    <t>TALLER PASEO ""RECUPERANDO MUJERES DE VALLADOLID"" / ENERO A JUNIO</t>
  </si>
  <si>
    <t>REVISIÓN DE LINEAS DE VIDA EN LAS INSTALACIONES C/ TOPACIO. SERVICIO DE LIMPIEZA.</t>
  </si>
  <si>
    <t>CONTRATO DE REPARACIÓN DE PUERTAS AUTOMÁTICAS EN ENTRADAS A COLEGIOS PÚBLICOS. AÑO 2024</t>
  </si>
  <si>
    <t>EMPALME MACHO-HEMBRA 3/4 A 3/8 / RACOR HEMBRA 3/8 ESPIGA 12MM / RACOR C...// AM EXP 18/2022 // LIMPIEZA VIARIA.</t>
  </si>
  <si>
    <t>ELEVADOR CASCOS 2 COLUMN C3..5 Nº 4444 AÑO 1998 / RODAMIENTO 32010 KJ-AC 2 COLUMNAS SUPERIOR CONICO / KIT 3 CORREAS ELEV</t>
  </si>
  <si>
    <t>POMO CAMBIO PIEL NEGRO / POMO LARGO PIEL NEGRA / ASIENTOS DL</t>
  </si>
  <si>
    <t>RETROVISOR DL DR / PINTAR RETROVISOR DL DR</t>
  </si>
  <si>
    <t>REPARAR Y PINTAR DEPOSITO COMBUSTIBLE</t>
  </si>
  <si>
    <t>OA EX-RP ESCOBILLA LIMPIAPARABR  MATRICULA 5891HTF / REVISI N VEHZCULO / OS TEST VEHOCULO / OA SU LIQUIDO DE FRENOS / OA</t>
  </si>
  <si>
    <t>REVISI N VEHZCULO  MATRICULA 9207HPX / OS TEST VEHOCULO / OA SU LIQUIDO DE FRENOS / OA SU PASTILLAS FRENO DEL / OA SU PA</t>
  </si>
  <si>
    <t>MANO DE OBRA // M.O. D/M  PUERTA, DESVENTIR Y VESTIR PUERTA. CUADRAR PUERTA CON AJUSTE DE VISAGRA</t>
  </si>
  <si>
    <t>MANO DE OBRA // M.O.CAMBIAR CORREA DISTRIBUCCIÓN Y MIRAR CHUPONA...// AM EXP 23/2020 // SERVICIO DE LIMPIEZA.</t>
  </si>
  <si>
    <t>MANO DE OBRA // M.O.CAMBIAR CORREA DISTRIBUCCIÓN Y MIRAR CHUPONA DE ACEIT...// AM EXP 23/2020 // SERVICIO DE LIMPIEZA.</t>
  </si>
  <si>
    <t>MENUDO FIN DE SEMANA 2024 (1): 2 ACTUACIONES DE PAYASO CUCHUFLAY EN CIC EMPECINADO Y CC CASA CUNA</t>
  </si>
  <si>
    <t>REPUESTOS // CINTURON DE SEGURIDAD...// AM EXP 23/2020 // SERVICIO DE LIMPIEZA.</t>
  </si>
  <si>
    <t>MANO DE OBRA REALIZAR MANTINIMIENTO DE LAS 250 HORAS / .... // AM EXP 23/2020 // SERVICIO DE LIMPIEZA.</t>
  </si>
  <si>
    <t>REPARACION BALLESTAS SUSPENSIONES NEUMATICAS. DIAPRESES- BALONAS....// AM EXP 23/2020 // SERVICIO DE LIMPIEZA.</t>
  </si>
  <si>
    <t>PIEZAS PARA LAS CALEFACCIONES DE LOS COLEGIOS PUBLICOS. SE APLICA EL ABONO 29</t>
  </si>
  <si>
    <t>MATERIAL ELECTRICIDAD: AV UNIÓN ESGUEVA (ID 38598), J.M. LUELMO (ID 39174) Y J.L. MOSQUERA (ID 38978)</t>
  </si>
  <si>
    <t>FANCOIL TOP FAN VN3V 20 SIN ENVOLVENTE VERSIÓN OCULTA. CP EL PERAL</t>
  </si>
  <si>
    <t>CAJA EMP SE NU173418 P.TRABAJO 3COL BL.POLAR / TOMA INF 3M VOL-OCK6-U8  UTP6 RJ45 S/FRON    7000027621 / CAJA EMP SE NU1</t>
  </si>
  <si>
    <t>MARCO 2E NIESSEN 8272.1-BA Horiz / MARCO 1E NIESSEN 8271.1-BA / BASE SCH NIESSEN 8188.6 mecanismo</t>
  </si>
  <si>
    <t>DETECTOR SE XS6-18B1NAL2  8MM 3H 10/36VCC / DETECTOR SE XS6-30B1NAL2 / FINA...// AM EXP V18/2022 // SERVICIO DE LIMPIEZA</t>
  </si>
  <si>
    <t>GASTOS ACUERDO MARCO SUMINISTRO DE MATERIALES EXP.18/2022</t>
  </si>
  <si>
    <t>PANEL DISANO ECO 33W 4000K  60X60 UGR&lt;19 BL 3500LM / TASA ECORAEE   (R.DECR...// AM EXP 18/2022 // SERVICIO DE LIMPIEZA.</t>
  </si>
  <si>
    <t>MANT. SUMINISTRO MATERIAL PARA REPARACIONES DE INICIATIVAS SOCIALES, APRENDIZ, CVA S.JUAN,HUERTA, PTE. COLG .</t>
  </si>
  <si>
    <t>SUMINISTRO DE MATERIAL ELÉCTRICO PARA CC ZONA ESTE (ID 39700) Y CIC CONDE ANSÚREZ (ID 40006)</t>
  </si>
  <si>
    <t>MATERIAL ELECTRICIDAD CENTROS CÍVICOS: ZONA ESTE (39692), LUELMO (39582), CANAL DE CASTILLA (39543), PARQUESOL (39566)</t>
  </si>
  <si>
    <t>CABLE INFOR/DATOS UTP-6 LSZH L.HAL (BOBINA / CAJA SUP SE NU123418 P.TRABAJO 3COL BL.POLAR / BASE DOB SE NU306718A  SCHUK</t>
  </si>
  <si>
    <t>GUIA PAS ANGUILA 3,5x15M FIBRA AUTOENERG / TUBO LED PH CORE.PRO  120CM 14W/840C G13 / TASA ECORAEE   (R.DECRETO 208/2005</t>
  </si>
  <si>
    <t>CONTRATO DE SUMINISTRO Y SUSTITUCIÓN DE PIEZAS DE ASCENSORES EN LOS COLEGIOS PÚBLICOS. 2024</t>
  </si>
  <si>
    <t>REALIZACIÓN TÉCNICA, SONIDO E ILUMINACIÓN PARA EL CARNAVALES DE LOS COLES EN LA CUPULA DEL MILENIO. 9-FEBRERO</t>
  </si>
  <si>
    <t>GOOD NEWS TELEVISION SL</t>
  </si>
  <si>
    <t>MAQUETACION DE LAS 36 PAGINAS EN ESPAÑOL Y LA ADAPTACION AL INGLES DE LA MEMORIA UNESCO</t>
  </si>
  <si>
    <t>prorroga sum. energía eléctrica  para los CVA Sin transferir -AÑO 2024</t>
  </si>
  <si>
    <t>prorroga sum.energía electrica CVA TRANSFERIDOS-AÑO 2024</t>
  </si>
  <si>
    <t>prorroga sum. energía eléctrica centro  form. jacinto benavente año 2024..</t>
  </si>
  <si>
    <t>Alquiler y retirada de contenedores obra, a demanda y según necesidades.-</t>
  </si>
  <si>
    <t>prorroga sum.energía electrica centro form.jacinto benvente-proy.valladolid cuida VI-2024</t>
  </si>
  <si>
    <t>PRIMERA PRORROGA CONTRATO SERVICIO DE INGENIERIA EN MATERIA DE SEGURIDAD CIUDADANA EN CELEBRACION DE ESPECTACULOS 2024</t>
  </si>
  <si>
    <t>Control de Calidad Lote 1 del contrato de conservación, reparación y reforma de alumbrado. P.S 1 Prórroga.Exp 8-2021</t>
  </si>
  <si>
    <t>PRORROGA CONTRATO SUMINISTRO FUNDENTES LOTE 1 PARA VIALIDAD VÍAS PÚBLICAS OCTUBRE 2023 SEPTIEMBRE 2024 LIMPIEZA VIARIA.</t>
  </si>
  <si>
    <t>FUNDACIÓN UNIVERSIDAD DE VALLADOLID</t>
  </si>
  <si>
    <t>PRORROGA SERV. GESTION ESCUELA DE FORMACIÓN Y ANIMACIÓN JUVENIL DE 29/01/2024 A 28/01/2025</t>
  </si>
  <si>
    <t>CONTRATO BASADO DE CONTROL CALIDAD (LOTE 1 ENSAYOS)OBRA URBANIZACIÓN CAMINO VIEJO SIMANCAS (LOTE 1)</t>
  </si>
  <si>
    <t>DERECHOS DE EXTENSIÓN DE ACOMETIDA DE ELECTRICIDAD NECESARIO PARA LA OBRA DE REFORMA DE INSTALACIÓN DE BAJA TENSIÓN</t>
  </si>
  <si>
    <t>MATERIAL SUSTITUIDO EN ENERO 2024 EN VARIOS CENTROS CIVICOS SEGUN PRESUPUESTO Nº 1726/211/24 DE FECHA 29/01/2024</t>
  </si>
  <si>
    <t>CONTRATO SUMINISTRO DE VESTUARIO Y COMPLEMENTOS PARA EL PERSONAL DE LIMPIEZA VIARIA. AÑO 2024 (LOTE 1)</t>
  </si>
  <si>
    <t>LIMPIEZA EXTRAORDINARIA 1 HORA DIARIA CURSO ESCOLAR 23-24 EN COLEGIO ESPECIAL Nº 1. ENERO A JUNIO 24</t>
  </si>
  <si>
    <t>Control de Calidad Lote 3 del contrato de conservación, reparación y reforma de alumbrado. P.S 1 Prórroga.Exp 8-2021</t>
  </si>
  <si>
    <t>ORGANIZACIÓN DIVERSAS ACTIVIDADES RELACIONADAS CON LA CIUDADANÍA EN TORNO AL DEPORTE Y LA MISIÓN CLIMÁTICA (MARZO  2024)</t>
  </si>
  <si>
    <t>CAMPAÑA DE SENSIBILIZACIÓN DEL 8 MARZO ""DIA INTERNACIONAL DE LA MUJER"" / MARZO 2024</t>
  </si>
  <si>
    <t>Suministro de 2.000 L de Gasóleo C para la caldera del Parque de Conservación de la Vía Pública en C/ Títulos, 51.</t>
  </si>
  <si>
    <t>CTTO SERVICIOS REALIZACIÓN 9 TALLERES PARA LA CELEBRACIÓN DEL DÍA INTERN DE LA MUJER Y LA NIÑA EN LA CIENCIA//FEBRERO 24</t>
  </si>
  <si>
    <t>MANTENIMIENTO 2024/Sistema de gestión de espera QSYSTEM instalado en Pz Santa Ana, 6 bj</t>
  </si>
  <si>
    <t>LICENCIAS, MTO. Y ASISTENCIA TÉCNICA DEL GESTOR DOCUMENTAL ALFRESCO, SEGUNDA PRÓRROGA 1/6/23 AL 31/5/24 (3/2023)</t>
  </si>
  <si>
    <t>PRODUCTOS DE LIMPIEZA Y ASEO PARA LOS EDIFICIOS CASA DEL BARCO Y ANEXO. AÑO 2024.</t>
  </si>
  <si>
    <t>Control de Calidad Lote 2 del contrato de conservación, reparación y reforma de alumbrado. P.S 1 Prórroga.Exp 8-2021</t>
  </si>
  <si>
    <t>MANTENIMIENTO DE LOS ASCENSORES DE LOS CVA TRANSFERIDOS PARA 2024</t>
  </si>
  <si>
    <t>COMPRA DE MATERIALES PARA REPARACIONES EN LOS SUELOS DE LINOLEO DEL CENTRO INTEGRADO PSH</t>
  </si>
  <si>
    <t>SUSTITUCIÓN VENTANA FIJA POR BATIENTE EN SALÓN DEL CENTRO INTEGRADO DE PERSONAS SIN HOGAR DE PASEO EXTREMADURA 9</t>
  </si>
  <si>
    <t>POLIZA DE SEGUROS - ACC COLECTIVOS L1-G-470000613 /// 2024</t>
  </si>
  <si>
    <t>MENUDO FIN DE SEMANA 2024 (1): FREDDY VARÓ: PRESENTACIÓN PROGRAMA Y ACTUACIONES EN ZONA ESTE Y CANAL DE CASTILLA</t>
  </si>
  <si>
    <t>ADJUDICA INSERCIÓN PUBLICIDAD EN REVISTA EL TOREO CASTELLANO - AÑO 2024</t>
  </si>
  <si>
    <t>GABRIEL MELO MAÑERO</t>
  </si>
  <si>
    <t>REPARAR CUBIERTA UNOS 22M2 DEL JACINTO BENAVENTE DEL CENTRO DE FOREMACION PAA ELEMPLEO</t>
  </si>
  <si>
    <t>REPARACION, REVISION Y CONFIGURACION DE LIMITADOR DE SONIDO DE LA CUPULA DEL MILENIO</t>
  </si>
  <si>
    <t>2ª PRORROGA CONTRATO LIMPIEZA DEPENDENCIAS PARA CENTRO MUNICIPAL DE PROTECCIÓN ANIMAL AÑO 2024 - LOTE 9</t>
  </si>
  <si>
    <t>SEGUNDA PRORROGA CONTRATO LIMPIEZA DEPENDENCIAS MUNICIPALES ANTIGUA OMIC PR-SE 32/2022 (P.S. 8 del Expte. n. SE 31/2020)</t>
  </si>
  <si>
    <t>2ª PRORROGA CONTRATO LIMPIEZA DE DEPENDENCIAL DEL CONSULTORIO PINAR DE ANTEQUERA AÑO 2024 - LOTE 9</t>
  </si>
  <si>
    <t>CARNES PERSONALEZADOS PARA LOS VOLUNTARIOS DE LOS CVA EN 2024(1000 UNIDADES)</t>
  </si>
  <si>
    <t>SE-PC 16/2023: PRÓRROGA CONTRATO DE MANTENIMIENTO ALARMAS DE LOS CENTROS DE PARTICIPACIÓN CIUDADANA (1 ENE24-31 MAY25)</t>
  </si>
  <si>
    <t>CONTRATO DE PRESTACIÓN DE SERVICIOS DE GESTIÓN DE EVENTO, CATERING Y VISITA DEL PROYECTO EUROPEO PROSPECT+</t>
  </si>
  <si>
    <t>CARNES PERSONALIZADOS PARA LOS VOLUNTARIO DE LOS CVA, 1000 UNIDADES, CVA TRANFERIDOS 1492,34 Y SIN TRANFERIR 2089,26 EUR</t>
  </si>
  <si>
    <t>MENUDO FIN DE SEMANA 2024 (1): 3 ACTUACIONES DE KINUNA TEATRO EN CC CAMPILLO, CASA CUNA Y RONDILLA</t>
  </si>
  <si>
    <t>CURSO ONLINE DE SENSIBILIZACIÓN, INFORMACIÓN Y PREVENCIÓN COMPORTAMIENTO DE RIESGOS / DURANTE 2024</t>
  </si>
  <si>
    <t>GRAPADO Y ENCUADERNACIÓN REVISTA JUVENIL ""PUCELA YOUTH"" / DURANTE 2024</t>
  </si>
  <si>
    <t>Control de calidad contrato nueva intersección acceso al polígono industrial ""EL BERROCAL"" desde antigua N-620 (lote 2)</t>
  </si>
  <si>
    <t>CTTO SERVICIOS TRANSPORTE, MONTAJE Y DESMONTAJE MESAS, VALLAS Y EQUIPO SONIDO PARA CARNAVAL DE COLEGIOS.9-2-24</t>
  </si>
  <si>
    <t>DERECHOS DE EXTENSIÓN DE ACOMETIDA DE ELECTRICIDAD PARA OBRA DE REFORMA DE INSTALACIÓN DE BAJA TENSIÓN (FEBRERO 2024)</t>
  </si>
  <si>
    <t>MANTENIMIENTO PREVENTIVO Y SERVICIO CORRECTIVO PLACAS SOLARES Y CALDERA BIOMASA DEL CMPA ASÍ COMO CAMBIO DE PARRILLAS</t>
  </si>
  <si>
    <t>CTTO SUMINISTRO SUSCRIPCION VARIAS REVISTAS OCU EDICIONES PARA BIBLIOTECAS PÚBLICAS AÑO 2024</t>
  </si>
  <si>
    <t>CENTRO ESPECIAL DE EMPLEO Y DESARROLLO VALLE DE OLID, S.L.</t>
  </si>
  <si>
    <t>ESCUDOS CORPORATIVOS BORDADOS PARA PRENDAS Y BOLSAS (1.000 UDS)///SERVICIO DE EXTINCION DE INCENDIOS</t>
  </si>
  <si>
    <t>TALLERES LITERARIOS EN EL CENTRO MUNICIPAL DE IGUALDAD (CMI) / ENERO-JUNIO 24</t>
  </si>
  <si>
    <t>C.CALIDAD (LOTE 2) REHABILITACIÓN, REFORMA Y ACTUALIZACIÓN CASA CONSISTORIAL.</t>
  </si>
  <si>
    <t>CONTROL CALIDAD L2. CAMINOS DE LA BIODIVERSIDAD URBANA. V.30/2023</t>
  </si>
  <si>
    <t>SERVICIO DE DESTRUCCIONES PERIÓDICAS DE DOCUMENTACIÓN EN EL ARCHIVO MUNICIPAL.</t>
  </si>
  <si>
    <t>MANDOS DE GARAJE Y COPIAS DE LLAVES DEPENDENCIAS DISTRITOS DE LA POLICIA MUNICIPAL (2024)</t>
  </si>
  <si>
    <t>ADJUDICA GESTIÓN INTEGRAL DE RESIDUOS CONTAMINANTES GENERADOS EN LA IMPRENTA - AÑO 2024</t>
  </si>
  <si>
    <t>RECOGIDA RESIDUOS BIOLOGICOS. DPTO. DE PREVENCION Y SALUD LABORAL</t>
  </si>
  <si>
    <t>J. PORRO E HIJO S.L.</t>
  </si>
  <si>
    <t>DISEÑO TECNICO GRAFICO DE MOBILIARIO MARQUESINA 05_CMC_M_MAR_2024_4_DISENOMOBILIARIO</t>
  </si>
  <si>
    <t>MANTENIMIENTO APP VALLAAIRE DE CONTROL AMBIENTAL</t>
  </si>
  <si>
    <t>SERVICIO DESRATIZACION, DESINSECTACION, DESINFECCION, PREVENCION Y CONTROL DE LEGIONELLA EN ALBERGUE PUENTE DUERO</t>
  </si>
  <si>
    <t>MANTENIMIENTO DE LOS SISTEMAS DE SEGURIDAD Y VIDEOVIGILANCIA DE LOS CVA (ANTES CPM) tRANSFERIDOS DURANTE EL AÑO 2024</t>
  </si>
  <si>
    <t>VISITAS A LA 57 FERIA DEL LIBRO Y LECTURAS COMPARTIDAS DIRIGIDAS A ALUMNOS DE PRIMARIA Y E. ESPECIAL DEL  3 AL 7 JUNIO</t>
  </si>
  <si>
    <t>ADJUDICA SERVICIO GRÁFICO AGENDA EQUIPO GOBIERNO Y ACTIVIDAD MUNICIPAL (CABALGATA, PINGÜINOS...) ENERO 2024</t>
  </si>
  <si>
    <t>SUMINISTRO DE 100 WEBCAM  CON DESTINO AL AYTO DE VALLADOLID</t>
  </si>
  <si>
    <t>CARLOS BURGOS  DIEZ</t>
  </si>
  <si>
    <t>COLABORACIÓN CON EL CONCURSO DE DIBUJO INTERNACIONAL RED HUGH O´DONNELL ENTRE LOS COLEGIOS DE VALLADOLID ENERO-MARZO 24</t>
  </si>
  <si>
    <t>TRATAMIENTO CONJUNTO DE DESINSECTACIÓN Y DESRATIZACIÓN DEL ARCHIVO MUNICIPAL. AÑO 2024.</t>
  </si>
  <si>
    <t>AUDITORIA INTERNA RCCVA</t>
  </si>
  <si>
    <t>CICLO DE CONFERENCIAS ""CON M DE MALVA"" EN EL CENTRO MUNICIPAL DE LA IGUALDAD (CMI) / FEBRERO A JUNIO 2024</t>
  </si>
  <si>
    <t>PROMOCION DE LOS PREMIOS GOYA DE LA ACADEMIA DE LAS ARTES Y LAS CIENCIAS CINEMATOGRAFICAS 2024, EN LA REVISTA ATTICUS</t>
  </si>
  <si>
    <t>REPARACION DE ELEMENTOS FUERA DE CONTRATO DE MANTENIMIENTO DE INSTALACIONES FOTOVOLTAICAS MUNICIPALES</t>
  </si>
  <si>
    <t>Primera prórroga contrato de seguridad y salud en obras municipales SEPI (lote 2)</t>
  </si>
  <si>
    <t>MEDIASONIC S.L.</t>
  </si>
  <si>
    <t>REDACCIÓN DE MEMORIA VALORADA PARA EQUIPAMIENTO TÉCNICO CC FRONTÓN LAS FLORES</t>
  </si>
  <si>
    <t>EXP. SE-PC 26-2023 REPARACIÓN CUBIERTA CC CASA CUNA FASE 2. DIRECCIÓN DE OBRA</t>
  </si>
  <si>
    <t>LOTE 1 Seguridad y salud de la prórroga del contrato de conservación, reparc. y reforma alumbrado. Exp 8/2021 PS1.</t>
  </si>
  <si>
    <t>SEGURIDAD Y SALUD OBRA URBANIZACIÓN CAMINO VIEJO SIMANCAS (LOTE 1)</t>
  </si>
  <si>
    <t>LOTE 3 Seguridad y salud de la prórroga del contrato de conservación, reparc. y reforma alumbrado. Exp 8/2021 PS1.</t>
  </si>
  <si>
    <t>LOTE 2 Seguridad y salud de la prórroga del contrato de conservación, reparc. y reforma alumbrado. Exp 8/2021 PS1.</t>
  </si>
  <si>
    <t>CONTRAT. SERVICOO DE REALIZACION DE INFORMES DE AUDITORIA DE SUBV. DEL CURSO DE V. CUIDA VI EN  2024</t>
  </si>
  <si>
    <t>MANTENIMIENTO MÁQUINA LIMPIEZA PIEZAS PARA REPARACIONES VEHÍCULOS. SERVICIO DE LIMPIEZA.</t>
  </si>
  <si>
    <t>PÓLIZA Nº 039245737 SEGURO HUERTOS URBANOS. AÑO 2024</t>
  </si>
  <si>
    <t>MANTENIMIENTO DEL SISTEMA DE MATRICULAS AÑO 2024</t>
  </si>
  <si>
    <t>CONTROL DE CALIDAD L1.   CAMINOS DE LA BIODIVERSIDAD URBANA. V.30/2023</t>
  </si>
  <si>
    <t>SUMINISTRO DE EQUIPAMIENTO MOTORISTA (CASCOS) EXPTE. SESC-SE O26/2022. LOTE 1. EJERCICIO 2024-</t>
  </si>
  <si>
    <t>SUMINISTRO DE VALVULA DE 3 VIAS CC CASA CUNA SEGUN PRESUPUESTO Nº 1726/206/24</t>
  </si>
  <si>
    <t>REVISIÓN CERTIFICACIÓN CALIDAD NORMA UNE-EN ISO 9001 SERVICIO DE LIMPIEZA.</t>
  </si>
  <si>
    <t>PROPUESTA DE GASTO PARA ABONO ALQUILER AULAS AULARIO, CONCURSO ESTABILIZACIÓN, PER-672/2022.</t>
  </si>
  <si>
    <t>TALLERES INFANTILES Y DE SENSIBILIZACIÓN EN EL CENTRO MUNICIPAL DE LA IGUALDAD (CMI) / ENERO-JUNIO 2024</t>
  </si>
  <si>
    <t>SERVICIO PARA LA GESTION DE INCRIP. Y RECEPCION PARTICIPANTES DE LA JORNADA DE ATENCION TEMPRANA -27 DE ENERO2024</t>
  </si>
  <si>
    <t>SUMINISTRO E INSTALACIÓN DE MOTOR PARA PUERTA AUTOMÁTICA DE CC JOSÉ LUIS MOSQUERA</t>
  </si>
  <si>
    <t>CTTO SERVICIO TALLERES CONOCE EL FLAMENCO//NOVIEMBRE 2023-JUNIO 2024</t>
  </si>
  <si>
    <t>CONTRATO BASADO SERVICIOS PARA LA  ASISTENCIA TEC.A LA DIREC.FACULTATIVA OBRAS CALLE PADRE CLARET.</t>
  </si>
  <si>
    <t>LAVADO EXTERIOR DE VEHICULOS DE POLICIA MUNICIPAL (2024)</t>
  </si>
  <si>
    <t>ASOCIACION DE LA PRENSA DEPORTIVA DE VALLADOLID</t>
  </si>
  <si>
    <t>COLABORACIÓN EXPOSICIÓN DE FOTOGRAFÍA ""IMPULSORES DEL DEPORTE EN VALLADOLID (1)"" DE LA ADP</t>
  </si>
  <si>
    <t>RECOGIDA Y DESTRUCCION DE DOCUMENTACION AFECTADA POR LA LEY DE PROTECCION DE DATOS. EJERCIO 2024</t>
  </si>
  <si>
    <t>REVISION VEHICULOS TOYOTA PRIUS</t>
  </si>
  <si>
    <t>SUMINISTRO DE MEDICAMENTOS PARA CENTRO MUNICIPAL DE PROTECCION ANIMAL AÑO 2024</t>
  </si>
  <si>
    <t>ANA BELÉN HERRERO SANZ</t>
  </si>
  <si>
    <t>TALLER ""IGUALDAD EN ACCIÓN"" EN EL CENTRO MUNICIPAL DE LA IGUALDAD / MARZO 2024</t>
  </si>
  <si>
    <t>SEPULVEDA</t>
  </si>
  <si>
    <t>SUMINISTRO PAPEL PARA IMPRESIÓN EN LA IMPRENTA CARTA DEL ALCALDE SEPARACIÓN DE RESIDUOS. SERVICIO DE LIMPIEZA.</t>
  </si>
  <si>
    <t>PARA REAJUSTE DE ANUALIDADES APLICACIÓN INFORMÁTICA DE POLICÍA MUNICIPAL. EXPTE. 41/21. LOTE Nº 1.</t>
  </si>
  <si>
    <t>ACTIVIDADES Y OT.GASTOS VINCULADOS AL CONT.PROY. LUCHA CONTRA EXCL.SOC.ZONAS VULNERABLES .Z.ESTE-1/1 A 8/3/24</t>
  </si>
  <si>
    <t>STOP AND THINK,C.B.</t>
  </si>
  <si>
    <t>DESARROLLO DE IMAGEN CORPORATIVA PORTAL DE EMPLEO VALLADOLID (MARZO 2024)</t>
  </si>
  <si>
    <t>10SS-11-23 CTTO SERVICIO CELADURIA PARA EL CENTRO MUNICIPAL DE IGUALDAD. 2024 Y DE ENERO A JULIO 2025.</t>
  </si>
  <si>
    <t>LOTE 4: CELADURÍA CENTROS SANTIAGO LÓPEZ Y SEGUNDO MONTES (2024 Y ENE-JUL 2025)</t>
  </si>
  <si>
    <t>LOTE 2 conservación, reparación y reforma de instalaciones de alumbrado exterior del municipio de Valladolid EXP 8/2021</t>
  </si>
  <si>
    <t>SE 58-2020 PS5- MODIFICACION CTTO MANTENIMIENTO DE ASCENSORES, LOTE 2. CEE Nº 1. AÑO 2024</t>
  </si>
  <si>
    <t>tall.sensibilización Lote 1 accesibilidad y diversidad como fortaleza de sensib.plan accesibilidad del 1/1/24 a 31/8/25</t>
  </si>
  <si>
    <t>tall.sensibilización Lote2  taller educativo sobre comercio  justo, plan de cooperacion -del 1/1/24 a 31/8/25</t>
  </si>
  <si>
    <t>LOTE 4 TALLERES DE PREVENCION USO INADECUADO DE TECNOLOGIAS DE LA INFORM. Y COMUNIC.PROGR.  COMP.FADEL  1/1/24 A 31/8/25</t>
  </si>
  <si>
    <t>TALLERES SENSIBILIZACION L3 CONVIV. INTERCULT. Y TALL.PREV. INTOLERANCIA Y ODIO-DE 1/1/24 A 31/8/25</t>
  </si>
  <si>
    <t>REVISION MOTOCICLETAS POLICIA MUNICIPAL (14 UDS)</t>
  </si>
  <si>
    <t>MANTENIMIENTO UNIDAD CICLISTA POLICIA MUNICIPAL 2024</t>
  </si>
  <si>
    <t>curso formacion ocup.op.bas.montaje y mant.inst.energias renovables plazo: de 1/1 a 31/3/24</t>
  </si>
  <si>
    <t>TALLERES PROMOCIÓN IGUALDAD Y JUEGO EN EL CENTRO MUNICIPAL DE LA IGUALDAD (CMI) / ENERO A MARZO 2024</t>
  </si>
  <si>
    <t>CTTO SUMINISTRO Y SUSTITUCIÓN DE PIEZAS DE LOS ASCENSORES DE LOS COLEGIOS PÚBLICOS. AÑO 2024</t>
  </si>
  <si>
    <t>ACTIVIDADES DE MEDIACION LECTORA EN EL CENTRO MUNICIPAL DE IGUALDAD ENERO A MAYO 2024</t>
  </si>
  <si>
    <t>SPC 3/2024: DISEÑO DE MAQUETAS DIGITALES DE CARTELES Y TARJETAS PARA PUBLICIDAD DE LAS EXPOSICIONES EN CENTROS CÍVICOS</t>
  </si>
  <si>
    <t>PETZL ESPAÑA.S.L.</t>
  </si>
  <si>
    <t>MATRICULA DOS INSCRIPCIONES PARA CURSO VAX003 REVISION PERIODICA DE LOS EPIs CONTRA CAIDAS EN ALTURA /SEISPC</t>
  </si>
  <si>
    <t>MANTENIMIENTO PREVENTIVO DE LOS EQUIPOS DE CLIMATIZACIÓN DEL EDIFICIO CASA DEL BARCO Y DEL C.M.P.A.</t>
  </si>
  <si>
    <t>SERV.MEDIACION Y CONV. Y ACTIV.PLAN CONVIVENCIA DE 1 ENERO A 31 JUL 2024 - ACTIVIDADES-</t>
  </si>
  <si>
    <t>CONTROL Y SEGURIDAD DEL CONTRATO VS 30_23 DE INSTALACIONES FOTOVOLTAICAS DE AUTOCONSUMO COLECTIVO</t>
  </si>
  <si>
    <t>UD. INSTALACIÓN DE LÍNEA DE VIDA EN ARCHIVO MUNICIPAL</t>
  </si>
  <si>
    <t>GASTOS DIVERSOS MONTAJE, DESMONTAJE, TRANSPORTE, ALQUILER ESCENARIO GRADA, PARA CONCIERTO SINFONICO CORAL EN SANTUARIO</t>
  </si>
  <si>
    <t>ADJUDICA GRABACIÓN IMÁGENES AÉREAS CON DRON VÍDEOS CONCEJOS ABIERTOS AÑO 2024</t>
  </si>
  <si>
    <t>LIMPIEZAS PUNTUALES 2 AULAS (CIBERCAIXA) Y ASEOS EN CEIP LEON FELIPE DURANTE VACACIONES ESCOLARES</t>
  </si>
  <si>
    <t>CONTRATO SUMINISTRO MATERIAL DE OFICINA ALMACEN DE ACOPIOS LOTE 4  DE 01/01/2024-31/01/2024, R.I.</t>
  </si>
  <si>
    <t>SUMINISTRO Y CAMBIO DE ACEITE PARA REPARACIÓN DE ASCENSOR EN CENTRO CÍVICO RONDILLA</t>
  </si>
  <si>
    <t>ASISTENCIA CONTROL CALIDAD REFORMA EDIFICIO ZONA JOVEN EL PINAR _ C/ ARCA REAL 56 - PRTR NGEU / GR APUNTES SEMEU 09/2020</t>
  </si>
  <si>
    <t>MANTENIM. PREVENTIVO VEHICULO ALTURA (  Mantenimiento preventivo anual carrozado de altura de vehículo 6263-LCL )/SEISPC</t>
  </si>
  <si>
    <t>SERV.MEDIACION Y CONV. Y ACTIV.PLAN CONVIVENCIA DE 1 AGOSTO A 30 SEPT 2024. REAJUSTE PRESUP.</t>
  </si>
  <si>
    <t>MANTENIMIENTO DE LOS SISTEMAS DE SEGURIDAD Y VIDEOVIGILANCIA DEL CENTRO MUNICIPAL DE LA IGUALDAD / DURANTE 2024</t>
  </si>
  <si>
    <t>F - 543 - UN MAGNETOTERMICO PARA VVDA SOCIAL ORIOL 7 Y 1 LUZ EMERGENCIA PARA CEAS DELICIAS - CADIELSA. 1 DIA</t>
  </si>
  <si>
    <t>MANTENIMIENTO, SUMINISTRO MATERIAL ELECTRICO  PARA REPARACIONES DEL CVA PTE. C, Z.SUR Y HUERTA DEL REY- INICIATIVAS SOCI</t>
  </si>
  <si>
    <t>PANEL 19"" BRAND-REX 24PT RJ45 1U VACIO NEG / CABLE INFOR/DATO UTP-6 LSZH CPR DCA (305MT) / Serie: TEL-ROLLO214       152</t>
  </si>
  <si>
    <t>MINUTERO ORBIS PULSAMAT / DOWN.EMP IRELUZ IRD-2405 BL RED. 25W 4000K / ESPACIO JOVEN SUR</t>
  </si>
  <si>
    <t>PROYECTOR LDV FLOOD LED165W 4000K NG IP65 / TASA ECORAEE   (R.DECRETO 208/2005)//SEISPC</t>
  </si>
  <si>
    <t>MATERIAL CC JOSE MARÍA LUELMO (ID 39174): LAMPARA LEDVANC</t>
  </si>
  <si>
    <t>MARCO EMP DUISA AETB D-ECO BLANCO EN TECHO / EMERGENCIA DUISA D-ECOLCP-240 LED PERMANET / TASA ECORAEE   (R.DECRETO 208/</t>
  </si>
  <si>
    <t>F - 1549 - 2 TUBOS LED CEAS BARRIO ESPAÑA Y UN MAGNETOTERMICO PARA VVDA CALLE CARMELO - CADIELSA. 1 DIA</t>
  </si>
  <si>
    <t>MANT. REPARACIONESDEL CVA HUERTA  PORTALAMP Y  REGLETA  Y DEL CVA Z. SUR REGLETA  OBO 74CE BL, INICIATIVAS SOCIALES</t>
  </si>
  <si>
    <t>PLAFON DISANO 0425 15W 4000K 2204251100 / TASA ECORAEE   (R.DECRETO 208/2005): DIS000003369 / REGLETA  OBO 72CE BL  (TS0</t>
  </si>
  <si>
    <t>LATIG.FLEX TUCAI TAQ HH ½""-½""   400MM 712 / LATIG.FLEX TUCAI TAQ MH ½""-½""   400MM 736 / TERMO ELEC.SIMAT SIM 30 R EU</t>
  </si>
  <si>
    <t>MANTENIMIENTO DEL ASCENSOR EN EL EDIFICIO ANEXO AL DE CASA DEL BARCO. AÑO 2024</t>
  </si>
  <si>
    <t>MATERIAL ELECTRICIDAD PARA CC CASTILLA (EMERGENCIA SAGELUX  EVO110 PERMAN 1H 110LU)</t>
  </si>
  <si>
    <t>DOWN.EMP IRELUZ IRD-2405 BL RED. 25W 4000K / TASA ECORAEE   (R.DECRETO 208/2005) ESPACIO JOVEN SUR</t>
  </si>
  <si>
    <t>Mant. y Rep. eq. informaticos CPMS Arca R., Z.Este, H.Rey y F.Luis León(Centro) de 1/01/24 a 28/2/24</t>
  </si>
  <si>
    <t>MANT. REPARACIONES DEL CVA SAN JUAN DOWNL.EMP ROBLAN  Y DEL CVA HUERTA  DEL REY BL. BASE 4TO LEGRAND - INICIARIVAS SOCIA</t>
  </si>
  <si>
    <t>Suministro de hormigones y morteros, tanto en obra como retirada en planta con vehículos municipales. según necesidades.</t>
  </si>
  <si>
    <t>AMPLIACIÓN CTTO REPARACIÓN PUERTAS AUTOMATICAS EN COLEGIOS PUBLICOS. AÑO 2024</t>
  </si>
  <si>
    <t>PROYECTOR LDV FLOOD LED 50W 4000K NG IP65 / TASA ECORAEE   (R.DECRETO 208/2005): LDV000012709</t>
  </si>
  <si>
    <t>CAJA EST LEGRAND 92012  80X80  IP55 / BASE SCH NIESSEN 8188 mecanismo / BRIDA UNEX 2272-0  7,6X299 NEGRO. MAESTRO CLAUDI</t>
  </si>
  <si>
    <t>TUBO LED PH CORE.PRO  120CM 14W/840C G13/TASA ECORAEE(R.DECRETO 208/2005)...// AM EXP V18/2022 // SERVICIO DE LIMPIEZA.</t>
  </si>
  <si>
    <t>TUBO LED MZD 120CM  14,5W 840C G13 / TASA ECORAEE   (R.DECRETO 208/2005)</t>
  </si>
  <si>
    <t>F - 1941 - BASE MARCO CARATULA Y LAMPARA LED + ECOTASA PARA VVDA SOCIAL GUARDERIA 6 BJ-D - CADIELSA. 1 DIA</t>
  </si>
  <si>
    <t>BASE 4TO  LEGRAND 694575  SIN CABLE / CLAVIJA SOLERA 6566</t>
  </si>
  <si>
    <t>INTERRUP NIESSEN 8101 mecanismo / TECLA I  NIESSEN 8201-BA / MARCO 1E NIESSEN 8271.1-BA</t>
  </si>
  <si>
    <t>LAMPARA LED LDV PAR16 GU10 36º 6,9W 840  575LM / TASA ECORAEE   (R.DECRETO 208/2005)</t>
  </si>
  <si>
    <t>TUBO LED LDV ST8V  6,6W  600MM 4000K EM   800LM/TASA ECORAEE(R.DECRETO 208/2005) // AM EXP V18/2022 // LIMPIEZA VIARIA.</t>
  </si>
  <si>
    <t>ADQUISICIÓN DE CABLE PARA TRONCALES</t>
  </si>
  <si>
    <t>TOTAL TRABAJOS REPARACION MATRICULA 6003FPZ / TOTAL PIEZAS / ANEXO DETAL// AM EXP 23/2020 // SERVICIO DE LIMPIEZA.</t>
  </si>
  <si>
    <t>TOTAL TRABAJOS REPARACION MATRICULA 8831JXF / ANEXO DETALLE FTP000021948</t>
  </si>
  <si>
    <t>CALIBRACIONES EQUIPOS MEDICOS. DPTO. PREVENCION Y SALUD LABORAL</t>
  </si>
  <si>
    <t>MATERIALES Y MANO DE OBRA ( LATIGUILLOS ) // AM EXP 23/2020 // SERVICIO DE LIMPIEZA.</t>
  </si>
  <si>
    <t>MATERIALES ( GANCHOS )...// AM EXP 23/2020 // SERVICIO DE LIMPIEZA.</t>
  </si>
  <si>
    <t>TA24 9 REPARACION 3816-GKW KMS.133089 CAMBIAR CRISTAL RETROVISOR IZQUIERDO CAMBIAR MATRICULA TRASERA / 96365MB40A - CRIS</t>
  </si>
  <si>
    <t>TA24 139 REPARACION 7419-LDY KMS.58781 HACER MANTENIMIENTO A...// AM EXP 23/2020 // SERVICIO DE LIMPIEZA.</t>
  </si>
  <si>
    <t>TA24 224 REPARACION 4747-GSV KMS.327328 HACER DIAGNOSIS DE AVERIAS FAL EN SENSOR DE ARBOL DE LEVAS Y SENSOR DE CIGUEÑAL</t>
  </si>
  <si>
    <t>TA24 216 REPARACION 5729-KJK KMS.27732 CAMBIAR ACEITE MOTOR, FILTROS DE ACEITE, GASOIL, AIRE Y POLEN. SUSTITUIR VALVULIN</t>
  </si>
  <si>
    <t>TA24 114 REPARACION 9049-KVH KMS.132590 METER EASY PARA VER AVERI...// AM EXP 23/2020 // SERVICIO DE LIMPIEZA.</t>
  </si>
  <si>
    <t>TA24 33 REPARACION 6995-LBZ KMS.116927 METER EASY PARA VER AVERIAS, HAC...// AM EXP 23/2020 // SERVICIO DE LIMPIEZA.</t>
  </si>
  <si>
    <t>TA24 53 REPARACION 3687-FJM KMS.141000  REV.BATERIAS, SUSTITUIR LAS MISMAS / 050004113100 BATTERIA NP 110 ST</t>
  </si>
  <si>
    <t>TA24 162 REPARACION 4459-KLP KMS.193583 METER EASY PARA VER AVERIAS, HAC...// AM EXP 23/2020 // SERVICIO DE LIMPIEZA.</t>
  </si>
  <si>
    <t>TA24 97 REPARACION 0515-KFV KMS.30842 SACAR GASOIL DEL DEPOSITO COMBUSTIBLE Y ECHAR GASOLINA. D-M BUJIAS DE ENCENDIDO PA</t>
  </si>
  <si>
    <t>REPARACION FURGONETA  0394-CCX KMS.9006 DESPLAZAMIENTO A SUS INSTALACIONES A REV.Y CAMBIAR BATERIA - JACINTO BENAVENTE</t>
  </si>
  <si>
    <t>TA24 37 REPARACION 3687-FJM KMS.141000 DESPLAZAMIENTO A SUS INSTALACIONES A REVISAR NO ARRANCA. COMPROBAR BATERIAS, FUSI</t>
  </si>
  <si>
    <t>R24 33 5623448-ALBARAN24 3 03/01/2024 5801804152 TAPA ESP.RUEDA / 5624023-ALBARAN24 12 05/01/2024 5801823306 CRISTAL ESP</t>
  </si>
  <si>
    <t>TA24 176 REPARACION 8831-JXF KMS.122179 METER JALTEST PARA VER AVERIAS,  -NO TIENE AVERIAS PRESENTES- COMPROBAR MANGUITO</t>
  </si>
  <si>
    <t>TA24 22 REPARACION 8683-LZF KMS.23969 HACER CONVERGENCIA</t>
  </si>
  <si>
    <t>Recarga periódica botellas de O2 y Arl CO2 para los equipos de oxicorte, brigada de forja del Centro Vía Pública.</t>
  </si>
  <si>
    <t>GESTION DE LA FORMACION Y LA SALUD S.L.</t>
  </si>
  <si>
    <t>MANTENIMIENTO DE LOS DESFIBRILADORES EN 2024 DE LOS CVA NO TRANSFERIDOS</t>
  </si>
  <si>
    <t>ADJUDICA RENOVACIÓN SUSCRIPCIÓN PAPEL PERIÓDICO EL DÍA DE VALLADOLID</t>
  </si>
  <si>
    <t>FLUIDOS INDUST.Y CERRAMIENTOS S.L.</t>
  </si>
  <si>
    <t>SE 48-2023. ADJUDICACION CONTRATO DE OBRAS REFORMA ASEOS EN CEIP GONZALO DE BERCEO. ENE Y FEB 2024</t>
  </si>
  <si>
    <t>TALLERES DE MANUALIDADES ARTISTICAS CON ENFOQUE DE GENERO ENERO A JUNIO 2024</t>
  </si>
  <si>
    <t>REAJUSTE ANUALIDADES DE 2023 A 2024 - DIRECCION FAC. 11.417,80 Y ASIST. TEC. 5.688,91 - INSTALAC.JUV. PINAR</t>
  </si>
  <si>
    <t>COORD SEGURIDAD Y SALUD reforma edificio zona joven el pinar-c/arca real 56-PRTR NGEU / GR APUNTES 12/2018 PLANEAMIENTO</t>
  </si>
  <si>
    <t>REVISIÓN ANUAL DE LOS SISTEMAS DE PROTECCIÓN CONTRA INCENDIOS DE LAS INSTALACIONES DEL SERVICIO DE LIMPIEZA.</t>
  </si>
  <si>
    <t>ADJUDICA ALQUILER Y MANTENIMIENTO EQUIPO DIGITAL BIZHUB PRO C-6500 PARA IMPRENTA: 01/01/2024 a 28/02/2024</t>
  </si>
  <si>
    <t>SERVICIO ILUMINACION CUPULA DEL MILENIO CON MOTIVO DE LA CELEBRACION DE DISTINTOS EVENTOS Y CONMEMORACIONES. 9 MESES</t>
  </si>
  <si>
    <t>SUSTITUCION DE PANTALLA DISPLAY DE CUADRO DIGITAL DE MANDOS DE VEHICULO FSV-5 MATR. 8108GDJ</t>
  </si>
  <si>
    <t>PROGR FORMACIÓN PROFESORADO, TUTORIZACIÓN EN AGROECOLOGÍA, MANTENIMIENTO HUERTAS EIM ENER-JULIO 24 ENLAZ:7.675,52</t>
  </si>
  <si>
    <t>ADJUDICA ALQUILER Y MANTENIMIENTO SEIS MESES EQUIPO DIGITAL COLOR BIZHUB PRO C-6500 - IMPRENTA (del 01032024 a 31082024)</t>
  </si>
  <si>
    <t>INSPECCIÓN PERIÓDICA DE LA INSTALACIÓN RECEPTORA INDIVIDUAL POR PARTE DE LA EMPRESA DISTRIBUIDORA E.I.M. 2024</t>
  </si>
  <si>
    <t>MANTENIMIENTO SISTEMA AIRE ACONDICIONADO LABORATORIO RED CALIDAD AMBIENTAL</t>
  </si>
  <si>
    <t>AC CAMERFIRMA,S.A</t>
  </si>
  <si>
    <t>RENOVACIÓN DE CERTIFICADO DE SELLO ELECTRÓNICO PARA ACTUACIONES AUTOMATIZADAS S2CITY (Año 2024)</t>
  </si>
  <si>
    <t>JUAN CARLOS ALONSO MOYANO</t>
  </si>
  <si>
    <t>OBRAS EN EL VALLADO METALICO DEL CERRADO PERIMETRAL DEL CMPA E INSTALACION DE MALLA DE OCULTACION</t>
  </si>
  <si>
    <t>MATERIAL SUSTITUIDO Y LIMPIEZA CIRCUITOS CC PARQUESOL SEGUN PRESUPUESTO Nº 1726/210/24 DE FECHA 29/01/2024</t>
  </si>
  <si>
    <t>ALQUILER CONTENEDOR VACIO EN LAS INSTALACIONES DE MANTENIMIENTO PARA RECOGER LOS VERTIDOS DE LAS OBRAS DE ESTE SERVICIO.</t>
  </si>
  <si>
    <t>CONOCE TU MERCADO 23/24. INCLUIRA VISITAS A LOS MERCADOS MUNICIPALES Y TALLARES DE COCINA.(20%INICIO-80%FINALIZACION)</t>
  </si>
  <si>
    <t>ADQUISICION DE VESTUARIO PARA EL PERSONAL DEL CENTRO MUNICIPAL DE PROTECCIÓN ANIMAL AÑO 2024</t>
  </si>
  <si>
    <t>ADJUDICA SUMINISTRO A IMPRENTA DE TÓNER DIVERSOS COLORES Y OTRO MATERIAL PAPELERÍA - AÑO 2024</t>
  </si>
  <si>
    <t>ALQUILER, TRANSPORTE, MONTAJE-DESMONTAJE EQUIPOS ACTIVIDADES 8M</t>
  </si>
  <si>
    <t>MATERIAL DE DIFUSIÓN DIA INTERNACIONAL DE LA MUJER 8M / MARZO 2023</t>
  </si>
  <si>
    <t>TRAZADOS VIALES S.L.</t>
  </si>
  <si>
    <t>BORRADO Y REPINTADO DE LA SEÑALIZACIÓN HORIZONTA Y SUSTITUCIÓN DE LA VERTICAL DEL APARCAMIENTO DEL SERVICIO DE LIMPIEZA.</t>
  </si>
  <si>
    <t>GASTOS ESCENARIO Y SEGURIDAD EVENTO ""SONSOLIDARIO"" DEL BANCO DE ALIMENTOS EL 25 FEB EN LA CÚPULA DEL MILENIO</t>
  </si>
  <si>
    <t>PRORROGA CTTO SERVICIOS GEST. Y DESARR. DE LAS ACT. INFANTILES EN EPOCA DE VACACIONES ESCOLARES / 19/06/23 A 18/06/24</t>
  </si>
  <si>
    <t>PRORROGA CTTO SERVICIOS GEST. Y DESARR. DE LAS ACT. INFANTILES EN EPOCA DE VACACIONES ESCOLARES HASTA 18/6/24</t>
  </si>
  <si>
    <t>SEGURIDAD Y ALARMA DE LA CASA DEL BARCO Y EDIFICIO ANEXO. AÑO 2024</t>
  </si>
  <si>
    <t>Seguridad y salud del contrato de nueva intersección acceso al polígono industrial ""EL BERROCAL"" desde la antigua N-620</t>
  </si>
  <si>
    <t>prorroga 2 cursos atencion sociosanitaria en inst.sociales-MARS DIGITAL-2024</t>
  </si>
  <si>
    <t>Mantenimiento de instalaciones de agua caliente sanitaria y calefacción sitas en edificios municipales de C/ Títulos,51</t>
  </si>
  <si>
    <t>MANTENIMIENTO ASCENSOR DE LAS DEPENDENCIAS DEL DISTRITO III DE POLICIA. EJERCICIO 2024</t>
  </si>
  <si>
    <t>SUMINISTRO DE MATERIAL DE FONTANERÍA PARA REPARACIONES URGENTES EN VVDAS SOCIALES, CEAS Y CI PSH</t>
  </si>
  <si>
    <t>ADQUISICION MICROCHIPS, CERTIFICADOS, CARTILLAS Y DOCUMENTACION OFICIAL PARA ANIMALES DEL CMPA AÑO 2024</t>
  </si>
  <si>
    <t>SUMINISTRO DE PELLETS DE MADERA PARA CALDERA BIOMASA DEL CMPA PARA EL AÑO 2024</t>
  </si>
  <si>
    <t>REALIZACIÓN DE PLACAS ROTULADORAS DE VÍAS PÚBLICAS PARA LA CIUDAD DE VALLADOLID. 2024</t>
  </si>
  <si>
    <t>DISEÑO DE LA IMAGEN Y SEÑALETICA PARA EL NUEVO MERCADO MUNICIPAL LA RONDILA</t>
  </si>
  <si>
    <t>ACTUACIONES EN LOS JARDINES DE LAS EIM FUERA DEL CTTO MANTENIMIENTO DE ZONAS VERDES. 2024</t>
  </si>
  <si>
    <t>SUSCRIPCIONES ANUALES A PUBLICACIONES DIGITALES CUNAL Y COSITALNETWORK. AÑO 2024.</t>
  </si>
  <si>
    <t>CURSO DE MANEJO DE DESFIBRILADORES EN 2024 PRA LOS CVA NO TRANSFERIDOS</t>
  </si>
  <si>
    <t>GRUPO B2 SPORT EQUIPAMIENTOS DEPORTIVOS, S.A.</t>
  </si>
  <si>
    <t>REPARACIÓN DESPERFECTOS FACHADA COLEGIO MIGUEL DE CERVANTES. 1 MES</t>
  </si>
  <si>
    <t>ENSAYOS CONTROL CALIDAD REFORMA EDIFICIO ZONA JOVEN EL PINAR - C/ ARCA REAL 56- PRTR NGEU / GR APUNTES SEMEU 09/20</t>
  </si>
  <si>
    <t>Suministro de gasóleo para local municipal sito en c/ Conde Arteche</t>
  </si>
  <si>
    <t>CONSTRUYENDO MI FUTURO - GEST. PROY. SOCIOED.Y DES. COMUNIT. EN CEAS - PROY - 1/1/24 AL 31/8/25</t>
  </si>
  <si>
    <t>Exp. 87/2022 Contrato de suministro en régimen de alquiler de infraestructuras (Lote 1). Ampliación 2</t>
  </si>
  <si>
    <t>SERVICIO ALQUILER 9 CASETAS Y MEGAFONIA BAZAR NAVIDEÑO, ACERA RECOLETOS 2024.</t>
  </si>
  <si>
    <t>SERVICIOS RECOGIDA RESIDUOS PUNTO LIMPIO MERCADO DELICIAS Y MINIPUNTO MERCADO DEL VAL.(SEGUNDO PAGO 80% DEL CONTRATO)</t>
  </si>
  <si>
    <t>LIMPIEZA DE VESTUARIOS SERVICIO DE PARQUES Y JARDINES.</t>
  </si>
  <si>
    <t>Coordinación de seguridad y salud, contrato de señalización vial lote 1 (exp. 31/2023 SETM)</t>
  </si>
  <si>
    <t>Coordinación de seguridad y salud del contrato de señalización vial,  lote 2 (exp. 31/2023 SETM)</t>
  </si>
  <si>
    <t>PRÓRROGA LOTE 3 DE CONTRATO DE APOYO A LA GESTIÓN BIBLIOTECARIA, ARCHIVO MUNICIPAL. 2024, 2025.</t>
  </si>
  <si>
    <t>ADJUDICACION CONTRATO SERVICIO DE ASESORAMIENTO FISCAL DEL AYUNTAMIENTO DE VALLADOLID Y ENTIDADES DEPENDIENTES</t>
  </si>
  <si>
    <t>SERVICIO MTO. DE LA RED DE VOZ Y DATOS, SEGUNDA PRÓRROGA, (55/2023)</t>
  </si>
  <si>
    <t>TA24 192 REPARACION 3816-GKW KMS.133359 REV.INSTALACION Y CAMBIAR ALTAVOZ DCH</t>
  </si>
  <si>
    <t>Ensayos C.Calidad Obras de urbanización y carril bici en calle Arca Real (exp. 12/2023 SEMEU PRTR)</t>
  </si>
  <si>
    <t>RAVO LATERAL NYLON-ACERO SILENCIOSO / CEPILLO LATERAL HAKO 600 SILENCIOS...// AM EXP 18/2022 // LIMPIEZA VIARIA.</t>
  </si>
  <si>
    <t>NURAL 51 24ML FIJADOR ROSCAS / ACEITE EXTREME-GARD.80W90 5.Lts / SIGAUS / reten 35*65*10 / Junta / Rodmiento eje cuchill</t>
  </si>
  <si>
    <t>FILTRO DE COMBUSTIBLE / Jardineria</t>
  </si>
  <si>
    <t>FILTRO ACEITE MOTOR / ACEITE MOTOR PLUS-50 LATA 5.Lts / SIGAUS / Jardineria</t>
  </si>
  <si>
    <t>ACUERDO MARCO V.018/2022  OTROS SUMINISTROS PARA EL SERVICIO DE SALUD PUBLICA EN EL AÑO 2024</t>
  </si>
  <si>
    <t>CUTTER TAJIMA LC 501 (                       ) / TIJERA SECUMAX 564 (                       ) / TIJERA COSTURA MOD.CASTE</t>
  </si>
  <si>
    <t>CONT. MANT. PLATAFORMAS CONTENEDORES SOTERRADOS Y SU CONTROL EXTERNO DE CALIDAD 2024, SERVICIO DE LIMPIEZA</t>
  </si>
  <si>
    <t>KIT DE TRANSMISION / GLOBAL 10W40 SMART / FILTRO DE AIRE ( 3394-KMN. REVISION ) / FILTRO DE VARIADOR / FILTRO DE GASOLIN</t>
  </si>
  <si>
    <t>CORREA VARIADOR MITSUBOSHI / JUEG DE RODILLOS DE VARIADOR 14G / GUIA RAMPA DE VARIADOR / BUJÍA NGK CR8E / FILTRO DE AIRE</t>
  </si>
  <si>
    <t>CORREA DE VARIADOR MITSUBOSHI / JUEGO DE RODILLOS DE VARIADOR 14G / GUÍA RAMPA DE VARIADOR / BUJIA CR8E / FILTRO DE AIRE</t>
  </si>
  <si>
    <t>KIT DE TRANSMISIÓN  ( 1960-LTF HR-I ) / GLOBAL 10W40 SMART / BUJIA NGK CR8E / FILTRO DE AIRE ( 3394-KMN. REVISION ) / FI</t>
  </si>
  <si>
    <t>JUEGO PASTILLAS FRENO EBS FA196HH / FILTRO DE ACEITE HF204RC / REENVIO C/CABLE KMS SATELIS 250 P1177807700 / STATOR PIAG</t>
  </si>
  <si>
    <t>Correa de variador Mitsuboshi / JUEGO DE RODILLOS DE VARIADOR 14G / GUIA RAMPA DE VARIADOR / BUJÍA NGK CR8E / FILTRO DE</t>
  </si>
  <si>
    <t>STATOR PIAGGIO ORIGINAL P5807R SATELIS / TORNILLO MANETA DE EMBRAGUE V-STROM / SOPORTE CON MANETA DE EMBRAGUE V-STROM</t>
  </si>
  <si>
    <t>AMORTIGUADOR  ( 3393-KMN PARQUESOL ) / MANO DE OBRA ( REVISION 3393-KMN PARQUESOL )</t>
  </si>
  <si>
    <t>JUEGO DE PASTILLAS DE FRENO EBC SFA3560HH</t>
  </si>
  <si>
    <t>TAPIZAR ASIENTO MOTO KAWASAKI</t>
  </si>
  <si>
    <t>LUXATIN BASE BL 4L ( EDUCACION LEON FELIPE ) / MONTOSINT. BRILLO AZUL LUMINOSO 4L ( EDUCACION LEON FELIPE ) / DANPIN VAR</t>
  </si>
  <si>
    <t>FIELTRO ESPECIAL SUELOS 1X25M ( CEIP FRANCISCO DE QUEVEDO ID0039048 GE0012478 ) / OVALDINE+BASE R 4L ( CEIP FRANCISCO DE</t>
  </si>
  <si>
    <t>LUXATIN BASE BL 4L ( ID38490 FEDERICO GARCIA LORCA ) / MINIRODILLO REC. ANTIGOTA 10CM PACK 10 ( ID38490 FEDERICO GARCIA</t>
  </si>
  <si>
    <t>NEVADA+BLANCO 15L ( SANTA ANA ) / FIJAMONT ACQUA 4L ( SANTA ANA ) / DANPIN PAPEL TAPAR CON CINTA 29CMX45M ( SANTA ANA )</t>
  </si>
  <si>
    <t>OVALDINE SILICATO BLANCO 12L ( SANTA ANA )</t>
  </si>
  <si>
    <t>DISOLVENTE SINET. Y GRASOS 1401 5L(m) ( ID38490 FEDERICO GARCIA LORCA ) / DISOLVENTE UNIVERSAL 1405 DE 5L (M) ( ID38490</t>
  </si>
  <si>
    <t>LUXATIN BASE BL 4L ( GEO12478 FEDERICO GARCIA LORCA ) / REC. VELOUREX 6CM UNIDAD ( GEO12478 FEDERICO GARCIA LORCA ) / LU</t>
  </si>
  <si>
    <t>F - 1846 - PINTURA,EMPLASTE,PINCEL,FIELTRO SUELO Y PLASTICO PARA TAPAR - CENTRO INTEGRADO PSH - DEC JOSE HERRADOR. 1 DIA</t>
  </si>
  <si>
    <t>LUXATIN BASE BL 4L ( ID38490 FEDERICO GARCIA LORCA )</t>
  </si>
  <si>
    <t>NEVADA BLANCO 750ML ( ID0039250 GE00011757 (VARIOS COLORES) ). CP VICENTE ALEIXANDRE</t>
  </si>
  <si>
    <t>PLASMONT AL USO MULTIUSO DE 5KG ( PABLO PICASSO ) / PLASTICO TAPAR ROLLO 50X2 10 MICRAS ( PABLO PICASSO )</t>
  </si>
  <si>
    <t>SUMINISTRO DE PINTURA PARA CC PILARICA (MONTONATURE MATE BLANCO750ML)</t>
  </si>
  <si>
    <t>MAGNUM + BASE IN 4L ( MANTENIMIENTO ) / MONTONATURE MATE IN 750 ML ( MANTENIMIENTO ) / MONTOPRIMER TOTAL ACQUA BLANCO 75</t>
  </si>
  <si>
    <t>CORREA XPA1332 / DESPLAZAMIENTO FURGON/CAMIONETA  0,60 ¿ / KM. / MANO DE OBRA A CLIENTE (FUERA DE TALLER)</t>
  </si>
  <si>
    <t>OR: 15282 - MATRICULA 0432KMP / SENSOR TEMPERATURA ( 2604683 )...// AM EXP 23/2020 // SERVICIO DE LIMPIEZA.</t>
  </si>
  <si>
    <t>OR: 15005 - MATRICULA 0432KMP / TERMOSTATO ( 1849060 ) / JUNTA ( 1755952 )...// AM EXP 23/2020 // SERVICIO DE LIMPIEZA.</t>
  </si>
  <si>
    <t>OR: 15004 - MATRICULA: 0375LDD / CRISTAL ESPEJO ( 2116845 )...// AM EXP 23/2020 // SERVICIO DE LIMPIEZA.</t>
  </si>
  <si>
    <t>ALBARAN: AV24/00754 F: 08/02/2024 / ROLLO CINTA BALIZA PARQUES-JARDINES 250 MTS. / VALE: 0324</t>
  </si>
  <si>
    <t>420 F: 23/01/2024 / BOTA SILEX LINK S3 NEGRO T-41 / Retirado por Pilar San/...// AM EXP 18/2022 // SERVICIO DE LIMPIEZA.</t>
  </si>
  <si>
    <t>LILW100U65-EU - LINTERNA RECARGABLE ALTA POTENCIA 10W 1000LM LUCEC / P23A - Pila alcalina Panasonic 12V LRV08 - LR23A -</t>
  </si>
  <si>
    <t>MATERIAL REPARACIÒN CIC CONDE ANSÚREZ (3VNTCSPM - BATERÍA SAFT-ARTS 3,6V 1.6AH 3VNT CS PM FASTÓN 2,8)</t>
  </si>
  <si>
    <t>MANT. SUMINISTRO MATERIAL PARA REPARACIONES NP4-12 - Batería Yuasa 12V  DEL CVA HUERTA DEL REY- INICIATIVAS SOCIALES</t>
  </si>
  <si>
    <t>PDPLR03C10 - Pila alcalina Duracell-Procell AAA LR03 1,5V (caja / T - ge0003954///SERV. EXTINCION DE INCENDIOS</t>
  </si>
  <si>
    <t>MANO DE OBRA / STIHL BUJÍA NGK CMR6H 4007011 / STIHL JOGO DE JUNTAS DE VEDAÇÃO 42820071010 / STIHL VÁLVULA DE ADMISIÓN 4</t>
  </si>
  <si>
    <t>MANO DE OBRA / MANO DE OBRA / DUMPER ENGRANAJE CONICO 38202 / DUMPER ENGRANAJE Z12 14X39.6X14 CONICO 010038700 / DUMPER</t>
  </si>
  <si>
    <t>SIN ID-CEIP MARIA DE MOLINA / BOMBILLO TESA TE6 / KT1 + REC TE6 // 573655F / COPIA LLAVES MCM 54 MAESTRA E-45677 / ID: 0</t>
  </si>
  <si>
    <t>SIN ID-PALACIO SANTA ANA / CIERRA.TELESCO  33B50PL PLATA S/RETENC. / SIN ID-TALLER CERRAJERIA / ATOR. DEWALT COMBI  18,0</t>
  </si>
  <si>
    <t>GLORIA HERNANDEZ LUIS</t>
  </si>
  <si>
    <t>TALLERES ALIMENTACIÓN SALUDABLE EN EL CENTRO MUNICIPAL DE LA IGUALDAD (CMI) / MARZO A JUNIO 2024</t>
  </si>
  <si>
    <t>MANTENIMIENTO DE ASCENSORES EN JEFATURA DE POLICIA MUNICIPAL</t>
  </si>
  <si>
    <t>NEUMATICO / MS CAMARA REF. 55-7382 / STIHL ACEITE HP SUPER 5L 7813198055 / TACO FISCHER DUOPOWER  8x 40  555008 / Y MATE</t>
  </si>
  <si>
    <t>MANO DE OBRA / DUMPER AUSA FILTRO GASOIL AEREO MN000017 / AUSA KIT FILTROS MOTOR KUBOTA 93403RE00 / ACEITE MOTOR MDX PLU</t>
  </si>
  <si>
    <t>MANO DE OBRA / STIHL CABLE BOWDEN 42821801107 / STIHL RETÉN 15X25X5 96390031585 / MANO DE OBRA / KAWASAKI FILTRO ACEITE</t>
  </si>
  <si>
    <t>SIN ID-CEIP MARIA DE MOLINA / BOMBILLO TESA TE6 / KT1 + REC TE6 // 573655F / COPIA LLAVES MCM 54 MAESTRA E-45677</t>
  </si>
  <si>
    <t>STIHL LIMA REDONDA 5,2X200 56057735206 / STIHL LIMA REDONDA 4,0X200 56057734006 / CADENA STIHL MOTOSIERRA   36 RM3 RAPID</t>
  </si>
  <si>
    <t>ID: 0039802-CEIP ALONSO BERRUGUETE / AUMON MANILLA NEGRA 40-50 REF.501405004 / ID: 0039314-CEIP MIGUEL DELIBES / AUMON M</t>
  </si>
  <si>
    <t>ID: 0039299-CEIP GONZALO DE CORDOBA / CIERRA.TELESCO 33B50PL PLATA S/RETENC. / ID: 0039708-CEIP PARQUE ALAMEDA / SIKAFLE</t>
  </si>
  <si>
    <t>ID: 0039382-BIBLIOTECA PUBLICA / CIERRAP. SERVAX MOD. TSA CR</t>
  </si>
  <si>
    <t>F - 524 - 12 RUEDAS 2-2473 BH Y 12 2-2464 BH Y 2 BROCAS DE WIDIA - CENTRO INTEGRADO PSH - MAOR SL. 1 DIA</t>
  </si>
  <si>
    <t>AFILADO CUCHILLA / STIHL BARRENA PARA SUELOS Ø 120 MM 44046802012 / STIHL PROLONGADOR PARA VÁSTAGO 450 MM 43116802350</t>
  </si>
  <si>
    <t>ID: 0032321-CEIP PONCE DE LEON / TACO FISCHER DUOPOWER  8x 40  555008 / TOR.CELO TIC INVIOLABLE  7x 70 ZINC. / ID: 00378</t>
  </si>
  <si>
    <t>TACO FISCHER DUOPOWER  6x 30  555006 / LLAVES MECANIZADAS ACERO / PERTIGA OUTILS-WOLF REF. ZMT-02 4,0MT. / SERRUCHO OUTI</t>
  </si>
  <si>
    <t>Corresponde al albaran T23/2530-VALE 257-VIVERO / Nº OR: 4704 - Entrada: 01/12/2023 09:11:25 Nº Serie: 967805207 / Marca</t>
  </si>
  <si>
    <t>MATERIAL CC RONDILLA Y CC PARQUESOL</t>
  </si>
  <si>
    <t>MANT, SUMINISTRO MATERIAL REPARACIONES,  KIT BASE OBT PARA CVA HUERTA  Y PARA EL CVA ZONA SUR, CONTERA REDONDA GOMA</t>
  </si>
  <si>
    <t>ID: 0039171-INSONUSA / CERRADURA MCM 1650-21-00 S/BOMBILLO / BOMBILLO TESA 5030 30x30 LN / CORTAVARILLA IRIMO 600mm - 24</t>
  </si>
  <si>
    <t>MATERIAL FERRETERÍA CC ZONA ESTE (ID0039957): RUEDAS PARA PUERTA CORREDERA BIBLIOTECA</t>
  </si>
  <si>
    <t>ID: 0039894-DEPOSITO CANINO / CABLE ACERO 1.5mm TERMINAL TOPE ""R"" - ELECTROSOLDADO  1.0MT / CABLE ACERO PLASTIFICADO 4,0</t>
  </si>
  <si>
    <t>ID: 0040144-DISTRITO - 3 PARQUESOL / BOMBILLO TESA 5030 35x35 LN / LLAVES MECANIZADAS ACERO</t>
  </si>
  <si>
    <t>MATERIAL FERRETERÍA CC JOSE LUIS MOSQUERA (ID 0038484 / RETENEDOR) Y CC CASA CUNA (ID 0038492 / CERRADURA)</t>
  </si>
  <si>
    <t>ID: 0039936-INTERVENCION C/ CORPUS CRISTI - 10 / CERRADURA CVL 1125A 1-10 60/100 DR. / ID: 0039895-DEPOSITO CANINO / DIS</t>
  </si>
  <si>
    <t>MANT. REPARACIONES DEL CVA ZONA ESTE, BOMBILLO TESA 5030 35x35 LNY RIO ESGUEVA,   BOMBILLO - INICIATIVS SOCIALES- DUR 1</t>
  </si>
  <si>
    <t>Corresponde al albaran A23/15083 / ID38609-DEPOSITO CANINO / RUEDA 2-2464 BH 080D 070K POLI.PLAT.FR. / RUEDA 2-2473 BH 0</t>
  </si>
  <si>
    <t>ALQUILER DE LA SALA CONCHA VELASCO PARA CELEBRACION DE LA  XV SEMANA DE LA MODA.</t>
  </si>
  <si>
    <t>F - 844 - BUZON PARA COMEDOR SOCIAL - EXCLUSIVAS MAOR. 1 DIA</t>
  </si>
  <si>
    <t>MANGUERA ESPIRAL AZUL YPN 65- 7 / AIXIA ENCHUFE HEMBRA  1/4   24KAIW13 / AIXIA RACORD HEMBRA  1/4    23SFIW13</t>
  </si>
  <si>
    <t>MANTENIMIENTO, SUMINISTRO DE  CEYS SELLACEYS MADERA HAYA PARA REPARACIONES DEL CVA HUERTA DEL REY- DUR 1 DIA</t>
  </si>
  <si>
    <t>RENOVACIÓN DE CERTIFICADOS DE SERVIDORES ASOCIADOS AL PROYECTO S2CITY (AÑO 2024)</t>
  </si>
  <si>
    <t>LIMPIEZA DE BATAS, TOALLAS, SABANILLAS, ETC. DEPARTAMENTO DE PREVENCION Y SALUD LABORAL</t>
  </si>
  <si>
    <t>SUMINISTRO DE PIEZA MECANIZADAS Y TORNEADAS PARA CAMIONES RECOLECTORES Y BARREDORAS. SERVICIO DE LIMPIEZA.</t>
  </si>
  <si>
    <t>GRANJA ESCUELA LAS CORTAS S.L.</t>
  </si>
  <si>
    <t>TALLERES  PARA EL PROYECTO DE ACCESIBILIDAD"" EL OCIO TAMBIEN ES PARA MI""  UNA VEZ AL MES DE 18 A 20 H DE MARZO A DICEM</t>
  </si>
  <si>
    <t>VILLALBA DE LOS ALCORES</t>
  </si>
  <si>
    <t>MANTENIMIENTO SISTEMAS DE SEGURIDAD ESCUELAS INFANTILES. 2024 ENLAZADO A PROYECTO: 3.680,27</t>
  </si>
  <si>
    <t>SUMINISTRO DE MATERIAL PARA BAÑOS Y COCINAS DE LOS COLEGIOS PÚBLICOS. AÑO 2024</t>
  </si>
  <si>
    <t>MANTENIMIENTO PARA  LOS CVA TRANSFERIDOS DE LOS DESFIBRILADORES EN 2024</t>
  </si>
  <si>
    <t>Seguridad y salud de las obras de urbanización y carril bici en calle Arca Real (exp. 12/2023 SEMEU PRTR)</t>
  </si>
  <si>
    <t>TALLER DE CANTO VOCES CREATIVAS VOCES EN IGUALDAD ENERO A JUNIO 2024</t>
  </si>
  <si>
    <t>SUMINISTRO E INSTALACIÓN DE CÁMARAS FRIGORÍFICAS EN LOS MERCADOS MUNICIPALES.</t>
  </si>
  <si>
    <t>PREST. ACCESORIAS (REPAR. Y MATERIAL. MANTENIM. Y CONSERV.  INSTAL. TÉRMICAS POLICÍA  DEL 1-1-2024 AL 28-2-2024. LOTE 1.</t>
  </si>
  <si>
    <t>PRESTACIONES BÁSICAS  MANT. Y CONSERV. INST. TÉRMICAS EDIFICIOS DE POLICÍA DEL 1-1-20224 AL 28-2-2024. LOTE 1.</t>
  </si>
  <si>
    <t>Corresponde al albaran A23/15081 / ID39330-CASETA PUENTE JARDIN / MANILLA AY// AM EXP V18/2022 // SERVICIO DE LIMPIEZA.</t>
  </si>
  <si>
    <t>SIN ID / MANO DE OBRA / STIHL MANGUERA DE ALTA PRESION  RE015000802 / Mantenimiento</t>
  </si>
  <si>
    <t>INTERVENCIONES VARIAS (REPARACIONES EN GRUPOS BOMBEO, CUADROS ELECTRICOS, MOTORIZACIÓN PERSIANAS...) EN CEIPS.2024</t>
  </si>
  <si>
    <t>BUZONEO CONVOCATORIAS CONCEJOS ABIERTOS BARRIOS DE VALLADOLID EN 2024</t>
  </si>
  <si>
    <t>REPARTO Y BUZONEO DE LA GUÍA DEL CONTRIBUYENTE EJERCICIO 2024</t>
  </si>
  <si>
    <t>SUMINISTRO DE GASÓLEO PARA LOCAL MUNICIPAL C/ CONDE ARTECHE (AV UNIÓN ESGUEVA)</t>
  </si>
  <si>
    <t>MANTENIMIENTO REVISIÓN Y CORRECCIÓN DE PUERTAS MANUALES Y AUTOMÁTICAS DE LAS DEPENDENCIAS DE POLICÍA MUNICIPAL 2024</t>
  </si>
  <si>
    <t>COBERTURA MOVIL EN PUENTE DUERO</t>
  </si>
  <si>
    <t>ESPUMOGENO PARA INTERVENCIONES. 500 L PARA FUEGOS CLASE A Y B Y PARA HIDROCARBUROS, Y 125 L PARA LIQUIDOS POLARES//SEIS</t>
  </si>
  <si>
    <t>ACTUACION ESPECTACULO DIA INTERNACIONAL DE LA MUJER 9 DE MARZO</t>
  </si>
  <si>
    <t>ADQUISICIÓN DE ELCTRODOS Y MALETINESPARA DESFIBRILADORES DE POLICIA MUNICIPAL</t>
  </si>
  <si>
    <t>REPARACIÓN PUERTA NAVE C/ PESETA. SERVICIO DE LIMPIEZA.</t>
  </si>
  <si>
    <t>AUDITORIA DE SEGUIMIENTO DE CERTIFICACION DE CALIDAD 9001 SERVICIO POLICIA MUNICIPAL</t>
  </si>
  <si>
    <t>MANTENIMIENTO DEL CERTIFICADO WILDCAR SERVIDOR *.IDEVA.ES (AÑO 2024)</t>
  </si>
  <si>
    <t>SUMINISTRO NECESARIO DE PIEZAS DE LA MARCA GEESINK NORBA. SERVICIO DE LIMPIEZA.</t>
  </si>
  <si>
    <t>LAVADO INTERIOR Y EXTERIOR DE VEHICULOS DE LA POLICIA MUNICIPAL (2024)</t>
  </si>
  <si>
    <t>CURSO DE FORMACION EN 2024 PARA EL MANEJO DE LOSDESFIBRILADORES DE  LOS CVA TANSFERIDOS</t>
  </si>
  <si>
    <t>MANTENIMIENTO DEL  ASCENSOR  DEL JACINTO BENAVENTE DURANTE 2024 - CENTRO DE FORMACION PARA EL EMPLEO</t>
  </si>
  <si>
    <t>SUMINISTRO ANUAL DE GAS PARA PISTOLAS DE LA GALERIA DE TIRO VIRTUAL DE POLICIA</t>
  </si>
  <si>
    <t>UNIFORMES GARY´S S.L.U.</t>
  </si>
  <si>
    <t>CONTRATO CENTRALIZADO LOTE 2 VESTUARIO Y CALZADO PERSONAL MERCADOS MUNICIPALES DEL SCM.</t>
  </si>
  <si>
    <t>VELEZ-RUBIO</t>
  </si>
  <si>
    <t>ALMERIA</t>
  </si>
  <si>
    <t>REPARACION COCINA VVDA SOCIAL ALOJAMIENTOS PROVISIONALES NEBRIJA 14 BAJO C</t>
  </si>
  <si>
    <t>CTTO SUSCRIPCIÓN VARIAS REVISTAS PARA BIBLIOTECAS MUNICIPALES AÑO 2024</t>
  </si>
  <si>
    <t>MANTENIMIENTO SISTEMA DE ALARMAS DEL CVA PARQUESOL PARA 2024</t>
  </si>
  <si>
    <t>CONTRATO SUMINISTRO MATERIAL DE OFICINA ALMACEN DE ACOPIOS LOTE 1  DE 01/01/2024-31/01/2024, R.I.</t>
  </si>
  <si>
    <t>MANTENIM. NECESITA UN  BRAZO ARTICULADO DE 12 METROS ( MANT LLAMA A ESTA EMPRESA)PARA  REPARARLA  GOTERA DEL CVA Z. ESTE</t>
  </si>
  <si>
    <t>UD, INSTALACIÓN DE ESCALERA EN ARCHIVO MUNICIPAL</t>
  </si>
  <si>
    <t>PRSE 82/2022 LOTE 2// VESTUARIO ÁREA 03 PARTICIPACIÓN CIUDADANA AÑO 2024</t>
  </si>
  <si>
    <t>SERVICIO DE ILUMINACION DE LA CUPULA DEL MILENIO CON DISTINTOS COLORES CON MOTIVO DE LA CELEBRACIÓN DE EVENTOS. 3 MESES</t>
  </si>
  <si>
    <t>TALLERES DE LA PEÑA MONTAJES DE INSTALACIONES, S.L.</t>
  </si>
  <si>
    <t>MODIFICACIÓN CONDUCCIONES HIDRÁULICAS DE LAS INSTALACIONES DE CLIMATIZACIÓN SALA DE CALDERAS DEL EDIF. MUNIC S. BENITO</t>
  </si>
  <si>
    <t>AMPLIACIÓN CONTRATO TALLERES CONOCE EL FLAMENCO AL ALUMNADO INFANTIL Y DE 1º Y 2º PRIMARIA. HASTA JUNIO 24</t>
  </si>
  <si>
    <t>VACUNAS HEPATITIS Y TETANOS. DEPARTAMENTO DE PREVENCION Y SALUD LABORAL</t>
  </si>
  <si>
    <t>ADQUISICIÓN DE REPUESTOS PARA REPARAR CAJAS DE CAMBIO ALLISON DE VEHÍCULOS DEL SERVICIO DE LIMPIEZA.</t>
  </si>
  <si>
    <t>VESTUARIO DE LOS CENTROS DE VIDA ACTIVA SIN TRANSFERIR EN 2024-</t>
  </si>
  <si>
    <t>VESTUARIO DE LOS CENTROS DE VIDA   ACTIVA TRANSFERIDOS PARA  2024</t>
  </si>
  <si>
    <t>CONTRATO DE SUMINISTRO DE VESTUARIO Y CALZADO SE-PC-10-2023 (PR-SE-82/2022)  - 2024</t>
  </si>
  <si>
    <t>SE-PC 10/23 CTTACIÓN VESTUARIO DIVERSAS AREAS MUNICIPALES (S. EDUCACIÓN) 2024</t>
  </si>
  <si>
    <t>CONTRATO SEGURIDAD Y SALUD Cºs DE BIODIVERSIDAD URBANA, RESERVA BIOLÓGICA URBANA ""EL  TOMILLO"", VALLADOLID. V.26/2023.</t>
  </si>
  <si>
    <t>TRASPASO CONTRATO A AREA 06 3231 22619</t>
  </si>
  <si>
    <t>mant.y reparac.equipos informáticos d CVA ARCA R, Z.ESTE,HTA,VIC, FRAY L.L.Y PARQ.DE 1/3/24 A31/12/24</t>
  </si>
  <si>
    <t>ESTUDIO RESIDUOS MARQUESINA MERCADILLOS</t>
  </si>
  <si>
    <t>IDEAS DISEÑO INTERIORISMO STUDIO</t>
  </si>
  <si>
    <t>Redacción de estudio para la ordenación de las terrazas de hostelería en la ciudad de Valladolid (exp. 2/2024 SETM)</t>
  </si>
  <si>
    <t>SERVICIO RESTAURACION EN CENTRO DE ESTANCIAS DIURNAS HUERTA DEL REY EN 2024</t>
  </si>
  <si>
    <t>MANTENIMIENTO DE LOS SISTEMAS DE CLIMATIZACIÓN, LOTE 1 , PRIMERA PRÓRROGA, (56/2023)</t>
  </si>
  <si>
    <t>MANTENIMIETO CALEFACCION PARA 2024 DE LOS CVA TRANSFERIDOS</t>
  </si>
  <si>
    <t>Mant. y Rep. eq. informaticos CPMS TRANSFERIDO La  Victoria de 1/01/24 a 28/2/24</t>
  </si>
  <si>
    <t>REPARACIÓN ZÓCALO CASETA MADERA VESTUARIO MORERAS. LIMPIEZA VIARIA.</t>
  </si>
  <si>
    <t>SUMINISTRO QUEMADOR CENTRO CÍVICO ZONA ESTE SEGUN PRESUPUESTO Nº 1726/204/24</t>
  </si>
  <si>
    <t>REPARACIÓN DE ATACOS EN REDES DE SANEAMIENTO DE LOS COLEGIOS PÚBLICOS. AÑO 2024</t>
  </si>
  <si>
    <t>Suministro de áridos reciclados, zahorras y escombro a granel mediante retirada por medios municipales.-</t>
  </si>
  <si>
    <t>ENCARTE FOLLETO A5 INTRODUCIR CARTA ALCALDE PRESENTACIÓN GUÍA SEPARACIÓN DE RESIDUOS. SERVICIO DE LIMPIEZA.</t>
  </si>
  <si>
    <t>MANTENIMIENTO CALEFACCION DE LOS CVA SIN TRANSFERIR PARA 2024</t>
  </si>
  <si>
    <t>TALLERES ALIMENTACIÓN SALUDABLE EN LOS ESPACIOS JÓVENES / DURANTE 2023</t>
  </si>
  <si>
    <t>ALQUILER PLATAFORMA ARTICULADA PARA REPARACION TEJADO VVDA SOCIAL MACIZO DE GREDOS 72</t>
  </si>
  <si>
    <t>TALLER LITERARIO Y ARTÍSTICO EN EL CENTRO MUNICIPAL DE LA IGUALDAD ENERO 2024</t>
  </si>
  <si>
    <t>SUMINISTRO GAS VEHÍCULO HÍBRIDO 0634 DHJ PARA 2024</t>
  </si>
  <si>
    <t>CONTRATO SERVICIO MANTENIMIENTO ASCENSOR CENTRO MARCELINA PONCELA, REAJUSTE POR ERROR EN FECHAS</t>
  </si>
  <si>
    <t>SIN ID-MANTENIMIENTO / MANGUERA FLEXIBLE GAS PARA BLP G-4</t>
  </si>
  <si>
    <t>SUMINISTRO MATERIALES DE DIFUSIÓN ACTOS INSTITUCIONALES IGUALDAD Y VIOLENCIA DE GÉNERO / DURANTE 2024</t>
  </si>
  <si>
    <t>SIN ID-CERRAJERIA / ANTIP. TESA CUADRADILLO REDUCTOR 9-8  44900HH / SIN ID-PUERTA CRISTAL SAN BENITO / EGAÑA AMORTI. TOP</t>
  </si>
  <si>
    <t>Retirado en DEANTE / COPIA DE LLAVE KI 11P...// AM EXP 18/2022 // SERVICIO DE LIMPIEZA.</t>
  </si>
  <si>
    <t>0515KFV. MANTENIMIENTO PERIODICO. CAMBIO ACEITE, FILTRO ACEITE Y REFRIGERANTE / 2 SMOIL5W40 - ACEITE 5W40 1L / 2 GAU - M</t>
  </si>
  <si>
    <t>4272GHL. SUSTITUCION AMBAS MATRICULAS, SUJETAR RETROVISOR DERECHO Y LIMPIAR BORNES BATERIA / 0 ACC2991PETB - PLACA MATRI</t>
  </si>
  <si>
    <t>HORCA BELLOTA  904-6 -+ MANGO LIQUIDACION / GZ T9 LED 20W G10Q 2000LM 65K CIRCØ300MM GARZA / CADENA STIHL MOTOSIERRA (ES</t>
  </si>
  <si>
    <t>ESLINGA CLIMAX AMARILLA 2 METROS CE / ESLINGA CLIMAX AMARILLA 3 METROS CE / ESLINGA CLIMAX AMARILLA 4 METROS CE / PODADE</t>
  </si>
  <si>
    <t>SUMINISTRO MATERIAL FÉRRICO PARA LA REPARACIÓN DE VEHÍCULOS DEL SERVICIO DE LIMPIEZA.</t>
  </si>
  <si>
    <t>PUESTA A PUNTO DE EQUIPOS Y SOFWARE DE POLICIA MUNICIPAL</t>
  </si>
  <si>
    <t>PRORROGA CONTRATO SERVICIOS LIMPIEZA INSTALACIONES LIMPIEZA VIARIA 01-01-2024 AL 31-08-2024 / EXP PR-S.E. 31/2020</t>
  </si>
  <si>
    <t>CONTRATO DE MANTENIMIENTO DE CALEFACCION COMEDOR SOCIAL Y CAI 2024</t>
  </si>
  <si>
    <t>PRORROGA CONTRATO SERVICIOS LIMPIEZA INSTALACIONES Sº LIMPIEZA 01-01-2024 AL 31-08-2024 / EXP PR-S.E. 31/2020</t>
  </si>
  <si>
    <t>PR-SE 32/2023 (PS8 SE31/20) 2ª PRORROGA CTTO LIMPIEZA EDIFICIOS MUNICIPALES. EDUCACION. ESCUELA MUSICA. L 7.2024</t>
  </si>
  <si>
    <t>PRÓRROGA CONTRATO LIMPIEZA ESPACIO DE APRENDIZAJE A LO LARGO DE LA VIDA (ALV) AÑO 2024</t>
  </si>
  <si>
    <t>PR-SE 32-23 (PS8 SE 31/20)  2ª PRORROGA CTTO LIMPIEZA EDIFICIOS MUNICIPALES. CMI. LOTE 7. 2024.</t>
  </si>
  <si>
    <t>GESTIÓN ACTIVIDADES OCUPACIÓN TIEMPO LIBRE (YOGA) EN CENTROS SPC (DEL 1/ENE 2024 AL 30/SEP 2025). MINORACIÓN</t>
  </si>
  <si>
    <t>SERVICIO DE LAVADO DE COCHES DEL SERVICIO DE MEDIO AMBIENTE: 9707JVH Y 4250KFK</t>
  </si>
  <si>
    <t>MANTENIMIENTO MONITORES RUIDO ZONA ZAS COCA Y SAN MIGUEL</t>
  </si>
  <si>
    <t>ADJUDICA SUMINISTRO DE MATERIAL TÉCNICO, TONER Y TINTAS DIVERSOS COLORES PARA TRABAJOS IMPRESIÓN - IMPRENTA AÑO 2024</t>
  </si>
  <si>
    <t>GESTIÓN DE ESCOMBROS PROCEDENTES DE LA LIMPIEZA VIARIA. // LIMPIEZA VIARIA.</t>
  </si>
  <si>
    <t>ESTUDIO A REALIZAR SOBRE EL TIPO DE SUELO Y DISTRIBUCIÓN EN EL CENTRO INTEGRADO PSH</t>
  </si>
  <si>
    <t>BOBINA MECHA 2H. F/ 6 (   ) / HIGIENCIO DOMESTICO 2H. F/ 48 / GEL MANOS BLANCO NACAR G/ 5L / LIMPIACRISTALES - MULTIUSOS</t>
  </si>
  <si>
    <t>PATROCINIO DE LA GALA Super Arte 2024 SE CELEBRARA EL 4 DE ABRIL EN EL AUDITORIO MIGUEL DELIBES- PLAN DE  ACCESIBILIDAD</t>
  </si>
  <si>
    <t>SUMINISTRO Y COLOCACIÓN DE CRISTAL DE VENTANA EN CENTRO CÍVICO ZONA SUR (ID 39984). ERROR IMPORTE</t>
  </si>
  <si>
    <t>SARARTE S.L.</t>
  </si>
  <si>
    <t>Formación en idiomas para el pequeño comercio de la ciudad de Valladolid.</t>
  </si>
  <si>
    <t>L.4 TALL.PREVENC.USO INADECUADO DE TECNOLOGIAS DE LA INFORM. Y COMUNIC.PROGR.COMP.FA-DE  1/1/24 A 31/8/25-TRASP.A 231.4</t>
  </si>
  <si>
    <t>CONTRATO DE MANTENIMIENTO DE CALEFACCION CEAS Y CENTRO INTEGRADO 2024</t>
  </si>
  <si>
    <t>SUMINISTRO DE PIEZAS DE FONTANERÍA PARA LOS COLEGIOS PÚBLICOS. AÑO 2024</t>
  </si>
  <si>
    <t>SE 20/21 PS 2 PRORROGA CTTO APOYO GESTIÓN BIBLIOTECAS MUNICIPALES Y PUNTOS LECTURA. LOTE 1. ENERO Y FEBRERO 2024</t>
  </si>
  <si>
    <t>LOTE 4 TALL.PREVENC.USO INADECUADO DE TECNOLOGIAS DE LA INFORM. Y COMUNIC.PROGR.COMP.FADEL  1/1/24 A 31/8/25-PROC.231.2</t>
  </si>
  <si>
    <t>SE-EIJI 10/2022 PS 11. RORROGA CONTRATO GESTION EIM CASCANUECES. LOTE 2. AÑO 2023. 01/01 A 31/08/2024. reajuste proyecto</t>
  </si>
  <si>
    <t>SUMINISTRO E IMPRESIÓN DE 155.000 SOBRES PARA EL ENCARTE DE LA GUÍA SE SEPARACIÓN DE RESIDUOS. SERVICIO DE LIMPIEZA.</t>
  </si>
  <si>
    <t>SE-EIJI 7/2022. CTTO SERVICIOS GESTION DE LA E.I.M. ""CASCABEL"". AÑO 2023 Y DEL 01/01 A 31/08/2024. reajuste proyecto</t>
  </si>
  <si>
    <t>SERVICIOS TÉCNICOS AUDIOVISUALES. INCLUYE ASISTENCIA TÉCNICA DE PERSONAL CUALIFICADO EN LA ORGANIZACIÓN DE CONFERENCIAS</t>
  </si>
  <si>
    <t>*PANTALLA ESTANCA GARZA 6000K 60W / DISCO WIDIA 190X2.6X30MM Z30 REF.-S4CM190302630 / PUNZON BAHCO 1157 AUTOMAT / *PATTE</t>
  </si>
  <si>
    <t>GUANTE SAFETOP DURALUX NITR.  T-9 / GUANTE SAFETOP DURALUX  NIT.  T-10 / GUANTE PIEL BRION SAFE BLANCO T9 / GUANTE PIEL</t>
  </si>
  <si>
    <t>*CONVECTOR TURB E354 2000W HABITEX *OFERTA / *PILA DURACELL MN21 12V BLISTER 1UD. / ESCALERA 3 PELD. ANCHO C/GOMA 423.0</t>
  </si>
  <si>
    <t>CENTRO CIVICO DELICIAS: SUMINISTRO MATERIAL FERRETERÍA (COLGADORES AMIG  2 LTDO)</t>
  </si>
  <si>
    <t>JUEGO 8 PZAS AIRE COMPRIMIDO DWS 8 AIRCRAFT OFERTA / CANDADO ARMOURED ARM80S N38586 OFERTA / ESCARPIA MATRIU 1153 R/MADE</t>
  </si>
  <si>
    <t>BOMBILLO TESA SEG. T-60 35X35 N * / CERRADURA LINCE 5530-20 A.I. / ARALDIT RAPIDO PROFESIONAL CEYS *</t>
  </si>
  <si>
    <t>MATERIAL PARA CC JOSE MARIA LUELMO (COCINA)</t>
  </si>
  <si>
    <t>SUMINISTRO MATERIAL FERRETERÍA C.C. ZONA SUR (BL 2 GANCHO INGLET VARILLA CUADR / GANCHO S GALVANIZADO 40)MM. I</t>
  </si>
  <si>
    <t>MANT. SUMINISTRO DE MATERIAL PARA REPARACIONES DEL CVA SAN JUAN Y Z. SUR- INICIATIVAS SOCIALES</t>
  </si>
  <si>
    <t>MATERIAL PARA CC JOSE LUIS MOSQUERA (TENAZA SUPER EGO DE CANAL 10 PLIER 522 PLAS OFERTA / LLAVE STILLSON 1)</t>
  </si>
  <si>
    <t>CHAFLANADOR BOY MET. DURO 3-7MM + 5 BROC / *ADAPTAD RATIO MAGNET PUNTAS INOX 60 MM / COMMENT|+++ SINDICATO POLICIA MUNIC</t>
  </si>
  <si>
    <t>MANTENIMIENTO, SUMINISTRO PARA REPARACIONES, *PERCHA BRINOX OFFICE INDIVIDUAL BLISTER Y TORNILLO PARA EL CVA PARQUESOL</t>
  </si>
  <si>
    <t>SUMINISTRO ESCOBILLAS DE BAÑO PARA EL CENTRO SEGUNDO MONTES</t>
  </si>
  <si>
    <t>COMMENT|BIBLIOTECA ZONA CENTRO RCO JAVIER MARTIN ABRIL / CERRADURA TESA EMBUTIR 2010P 50 HL * / JGO MANILLA 40-02 PLACA</t>
  </si>
  <si>
    <t>MANGO ALUMINIO PRO 1.40 / MOPA ABRILLANT MAT-100 BSM / MOPA ABRILLANT MAT -145 BSM</t>
  </si>
  <si>
    <t>*RECOGEDOR DISBUR ALTO C/GOMA 216008 / --REGLETA DH 12 CONT 2,5MM BLAN 10.777/2.5 / CEPILLO BARRER SHAVIL MEDIANO SIN MA</t>
  </si>
  <si>
    <t>*PANTALLA ESTANCA GARZA 6000K 60W</t>
  </si>
  <si>
    <t>PANTALLA ESTANCA 2X1785 LED 48W (2298) OFERTA / *TUBO FLUORESC. LED 24W 6500K 2000LM</t>
  </si>
  <si>
    <t>RODAPIE LAMINADO QUICK STEEP 77X240 M OFERTA</t>
  </si>
  <si>
    <t>CENTRO CIVICO PARQUESOL: CERRADURA ANFITEATRO</t>
  </si>
  <si>
    <t>SUMINISTRO DE MATERIAL PARA CIC NATIVIDAD ÁLVAREZ CHACÓN (ID39354) / / CERRADURA TESA 2210 38AI</t>
  </si>
  <si>
    <t>MATERIAL FERRETERÍA CC ESGUEVA (PERCHA BRINOX OFFICE INDIVIDUAL BLISTER)</t>
  </si>
  <si>
    <t>*BROCA BOSCH SDS PLUS-7X 14X200X265 / *BL FISCHER VVR M5 K</t>
  </si>
  <si>
    <t>F - 674 - 1 CERRADURA ABSA Y 1 CERRADURA AGA - CEAS DELICIAS-ARGALES - FERRETERIA ORTIZ. 1 DIA</t>
  </si>
  <si>
    <t>LLAVE ACODADA BAHCO 1995 TORX T-30 / CINTA AISLANTE 19X20M ROJA RATIO/LLAVE L P.BOLA 2,5 MM C. BARRA 15754 FEGEMU/SEISPC</t>
  </si>
  <si>
    <t>CENTRO CÍVICO RONDILLA (ID34253) // BROCA CASTILLO HSS DIN 338  2.50MM * / TACO INDEX INCO 438 M 4X38</t>
  </si>
  <si>
    <t>ALBARAN A162606 - FECHA 09-01-2024 / UMBRAL RUF. 12120 TAL 2.50 INOX C/ BANZO</t>
  </si>
  <si>
    <t>*DESCARGA CISTERNA WC D.PULSADOR</t>
  </si>
  <si>
    <t>COMMENT|++ EIM MAFALDA Y GUILLE ++ / UMBRAL RUF. 12012 TAL 2.50 IN 30X0.8 * / TORNI. DIN 7504P C/AVE . MAFALDA</t>
  </si>
  <si>
    <t>MATERIAL FERRETERÍA CIC EL EMPECINADO (ID 39699): PICAPORTE PUERTA ASEO</t>
  </si>
  <si>
    <t>*CINTA MIARCO KREPP 24MMX45M / *CINTA MIARCO KREPP 48MMX45M / DISCO FLEXOVIT PERFLEX MROSTICK 230X1.9X22.23</t>
  </si>
  <si>
    <t>ALBARAN A-162094 FECHA 27/12/2023 / GRAPA FISCHER DOBLE BSMD-18 (50 UN) / *PORTAETIQUETAS BRINOX AZUL 50UD</t>
  </si>
  <si>
    <t>CENTRO CÍVICO DELICIAS (ID 39702) / RUEDA SIRVEX 1-0647 50DKPUF50-4 M10*15 FRENO</t>
  </si>
  <si>
    <t>JGO 31 PIEZAS PUNTAS ATORNILLAR STANLEY / TORNI. DIN  912 8.8 ALLEN  6X 30MM</t>
  </si>
  <si>
    <t>SUMINISTRO DE MATERIAL DE FERRETERÍA PARA C.C. PARQUESOL (ID39305)</t>
  </si>
  <si>
    <t>PRORROGA CONTRATO CENTRALIZADO SERVICIO LIMPIEZA.LOTE 5.AGENCIA DE INNOVACIÓN.AÑO 2024. EXPTE PR-SE-32/2022 (PS8 31/20)</t>
  </si>
  <si>
    <t>SPC 3/2024: SUMINISTRO DE COPIAS DIGITALES (CARTELES Y TARJETAS) PARA PUBLICIDAD. barrado por cambio cif empresa</t>
  </si>
  <si>
    <t>SE-EC 08/2023. PRORROGA FERIA DEL LIBRO. 2024. LOTE 4: SERVICIO VIGILANCIA DE LAS INSTALACIONES Y NORMAL FUNCIONAMIENTO</t>
  </si>
  <si>
    <t>Suministro de áridos (arena lavada, arena de mina, piñón, gravas) con retirada por vehículos municipales.-</t>
  </si>
  <si>
    <t>SUSCRIPCIONES VARIAS REVISTAS PARA LA ANUALIDAD DE 2024</t>
  </si>
  <si>
    <t>ADTIVA COMUNICACION CREATIVA SL</t>
  </si>
  <si>
    <t>GESTION DE LOS CONTENIDOS DE LAS PANTALLAS DE GRAN FORMATO INSTALADAS EN LAS CALLES DE LA CIUDAD</t>
  </si>
  <si>
    <t>REPARACIÓN VENTANAS MOTORIZADAS EN VARIAS AULAS DEL CEIP PARQUE ALEMADA. 15 DIAS</t>
  </si>
  <si>
    <t>ASISTENCIA TECNICA Y PRODUCCION AUDIOVISUAL CAMPAÑA PARTIDO MISION EN COLABORACIÓN CON REAL VALLADOLID. 1-3 A 30-06-2024</t>
  </si>
  <si>
    <t>PROMETEO INNOVATIONS S.L.N.E.</t>
  </si>
  <si>
    <t>BOLSA DE HORAS PARA EL MANTENIMIENTO EVOLUTIVO DE LA INTRANET CORPORATIVA</t>
  </si>
  <si>
    <t>ADJUDICACION CTO. SERVICIO ANTENCION Y COORDINACION SERVICIOS AUXILIARES CUPULA DEL MILENIO. 1 AÑO 18-07-23 AL 17-07-24</t>
  </si>
  <si>
    <t>ERROR  ARITMETRICO DEL MANTENIMIENTO ANUAL</t>
  </si>
  <si>
    <t>SERVICIOS DE CELADURÍA CDIT, SEGUNDA PRÓRROGA,  (53/2023)</t>
  </si>
  <si>
    <t>EXP. VS 54/23 CALIBRACIONES DE LA RED</t>
  </si>
  <si>
    <t>ADJUDICA SUMINISTRO A IMPRENTA EN 2024 RESMAS PAPEL ESTUCADO DE DIFERENTES GRAMAJES, TERMINACIÓN</t>
  </si>
  <si>
    <t>PLAN DE AUTOPROTECCIÓN EDIFICIO AGENCIA DE INNOVACIÓN (2 MESES DESDE LA ENTREGA DE DOCUMENTACIÓN)</t>
  </si>
  <si>
    <t>CTTO SERVICIOS: INSPECCIÓN PERIÓDICA DE LAS INSTALACIONES ELÉCTRICAS DE BAJA TENSIÓN (OCAS) PARA COLEGIOS PÚBLICOS. 2024</t>
  </si>
  <si>
    <t>CTTO DE SUMINISTRO POR REPOSICIÓN LUMINARIAS EXTERIORES CEIP MARINA ESCOBAR. 1 MES</t>
  </si>
  <si>
    <t>TORNILLO ANTIROBO NIQ/LAT 20276 AMIG</t>
  </si>
  <si>
    <t>CARTUCHO SILICONA QUIADSA CEREZO 300ML / PUNTA TORREMAT COBR.ENV. 20.35 100UD / PUNTA TORREMAT COBR.ENV. 20.30 100UD</t>
  </si>
  <si>
    <t>CTO SERVICIOS CONCIERTOS DE LA ESCUELA MUNICIPAL DE MÚSICA EN VARIOS ACTOS PARA EL AÑO 2024: CARNAVAL, PATRON...</t>
  </si>
  <si>
    <t>2ª PRORROGA CONTRATO SUMINISTRO GASOLEO 01/01/2024 A 31/12/2024, REGIMEN INTERIOR</t>
  </si>
  <si>
    <t>2ª PRORROGA CONTYRATO DE SUM. GASOLEO DE AUTOM EXPTE. PR-SE 38/2020 PARA CFE J. BENAV. 03 - 12 2024.</t>
  </si>
  <si>
    <t>CONTRATO SUNMINISTRO GASOLEO AUTOMACION VEHICULOS Sº SALUD PUBLICA PARA EL AÑO 2024 - 2ª PRORROGA</t>
  </si>
  <si>
    <t>PR-SE 38/2020 PS. 6 (PR-SE 37/2022). PRORROGA CONTRATO SUMINISTRO GASOIL VEHICULOS VINCULADOS AL SERVICIO EDUCACION.2024</t>
  </si>
  <si>
    <t>ADJUDICA SUMINISTRO A IMPRENTA CARTONAJES Y REALIZACIÓN TRABAJOS MANIPULACIÓN, PLASTIFICADOS Y OTROS - AÑO 2024</t>
  </si>
  <si>
    <t>2ª PRORROGA CONTRATO DE SUM. GASOLEO DE AUTOM EXPTE. PR-SE 38/2020 PARA CFE J. BENAV. VA CUIVA VI 01 Y 02 2024.</t>
  </si>
  <si>
    <t>ADJUDICA SUMINISTRO A IMPRENTA DE PAPELES ESTUCADOS DE DIFERENTES TIPOS Y GRAMAJES - AÑO 2024</t>
  </si>
  <si>
    <t>MANTENIMIENTO DEL PROGRAMA INFORMATICO DE CONTROL DE CALIDAD DE LA POLICIA MUNICIPAL</t>
  </si>
  <si>
    <t>BOLSA DE HORAS MANTENIMIENTO Y ACTUALIZACIÓN DE LA WEB, INSTALACIÓN EN ENTORNO PRO Y SOPORTE A LOS USUARIOS (AÑO 2024)</t>
  </si>
  <si>
    <t>ADJUDICA SUMINISTRO A IMPRENTA DE TINTAS OFFSET Y OTROS MATERIALES PARA TRABAJOS DE IMPRESIÓN - AÑO 2024</t>
  </si>
  <si>
    <t>GASTO COMPLEM. REVISIÓN DE PRECIOS CONTRATO MANT. INTEGRAL CON GESTIÓN ENERGÉTICA BIOMASA. CASA DEL BARCO Y ANEXO. 2023.</t>
  </si>
  <si>
    <t>LOTE 2. Suministro Material Fungible para instalación de Alumbrado Público. Expte 28-2021. P.S. 1 Prórroga.</t>
  </si>
  <si>
    <t>ADJUDICA SUMINISTRO DE SOBRES Y PAPEL DIVERSOS TIPOS Y FORMATOS PARA TRABAJOS IMPRENTA - AÑO 2024</t>
  </si>
  <si>
    <t>CTTO DE OBRAS PARA CAMBIO DE 2 VENTANAS DE ALUMINIO EN CEIP ALLUE MORER</t>
  </si>
  <si>
    <t>CAMBIO NOMBRE PROVEEDOR ---&gt; ADJUDICA ALQUILER Y MANTENIMIENTO EQUIPO BIZHUB PRO C-6500 MPRENTA: 01/01/2024 a 28/02/2024</t>
  </si>
  <si>
    <t>SUMINISTRO DE CRISTALERIA PARA LOS COLEGIOS PUBLICOS. AÑO 2024</t>
  </si>
  <si>
    <t>PRÓRROGA CONTRATO DE SERVICIOS DE GESTIÓN DE LA ESCUELA DE PARTICIPACIÓN CIUDADANA AÑO 2024</t>
  </si>
  <si>
    <t>mant. inst.proteccion contra incendios INICIATIVAS SOC.AÑO 22 (L4:3781-L5 1.270)-AÑO 23Y24 L4/BARRADO</t>
  </si>
  <si>
    <t>MANTENIMIENTO RELOJ TORREON CASA CONSISTORIAL AÑO 2024</t>
  </si>
  <si>
    <t>REPARTO BUZONEO INTERIOR 155.000 EJEMPLARES DE LA GUÍA SEPARACIÓN DE RESIDUOS EN VALLADOLID. SERVICIO DE LIMPIEZA.</t>
  </si>
  <si>
    <t>SCIO.MANTEN.SISTEMAS DE SEGURIDAD INSTALADOS EN LOS CENTROS DEPENDIENTES DEL S.MANTEN.ÁREA URBAN.Y VIVIENDA.</t>
  </si>
  <si>
    <t>PRORROGA CONTRATO ANALISIS CLINICOS DEL 1 DE ENERO AL 26 DE OCTUBRE DE 2024. SALUD LABORAL</t>
  </si>
  <si>
    <t>COMMENT|+++ ESPACIO JOVEN SUR +++ / CELESA BROCA 338 HSS-CO RECT 03,00 MM</t>
  </si>
  <si>
    <t>ALB: 24-202919 PED: 24-005010-1003 S/PED:  / OBRA cp nuestra señora del duero / ML.TUBO PVC ENCOLAR PN 10 DN 90 / MANGUI</t>
  </si>
  <si>
    <t>ALB: 24-203338 PED: 24-005507-1003 S/PED: CP. NTRA S.DUERO / P72  COLUMNA MONOMANDO MEZCLADOR REF. 1705 04 / SERVICIOS L</t>
  </si>
  <si>
    <t>MATERIAL FONTANERÍA PARA CC PARQUESOL (ID 39439)</t>
  </si>
  <si>
    <t>ALB: 24-202946 PED: 24-005067-1011 S/PED:  / OBRA  COLEGIO NUESTRA SEÑORA DEL DUERO / ML.TUBO PVC ENCOLAR PN 10 DN 63 /</t>
  </si>
  <si>
    <t>ALB: 24-200820 PED: 24-001421-1003 S/PED: 646925984 / BARRA 1 ML.POLIETILENO BARRA PE100 AD PN16 40 / CP LEON FELIPE</t>
  </si>
  <si>
    <t>ALB: 24-203168 PED: 24-005495-1003 S/PED: PERRERA MUNICIPAL / PB CODO 90º T-T DN 15 / GRIFO DE BOLA MANGUERA 1/2"" / PB C</t>
  </si>
  <si>
    <t>ALB: 24-202351 PED: 24-004171-1003 S/PED:  / MONOMANDO PANAM CROMO (92350) FREGADERO CAÑO BAJO/SEISPC</t>
  </si>
  <si>
    <t>ALB: 24-200528 PED: 24-000944-1015 S/PED: TALLER / BOLSA 100 UDS. BRIDA ...// AM EXP V18/2022 // SERVICIO DE LIMPIEZA.</t>
  </si>
  <si>
    <t>ALB: 24-200572 PED: 24-001046-1015 S/PED: EIM EL PLATERO / MANGUETON WC EXTENSIBLE L-500 BLANCO DN 90-110 / SELLADOR+PEG</t>
  </si>
  <si>
    <t>ALB: 24-203885 PED: 24-006746-1003 S/PED: ALLUE MORE / UNECOL DESATASCADOR LIQUIDO USO PROFESIONAL BOTELLA 1L / ALYCO-HR</t>
  </si>
  <si>
    <t>F - 1416 - SIFON TUBERIAS Y DESATASCADOR -VDA SOCIAL PASEO ZORRILLA 166 1D - FLUME SL. 1 DIA</t>
  </si>
  <si>
    <t>MATERIAL FONTANERÍA PARA CC RONDILLA (ID 38908)</t>
  </si>
  <si>
    <t>ALB: 24-202007 PED: 24-003594-1003 S/PED: CP FCO QUEVEDO / UNECOL DESATASCADOR LIQUIDO USO PROFESIONAL BOTELLA 1L</t>
  </si>
  <si>
    <t>MANTENIMIENTO, SUMINISTRO DE UNECOL DESATASCADOR LIQUIDO USO PROFESIONAL BOTELLA 1L PARA REPARACION EN EL CVA RONDILLA.</t>
  </si>
  <si>
    <t>ALB: 24-202549 PED: 24-004515-1003 S/PED:  / OBRA CENTRO DE MANTENIMIENTO / BARRA 5,8 ML. POLIBUTILENO DN 15 / ML. COQUI</t>
  </si>
  <si>
    <t>ALB: 24-201483 PED: 24-002653-1003 S/PED: SERVICIO MANTENIM. / OBRA MTTO / TERMO ELECTRICO VITRIFICADO ARISTON BLU-R/AND</t>
  </si>
  <si>
    <t>ALB: 24-202008 PED: 24-003596-1003 S/PED:  / OBRA COLEGIO  PEDRO GOMEZ BOSQUE / MANGUITO PE RECTO LARGO REPARACION 32-32</t>
  </si>
  <si>
    <t>F - 823 - TIMBRE MUSICAL VVDA PASEO ZORRILLA 166 Y ENCHUFE Y APLIQUE  PARA MACIZO DE GREDOS 72 - ELECTROSTOCKS. 1 DIA</t>
  </si>
  <si>
    <t>MANT. SUMINISTRO DE MATERIAL PARA REPARACIONES 74 CANAL DE SUELO ANTRACITA X CEYS MONTACK CINTA BLISTER DEL CVA Z. SUR-</t>
  </si>
  <si>
    <t>MATERIAL PUENTE DUERO (ID 40024: INTERRUPTOR MONOPOLAR / TECLA INTERRUPTOR-CONMUTADOR / MARCO 1 ELEMENTO)</t>
  </si>
  <si>
    <t>MATERIAL ELECTRICIDAD CC PARQUESOL (ID 39566): EMPOTRABLE REDONDO BASCULANTE DE FUNDICION DE ALUMINIO</t>
  </si>
  <si>
    <t>BASE 4 TOMAS 16A 250V POT. 3600W</t>
  </si>
  <si>
    <t>INTERRUPTOR MONOPOLAR / TECLA INTERRUPTOR-CONMUTADOR / MARCO 1 ELEMENTO</t>
  </si>
  <si>
    <t>BLOW BY ELEMENT / RETEN TRAS. CIG / CERRADURA PUERT / ESTRIBO IZQ.PLA...// AM EXP 18/2022 // LIMPIEZA VIARIA.</t>
  </si>
  <si>
    <t>DESMONTAR  PARTE  ALTA DE MOTOR HASTA LA CULATA PARA DETERMINAR ALCANCE...// AM EXP 23/2020 // LIMPIEZA VIARIA.</t>
  </si>
  <si>
    <t>DESMONTAR  PARTE ALTA DE MOTOR HASTSA LA CULATA PARA DETERMIANR...// AM EXP 23/2020 // LIMPIEZA VIARIA.</t>
  </si>
  <si>
    <t>SERVICIO DE MANTENIMIENTO EO /   SERVICIO  DE MANTENIMIENTO PROGRAMAD...// AM EXP V18/2022 // SERVICIO DE LIMPIEZA.</t>
  </si>
  <si>
    <t>SUSTITUIR  ROTULAS  Y  BARRA TRANSVERSAL /  ALINEACION CAMION DEL SERVICIO DE EXTINCION DE INCENDIOS</t>
  </si>
  <si>
    <t>DESM-MONT. ELEMENTOS PARA LA REALIZACION  DE  LA  REVISION  DE LOS D...// AM EXP 23/2020 // SERVICIO DE LIMPIEZA.</t>
  </si>
  <si>
    <t>H.M.O.,  DESM-MONT. ELEMENTOS PARA LA REALIZACION  DE LA REVISON DE L...// AM EXP 23/2020 // SERVICIO DE LIMPIEZA.</t>
  </si>
  <si>
    <t>H.M.O.,  DESM-MONT. ELEMENTOS PARA LA REALIZACION  DE  LA  REVISIO...// AM EXP 23/2020 // SERVICIO DE LIMPIEZA.</t>
  </si>
  <si>
    <t>H.M.O.,  DESM-MONT. ELEMENTOS PARA LA REALIZACION  DE  LA  REVISION D...// AM EXP 23/2020 // SERVICIO DE LIMPIEZA.</t>
  </si>
  <si>
    <t>REVISAR ESTRIBO Y PELDAÑOS PUERTA VEHICULO 4918JLF POR MALA CONEXION DE CONECTORES  EN  CAJA DE FUSIBLES/SEISPC</t>
  </si>
  <si>
    <t>H.M.O.,  HACER  DIAGNOSIS,  PARA DETERMINAR  LA  AVERIA  ,  FALLOS  ACTI...// AM EXP 23/2020 // SERVICIO DE LIMPIEZA.</t>
  </si>
  <si>
    <t>Alb. A24/177699 de 10/01/2024 / JUNTA TORICA 83,8x2,62 / JUNTA T...// AM EXP V18/2022 // SERVICIO DE LIMPIEZA.</t>
  </si>
  <si>
    <t>Alb. A24/179547 de 16/01/2024 / LATIGUILLO HIDRAULICO S/MUESTRA 5/8 / LATIG...// AM EXP 18/2022 // SERVICIO DE LIMPIEZA.</t>
  </si>
  <si>
    <t>AT.C.CALIDAD en Obras de urbanización y carril bici en calle Arca Real  LOTE 2 (exp. 12/2023 SEMEU PRTR)</t>
  </si>
  <si>
    <t>SACA DE SUBSTRATO VEGETAL. CP ALONSO BERRUGUETE, ALLUE MORER, ISABEL LA CATOLICA, TERESA IÑIGO DE TORO</t>
  </si>
  <si>
    <t>NUTR 3072 A RODAMIENTO AGUJAS SKF / NUTR 3072 A RODAMIENTO AGUJAS SKF / 62...// AM EXP 18/2022 // SERVICIO DE LIMPIEZA.</t>
  </si>
  <si>
    <t>BONDERITE C-MC 3000 D2 JC20KG DESENGRASANTE MANTENIMIENTO LOCTITE...// AM EXP 18/2022 // LIMPIEZA VIARIA.</t>
  </si>
  <si>
    <t>3090 DC10G+1G ES/PT ADHESIVO INSTANTANEO 2K LOCTITE 1379598 / 10157-AA MARKERPAINT VERDE 500 ML CRC / 10158-AA MARKERPAI</t>
  </si>
  <si>
    <t>REPARAR PINCHAZO  ( CAMION 9049-KVH ) / REPARAR PINCHAZO  ( CAMION 9745-JCF...// AM EXP 18/2022 // SERVICIO DE LIMPIEZA.</t>
  </si>
  <si>
    <t>CUBIERTA NUEVA ( 2,50-15 BARREDORA E4374-BFX ) / ECO TASA ( BARREDORA E437...// AM EXP 18/2022 // LIMPIEZA VIARIA.</t>
  </si>
  <si>
    <t>195/55R20 MICHELIN PRIM3 95H ( 3711-KGD ) / S.I. GESTION DE NFU  (  CATEGORIA B 3711-KGD ) / 205/60R 16 MICHELIN PRIM4 9</t>
  </si>
  <si>
    <t>205/60R 16 MICHELIN PRIM4 92H ( 3963-JKP ) / S.I. GESTION DE NFU  (  CAT. B  3963-JKP ) / ALINEACION ELECTRONICA ( DIREC</t>
  </si>
  <si>
    <t>OSRAM/7507 - LAMP.P/ILUM.INT.AUX.PIL.FRENO E INT / OPTIM/G11454 - ROTULA DIRECCION RENAULT MEGANE III / MAHLE/LX1748 - F</t>
  </si>
  <si>
    <t>OSRAM/64210 - LAMPARA H7 12V</t>
  </si>
  <si>
    <t>AK ADIGAS 6 CTN 25L...// AM EXP V18/2022 // SERVICIO DE LIMPIEZA.</t>
  </si>
  <si>
    <t>ADBLUE A GRANEL...// AM EXP 18/2022 // SERVICIO DE LIMPIEZA.</t>
  </si>
  <si>
    <t>MOTUL SPECIFIC RN 0720 5W30 5L / APORTACION SIGAUS 5L / KRAFTWERK LINTERNA BOLIGRAFO RECARGABLE 6+1 / KRAFTWERK LINTERNA</t>
  </si>
  <si>
    <t>AFLOJATODO 400ML / AFLOJATODO 400ML / PELICULA LUBRICANTE 400ML / GRAS...// AM EXP V18/2022 // SERVICIO DE LIMPIEZA.</t>
  </si>
  <si>
    <t>COFAN BRIDAS NYLON NEGRO 2.5X200MM / COFAN BRIDAS NYLON NEGRO 4.8X300MM / JBM COMPROBRADOR DE CORRIENTE 2X115MM / JBM CO</t>
  </si>
  <si>
    <t>MANTENIMIENTO INST. PROTECCION  CONTRA INCENDIOS DE LOS CVA EN 2024.INICIATIVAS SOCIALES</t>
  </si>
  <si>
    <t>JOSÉ MANUEL SASTRE TOQUERO</t>
  </si>
  <si>
    <t>CONTRATO DE RECOGIDA Y ATENCION VETERINARIA DE ANIMALES DOMESTICOS FUERA DEL HORARIO DEL C.M.P.A.</t>
  </si>
  <si>
    <t>ADJUDICA ACCESO DIARIO SERVICIO NOTICIAS Y FOTOGRAFÍAS AGENCIA ICAL AÑO 2024</t>
  </si>
  <si>
    <t>ADJUDICA ACCESO POR WEB AL SERVICIO DE NOTICIAS EFE CASTILLA Y EFE AÑO 2024</t>
  </si>
  <si>
    <t>MANTENIM.INSTALACIONES DE CLIMATIZACIÓN, CALEFAC. EDIFICIOS DEPENDIEN.URBANISMO Y VIVIENDA, AGENC.INNOV.</t>
  </si>
  <si>
    <t>ASISTENCIA TÉCNICA EN EVENTOS Y ACTIVIDADES DE LA AGENCIA DE INNOVACIÓN (1 DE MARZO 2024 A 28 DE FEBRERO 2025) AÑO 2024</t>
  </si>
  <si>
    <t>CONTRATACIÓN DE LA IMPRESIÓN Y PRESENTACIÓN PARA SU REPARTO DE LOS RECIBOS DE PADRÓN DEL IVTM Y DEL IBI EJERCICIO 2024</t>
  </si>
  <si>
    <t>CONTRATO RECOGIDA CON O SIN ATENCIÓN VETERINARIA DE ANIMALES DE COMPAÑÍA EN TIEMPO Y HORARIOS QUE EL CMPA NO PUEDE</t>
  </si>
  <si>
    <t>CONTRATO SUMINISTRO VESTUARIO Y CALZADO PERSONAL REGIMEN INTERIOR AÑO 2024</t>
  </si>
  <si>
    <t>SUMINISTRO DE LICENCIAS Y SOPORTE TÉCNICO DE LOS PRODUCTOS ARCGIS</t>
  </si>
  <si>
    <t>SUMINISTRO MEDICAMENTOS PARA EL DEPARTAMENTO DE PREVENCION Y SALUD LABORAL</t>
  </si>
  <si>
    <t>MIGRACION Y ALOJAMIENTO PORTALES WEB DE TURISMO DURANTE 1 AÑO</t>
  </si>
  <si>
    <t>SE-PC 15/2023: PRÓRROGA DEL CONTRATO DE CONTROL DE PLAGAS DE LOS CENTROS DE PARTICIPACIÓN CIUDADANA (1 ENE24-30 ABR25)</t>
  </si>
  <si>
    <t>GAHERPROGA S.L.U.</t>
  </si>
  <si>
    <t>SUMINISTRO DE PIENSOS Y ACCESORIOS PARA CUBRIR LAS NECESIDADES DE ALIMENTACIÓN DE LOS ANIMALES DEL CMPA</t>
  </si>
  <si>
    <t>PANDORA PRODUCCIONES IMAGEN Y EVENTOS, S.L.</t>
  </si>
  <si>
    <t>CONCIERTOS PARA EL DIA INTERNACIONAL DE LA MUJER</t>
  </si>
  <si>
    <t>SE 58-20 P.S.4 PRORROGA CTTO MANTENIMIENTO ASCENSORES LOTE 4. OCAS ESCUELA MUNICIPAL DE MUSICA. AÑO 2024</t>
  </si>
  <si>
    <t>CONTRATO ASISTENCIA TECNICA PROGRAMA VALLADOLID INTEGRANTE DE LA RED CIUDADES CREATIVAS UNESCO Y REAJUSTE ANUALIDADES</t>
  </si>
  <si>
    <t>ANUL POR LLUVIA. SS TRANSPORTE, MONTAJE Y DESMONTAJE MESAS, VALLAS Y EQUIPO SONIDO PARA CARNAVAL DE COLEGIOS.9-2-24</t>
  </si>
  <si>
    <t>MANT. INST. PROTECCION CONTRA INCENDIOS  DEL  CENTRO DE FORMACION PARA EL EMPLE O JACINTO BENAVENTE EN 2024</t>
  </si>
  <si>
    <t>REPARACION DE MOTOR DE  FANCOIL EN LA ZONA DE CAFETERIA DEL CVA ZONA SUR- INICITIVAS SOCIALES</t>
  </si>
  <si>
    <t>TOMAS CABEZAS S.L.</t>
  </si>
  <si>
    <t>SERVICIO URGENTE DE RECOGIDA DE RESIDUOS CON CONTENIDO DE AMIANTO ABANDONADO EN LA VÍA PÚBLICA. SERVICIO DE LIMPIEZA.</t>
  </si>
  <si>
    <t>JOYERÍA RELOJERÍA ZURRO</t>
  </si>
  <si>
    <t>SE-EC 07/2024. CONTRATO DE SUMINISTROS DE SEIS TROFEOS TAURINOS ""SAN PEDRO REGALADO"". 2 MESES</t>
  </si>
  <si>
    <t>KRAFTWERK LAMPARA FRONTAL LED H260 / TIPTOP MECHAS NEGRAS CAMION 200MM 25 UNIDADES</t>
  </si>
  <si>
    <t>ALBARAN DE ENTREGA VA23/5181 / CASETA  SANTA  ANA / MELAMINA PORO DISEÑO 16 MM</t>
  </si>
  <si>
    <t>TARIMA PINO NORTE V 22 / PERFIL PINO 45 X 45 / SAN BENITO, DESPACHO PUERTA 25 / *CASA CONSISTORIAL* / GRUPO SOCIALISTA /</t>
  </si>
  <si>
    <t>MATERIAL PARA FABRICACIÓN DE ARMARIO A MEDIDA EN SALA DE CENTRO CÍVICO DELICIAS</t>
  </si>
  <si>
    <t>ESTUDIO PARÁMETROS CIENTÍFICOS, SALUBRIDAD Y EFICIENCIA CONTENEDORES SOTERRADOS. SERVICIO DE LIMPIEZA.</t>
  </si>
  <si>
    <t>* BIBLIOTECAS * / MELAMINA PORO DISEÑO 16 MM / ROBLE ESPEJO / CORTES / CANTEADO CARP. / CANTO PVC 1/22 CARP. / MANILLON</t>
  </si>
  <si>
    <t>MELAMINA PORO DISEÑO 30 MM / CORTES / CANTO PVC 1/35 / CANTEADO CARP. / DISCO GALLETADORA / COLA BLANCA HM-425 500GRS. /</t>
  </si>
  <si>
    <t>* EIM CASCANUECES * / REMATE MELAMINA MDF 32,5*5 79172</t>
  </si>
  <si>
    <t>ESPIGAS EN TIRA 20 / ESPIGAS EN TIRA 16 / ESPIGAS EN TIRA 14 / ESPIGAS EN TIRA 10//SERV. EXTINCION DE INCENDIOS</t>
  </si>
  <si>
    <t>ALBARAB DE ENTREGA VA23/5355 / ID-38767 JEFATURA DE POLICIA / TORNILLO UNION TUBO / BROCA ESPIRAL 7-8 / RETIRADA POR JES</t>
  </si>
  <si>
    <t>CARPINTERÍA CC PILARICA: ALBARAN DE ENTREGA VA23/5354  / CANTO PVC 1/22 CARP.</t>
  </si>
  <si>
    <t>F - 1261 - TORNILLOS TIRAFONDOS - CEAS DELICIAS-ARGALES - MARINO DE LA FUENTE SA</t>
  </si>
  <si>
    <t>SUMINISTRO DE PIEZAS METALICAS PARA CONTENEDORES DE PAPEL Y CARTÓN....// AM EXP V18/2022 // SERVICIO DE LIMPIEZA.</t>
  </si>
  <si>
    <t>SUMINISTRO DE PIEZAS METALICAS PARA CONTENEDORES DE PAPEL Y CARTÓN. / C// AM EXP V18/2022 // SERVICIO DE LIMPIEZA.</t>
  </si>
  <si>
    <t>SUMINISTRO DE PIEZAS METALICAS PARA CONTENEDORES DE PAPEL Y CARTÓN. / CO// AM EXP V18/2022 // SERVICIO DE LIMPIEZA.</t>
  </si>
  <si>
    <t>CONTENEDOR GRIS Nº 1, SUSTITUIR BISAGRAS, REPARAR Y ENDEREZAR PUERTAS I// AM EXP V18/2022 // SERVICIO DE LIMPIEZA.</t>
  </si>
  <si>
    <t>SUMINISTRO DE PIEZAS METALICAS PARA CONTENEDORES DE PAPEL Y CARTÓ...// AM EXP 18/2022 // SERVICIO DE LIMPIEZA.</t>
  </si>
  <si>
    <t>SUMINISTRO DE PIEZAS METALICAS PARA CONTENEDORES DE PAPEL Y CARTÓN. / CON// AM EXP V18/2022 // SERVICIO DE LIMPIEZA.</t>
  </si>
  <si>
    <t>SIKA 11FC PURFORM GRIS 300ML / SIKA 11FC PURFORM MARRON 300ML / SIKA 11FC PURFORM BLANCO 300ML. COLEGIOS</t>
  </si>
  <si>
    <t>MATERIAL FERRETERÍA PARA CENTRO CÍVICO CANAL DE CASTILLA (ESCOBILLERO PLASTICO BLANCO / DISPENSADOR PAPEL)</t>
  </si>
  <si>
    <t>RESINA  POLYESTER 300 ml / TACO DUOPOWER  6x30 / TORNILLO POZIDRIVE 4,0 X 40</t>
  </si>
  <si>
    <t>CUERDA TRENZADA 6MM 100M BLANCO//SERVICIO DE EXTINCION DE INCENDIOS</t>
  </si>
  <si>
    <t>MASCARILLA FFP2 BLANCAS</t>
  </si>
  <si>
    <t>SILICONA NEUTRA TRANSLUCIDA</t>
  </si>
  <si>
    <t>ESCUADRA 100x100</t>
  </si>
  <si>
    <t>LATG.  COMPACT 2SC 3/8"" PARKER 0.36met / RACOR CODO 90º M6X1-TUBO 6LL / RACOR RE...// AM EXP 18/2022 // LIMPIEZA VIARIA.</t>
  </si>
  <si>
    <t>CODO 1/4"" BSP-CIL - D.6 MM LAT-NIQ / LATG.  COMPACT 2SC 3/4"" PARKER 2.89met / LA...// AM EXP V18/2022 // LIMPIEZA VIARIA</t>
  </si>
  <si>
    <t>DIGIMET E35-AF PISTOLA PARA ANTICONGELANTE / NUMERO DE PEDIDO...// AM EXP 18/2022 // SERVICIO DE LIMPIEZA.</t>
  </si>
  <si>
    <t>PILA 12V E23 ALKAL.ENERGIZER / ELEVALUNAS DELANTERO IZQUIERDO / Batería moto MF 10,5Ah 180A CP / Batería moto Yumicon 12</t>
  </si>
  <si>
    <t>Fusible standard 10 A / Fusible standard 7.5 A / Terminal aislado Leng...// AM EXP 18/2022 // SERVICIO DE LIMPIEZA.</t>
  </si>
  <si>
    <t>SILKRON SPG-9600 75 ML. / BOBINA PAPEL TRAPICEL TOP. / Regleta 12 conexiones 6 mm / Cable manguera 5x1  25 m / GANCHO A.</t>
  </si>
  <si>
    <t>Fusible mini 5 A, 10 A,  15 A / CINTA PVC M15 NEGRO 19MM X 25MT / BATERIA EFB 12 V 105AH / SERV. EXTINCION DE INCENDIOS</t>
  </si>
  <si>
    <t>GARRAFA ADBLUE 10LT. C/FLEX 23</t>
  </si>
  <si>
    <t>MOTOR ARRANQUE RVI/VOLVO 5,00KW-10D / ESTRIBO IZDO.CABINA LARGA STRALI...// AM EXP V18/2022 // SERVICIO DE LIMPIEZA.</t>
  </si>
  <si>
    <t>JAVIER TALLER / MUELLE MATRICERIA 32X51 AZUL / GOYO TALLER / UNION CAD...// AM EXP 18/2022 // SERVICIO DE LIMPIEZA.</t>
  </si>
  <si>
    <t>VARIOS ALBARANES ( ALBARAN A1-023010 ALBARAN A1-022936 ALBARAN A1-022891 ALBARAN A1-022819 ALBARAN A1-022812 ). COLEGIOS</t>
  </si>
  <si>
    <t>ALBARAN A1-023133 // PUERTA RF 60*1000*1620  COLEGIO SAN FERNANDO</t>
  </si>
  <si>
    <t>ALBARAN A1-022923</t>
  </si>
  <si>
    <t>F - 1391 - AISLANTE ACUSTICO PARA CEAS DELICIAS-ARGALES - RIALCO. 1 DIA</t>
  </si>
  <si>
    <t>MANTENIMIENTO, SUMINISTRO DE MATERIAL PARA EL CVA HUERTA DEL REY,  GYPREX ESTANDAR VINILO 60*60*8 - INICIATIVAS SOCIALES</t>
  </si>
  <si>
    <t>CILINDRO HORQUILLAS CAJA C5003...// AM EXP V18/2022 // SERVICIO DE LIMPIEZA.</t>
  </si>
  <si>
    <t>PIN ENCODER TAILGATE OLYMPUS S311G1-A140-0020 / PEDAL ACELERADOR CC-2020 OL// AM EXP V18/2022 // SERVICIO DE LIMPIEZA.</t>
  </si>
  <si>
    <t>MONT. CUERPO EST. OLY UPC WIDE S411C1-N000-0500 / MUELLE ESTRIBERA PESO OLY...// AM EXP 18/2022 // SERVICIO DE LIMPIEZA.</t>
  </si>
  <si>
    <t>PORTAPATINES TRIN. S411C3-M000-0070 / BULON S311G3-1134-0420 / CJTO. DETEC...// AM EXP 18/2022 // SERVICIO DE LIMPIEZA.</t>
  </si>
  <si>
    <t>COJINETE S31580-Z140-0050 / PATIN S315F0-V140-0090...// AM EXP 18/2022 // SERVICIO DE LIMPIEZA.</t>
  </si>
  <si>
    <t>TOBERA CHORRILLO CITY CAT...// AM EXP 18/2022 // SERVICIO DE LIMPIEZA.</t>
  </si>
  <si>
    <t>CARTUCHO FIL.RETORNO 125l OLY. S2Z310-0000-0670...// AM EXP 18/2022 // SERVICIO DE LIMPIEZA.</t>
  </si>
  <si>
    <t>CTO.GOMA ESTRIB.WIDE -1005mm S411C1-N000-0700  ...// AM EXP 18/2022 // SERVICIO DE LIMPIEZA.</t>
  </si>
  <si>
    <t>CTO.GOMA ESTRIB.WIDE -1005mm S411C1-N000-0700...// AM EXP 18/2022 // SERVICIO DE LIMPIEZA.</t>
  </si>
  <si>
    <t>TAPON DIAMETRO 25 S2EZ00-0000-0320...// AM EXP 18/2022 // SERVICIO DE LIMPIEZA.</t>
  </si>
  <si>
    <t>ML.COQUILLA ST TUB.54 X 9 MM.ESP.(RITE). ESCUELAS INFANTILES</t>
  </si>
  <si>
    <t>UNION MACHO TUB.ACERO  1 1/4"" / VALVULA ESFERA H-H 1 1/4"" / ENLACE ROSCA EXT.LATON 40-1 1/4"" / TE IGUAL LATON P.E.Ø 40 /</t>
  </si>
  <si>
    <t>MANGUITO P.E.LATON 40 / MANGUITO POLIETILENO 40</t>
  </si>
  <si>
    <t>MANGUITO POLIETILENO 40 / ML.TUB. PE Ø 40/10 ATMS.ALIMENT.X METROS. C.P. NARCISO ALONSO CORTES</t>
  </si>
  <si>
    <t>SUMINISTRO , TKROM MATE FORTUNA 15LT ( MIXTO/22/VA/0012 PINT DECORATIVA JBENAVENT</t>
  </si>
  <si>
    <t>EUROPLAS E-22 PINTURA ACRILICA 15LT  / EUROPLAS E-22 PIN // SERVICIO DE LIMPIEZA.</t>
  </si>
  <si>
    <t>SUMINISTRO MATERIAL SANITARIO DESECHABLE, CURAS, TIRAS REACTIVAS E INSTRUMENTAL QUIRURGICO. DPTO. PREVENCION Y SALUD LA</t>
  </si>
  <si>
    <t>BARNIZ SINTETICO MATE EUROLUX 3LT                                           ( MANTENIMIENTO DE EDIFICIOS E INSTALACIONES</t>
  </si>
  <si>
    <t>METACRILATO XT BLANCO OPAL 3050X2050X2MM ML                                 ( MANTENIMIENTO DE EDIFICIOS E INSTALACIONES</t>
  </si>
  <si>
    <t>CATALIZADOR BPO ROJO 0.04KG         ( EDUCACION - COLEGIO TERESA IÑIGO DE TORO</t>
  </si>
  <si>
    <t>SPRAY SEGOPI-TECH IMPRI.ANTIOXIDANTE GRIS 0,4LT   ( EDUCACION ) / SPRAY SEGOPI-TECH GRIS RAL 7</t>
  </si>
  <si>
    <t>TKROM ESMALTE CON PU BLANCO 131 MATE 0.75LT                                 ( EDUCACION - gonzalo de cordoba.  )</t>
  </si>
  <si>
    <t>FACTURACIÓN DE REPUESTOS SEGÚN PEDIDO DE VENTA Nº 2023/PV101/2229 ALBARÁ/// AM EXP V18/2022 // LIMPIEZA VIARIA.</t>
  </si>
  <si>
    <t>PASTA LAVAMANOS PIU BALDE 5000ML  / AMORTIGUADOR ACUSTICO PARA PORTON// AM EXP V18/2022 // SERVICIO DE LIMPIEZA.</t>
  </si>
  <si>
    <t>CUBIERTA 20X2.25-16 / ENCIMERA NEGRA SNOW 3306 DE 3600X620X30 / LABIO LA...// AM EXP V18/2022 // SERVICIO DE LIMPIEZA.</t>
  </si>
  <si>
    <t>BOLSA NEGRA 90X95 G-140 BDRPLTOTAL (1000 unid)  / BOLSA NEGRA 115X...// AM EXP V18/2022 // LIMPIEZA VIARIA.</t>
  </si>
  <si>
    <t>BOLSA NEGRA 90X95 G-140 BDRPLTOTAL (1000 unid)  / NIKUTEX 1994 ENVASE AZUL 10L...// AM EXP 18/2022 // LIMPIEZA VIARIA.</t>
  </si>
  <si>
    <t>LUZ INTERMITENTE / MESA  ALTA BAR RECTANGULAR 3R025ME / PORTABOBINAS 6...// AM EXP 18/2022 // SERVICIO DE LIMPIEZA.</t>
  </si>
  <si>
    <t>ACUERDO MARCO_1961LTT:INYECTORES RECUPERADOS,MODULO BOMBA,TUERCA JUNTA DEPOSITO COMBUESTIBLE,LIMPIEZA RAIL GASOLINA,INUE</t>
  </si>
  <si>
    <t>ACUERDO MARCO_VA7632AH:VENTILADOR CALEFACCION RECICLADO</t>
  </si>
  <si>
    <t>Albarán OT/ 141022 de 22/01/2024 ( REPARACIÓN EN TALLER DE MOTOAZADA HONDA F220 REF.: RIBERA VALE Nº 0295 RETIRADA EL 23</t>
  </si>
  <si>
    <t>Albarán OT/141177 de 30/01/2024 ( REPARACIÓN EN TALLER DE CARRETILLA PULVERIZADORA HONDA CPH 100 REF.: RIBERA DE CASTILL</t>
  </si>
  <si>
    <t>DISEÑO Y MAQUETACIÓN CARTELERIA PARA CENTRO MUNICIPAL DE LA IGUALDAD / DURANTE 2024.</t>
  </si>
  <si>
    <t>CONTRATO CON EMPRESA DE LAVANDERIA INDUSTRIAL PARA EL LAVADO DE ROPA DE TRABAJO DEL PERSONAL DEL CMPA</t>
  </si>
  <si>
    <t>MAILING ANDALUCIA S.A</t>
  </si>
  <si>
    <t>CONTRATACION SERVICIOS DE IMPRESIÓN , PLEGADO Y ENSOBRADO DE LOS ENVIOS POSTALES DEL AYUNTAMIENTO DE VALLADOLID</t>
  </si>
  <si>
    <t>ALCALÁ DE GUADAIRA</t>
  </si>
  <si>
    <t>Revisión periódica de vehículos equipados con GLP, incluyendo la revisión mecánica ordinaria y la específica del GLP.</t>
  </si>
  <si>
    <t>SEGUNDA PRORROGA CONTRATO CENTRALIZADO LIMPIEZA DEPENDENCIAS MUNICIPALES. LOTE 15 CUPULA DEL MILENIO. AÑO 2024</t>
  </si>
  <si>
    <t>CTTO DE SERVICIOS CHARLA DR. JAVIER URRA ""RIESGOS PARA LA SALUD INFANTO-JUVENIL"" 8 ABRIL</t>
  </si>
  <si>
    <t>ALQUILER BATERÍA VEHÍCULO ELÉCTRICO RENAULT TWIZY, MATRÍCULA 2499HKJ, PROPIEDAD DEL AYUNTAMIENTO DE VALLADOLID AÑO 2024</t>
  </si>
  <si>
    <t>SEGUNDA PRORROGA CONTRATO CENTRALIZADO LIMPIEZA DEPENDENCIAS MUNICIPALES. LOTE 15 CUPULA DEL MILENIO AÑO 2024</t>
  </si>
  <si>
    <t>SERVICIO DE LIMPIEZA DEL CDIT, PRIMERA PRÓRROGA, (32/2023)</t>
  </si>
  <si>
    <t>BELEN ELISA  DÍAZ PÉREZ</t>
  </si>
  <si>
    <t>ASIST.TÉCN.ESPEC.ELABOR.DOCUMEN.Y DESAR.DIFERENT.PROP.Y PROYECT.ESTRAT.EN VALLAD. -NO ACUERDO MARCO-</t>
  </si>
  <si>
    <t>PRORROGA GESTION BANCO DEL TIEMPO DE 01/03/24 AL 28/02/25</t>
  </si>
  <si>
    <t>GESTION INTEGRAL DE APLICACIONES EMPRESA</t>
  </si>
  <si>
    <t>SERVICIO TALLER DE CINE CON MOTIVO DE LA CELEBRACION DE LA GALA DE LOS PREMIOS GOYA EN VALLADOLID</t>
  </si>
  <si>
    <t>REPARACIÓN DE LOS CONTENEDORES METÁLICOS DE PAPEL Y CARTÓN. SERVICIO DE LIMPIEZA.</t>
  </si>
  <si>
    <t>LUCE INNOVATIVE TECHNOLOGIES, S.L.</t>
  </si>
  <si>
    <t>CONTRATACIÓN CHATBOT BUSCADOR BÁSICO (4 MESES)</t>
  </si>
  <si>
    <t>ADJUDICA PATROCINIO 'EL PROGRAMA DE ORTEGA' DE RADIO MARCA EMISIÓN NACIONAL. ENCUENTRO DE RADIOS ESCOLARES</t>
  </si>
  <si>
    <t>LIMPIEZA LODOS ARENERO NAVE DE LAVADO DE VEHÍCULOS DEL SERVICIO DE LIMPIEZA.</t>
  </si>
  <si>
    <t>SONIA FERNANDEZ DE LA VEGA</t>
  </si>
  <si>
    <t>SERVICIO DE ORIENTACION PSICOLOGICA PARA LOS ADOLESCENTES Y JOVENES EN LOS ESPACIOS JOVENES 2024</t>
  </si>
  <si>
    <t>ADJUDICA ACCESO DIARIO POR WEB AL SERVICIO DE NOTICIAS AGENCIA EUROPA PRESS AÑO 2024</t>
  </si>
  <si>
    <t>REVISIÓN DE PRECIOS - CONTRATO MANT. INTEGRAL CON GESTIÓN ENERGÉTICA MEDIANTE BIOMASA_CASA DEL BARCO Y ANEXO 2016-2022.</t>
  </si>
  <si>
    <t>SPC 13/2024 SERVICIOS INFORMÁTICOS IMPRESIÓN TICKETS Y PROVISIÓN CONTENIDOS PANTALLAS INFORMATIVAS MAR. / DIC (1A)</t>
  </si>
  <si>
    <t>CONSTRUIR TOMA DE FUERZA EN RADIADOR STRALIS...// AM EXP 18/2022 // SERVICIO DE LIMPIEZA.</t>
  </si>
  <si>
    <t>SE-EC 08/2023. PRORROGA FERIA DEL LIBRO. 2024. LOTE 6: AGENCIA DE VIAJES, DESPLAZAMIENTOS, ALOJAMIENTO, RESTAURACION</t>
  </si>
  <si>
    <t>2ª PRÓRROGA. LOTE 1. CONTRATO PROGRAMOS EDUCACIÓN AMBIENTAL (HUERTOS URBANOS). PLAZO: 01/01/2024 AL 01/05/2024</t>
  </si>
  <si>
    <t>CONTRATO SUMINISTRO MATERIAL DE OFICINA ALMACEN DE ACOPIOS LOTE 3 DE 01/02/2024 A 31/12/2024</t>
  </si>
  <si>
    <t>SUSCRIPCIÓN ANUAL A BASES DE DATOS LA LEY, EL CONSULTOR Y PORTAL DE REVISTAS. AÑO 2024.</t>
  </si>
  <si>
    <t>prórroga curso de montaje y mant.inst.energias renovables-abril a dic 2024</t>
  </si>
  <si>
    <t>PRÓRROGA CONTRATO SEGURO DAÑOS MATERIALES (LOTE 2) AYUNTAMIENTO VALLADOLID (Exp. 15/2020 ps9) 5-2-24 A 5-2-25</t>
  </si>
  <si>
    <t>OCCIDENT GCO SOCIEDAD ANONIMA DE SEGUROS Y REASEGUROS</t>
  </si>
  <si>
    <t>2ª PRÓRROGA CONTRATO SEGURO DAÑOS MATERIALES (LOTE 2) AYUNTAMIENTO VALLADOLID (Exp. 15/2020 ps9 y ps10) 5-2-24 A 5-2-25</t>
  </si>
  <si>
    <t>DESARROLLO E IMPLANTACION DEL PORTAL INSTITUCIONAL DE TURISMO  DTI</t>
  </si>
  <si>
    <t>REAJUSTE PRESUPUESTARIO CONT.TRANSF.DIGITAL DE LOS SERV.DE AT.SOC.A LAS PERSONAS-PRTR-HASTA JUN 24-220239000794</t>
  </si>
  <si>
    <t>2ª PRÓRROGA CONTRATO LIMPIEZA CASA DEL BARCO Y EDIFICIO ANEXO. 2024. LOTE 9. EXPTE. PR-SE32/2022 (P.S.8 EXPTE. 31/2020)</t>
  </si>
  <si>
    <t>SEGURO FLOTA VEHÍCULOS (LOTE 3) PERIODO: 05-08-2023 AL 05-02-2024 (EXP. 15/2020 PS 06) 6 MESES - PENDIENTE BILBAO-</t>
  </si>
  <si>
    <t>PRÓRROGA CONTRATO SERIVICIO APOYO GESTIÓN ARCHIVO MUNICIPAL, EXPTE. AMVA 03/2023.</t>
  </si>
  <si>
    <t>2ª PRÓRROGA CONTRATO SEGURO FLOTA VEHÍCULOS (LOTE 3) AYUNTAMIENTO VALLADOLID (Exp. 15/2020 ps8) 5-2-24 A 5-2-25</t>
  </si>
  <si>
    <t>2ª PRÓRROGA CONTRATO SEGURO FLOTA VEHÍCULOS (LOTE 3) AYUNTAMIENTO VALLADOLID (Exp. 15/2020 ps9 y ps10) 5-2-24 A 5-2-25</t>
  </si>
  <si>
    <t>FEDERACION COMERCIO Y SERVICIOS VALLADOLID</t>
  </si>
  <si>
    <t>SERVICIOS DE APOYO AL AYUNTAMIENTO DE VALLADOLID EN EL PROCESO DE REAPERTURA DEL MERCADO MUNICIPAL RONDILLA.</t>
  </si>
  <si>
    <t>Albarán OT/ 140903 de 16/01/2024 ( REPARACIÓN EN TALLER DE CORTACÉSPED HONDA HRH 536. REF.: CAMPO GRANDE  VALE Nº: 0283</t>
  </si>
  <si>
    <t>Albarán OT/141269 de 6/02/2024 ( REPARACIÓN EN TALLER DE CORTACÉSPED HONDA HRH536HXE REF.: HUERTA DEL REY 1 VALE Nº: 038</t>
  </si>
  <si>
    <t>Albarán OT/ 141178 de 29/01/2024 ( REPARACIÓN EN TALLER DE CORTACÉSPED HONDA HRH 536 HXE REF.: MORERAS VALE Nº.: 0365 RE</t>
  </si>
  <si>
    <t>1 255670019R - MANDO BAJO VOLANT</t>
  </si>
  <si>
    <t>EXPTE.55/2023. SEGURO RESPONSABILIDAD CIVIL DEL 01/02/2024 AL 31/07/2024. ACUERDO MARCO FEMP. AYUNTAMIENTO VALLADOLID.</t>
  </si>
  <si>
    <t>1 341404375R - GATILLO</t>
  </si>
  <si>
    <t>contrato serv.promoc.envejec.activo y anim.sociolcult para CVA TRANSF.-de 1/1/24 a 15/9/25..</t>
  </si>
  <si>
    <t>1 254015253R - PLATINO ELEVALUNA / 1 254214896R - INTERRUPTOR ELEV.</t>
  </si>
  <si>
    <t>1 878162915R - ENGANCHE CINTURON</t>
  </si>
  <si>
    <t>REPARAR BOMBA PARTE 2 / OFICINA CONTABLE L01471868 / ORGANO GESTOR  L01471868 / UNIDAD TRAMITADORA  GE0003949</t>
  </si>
  <si>
    <t>contrato serv.promoc.envejec.activo y anim.sociolcult para CVA NO TRANSF.-de 1/1/24 a 15/9/25.</t>
  </si>
  <si>
    <t>CORREA CUELLO SCANRECOR MANDO ( RETIRADO SR JAVIER )...// AM EXP 23/2020 // LIMPIEZA VIARIA.</t>
  </si>
  <si>
    <t>02. Urbanismo y vivienda</t>
  </si>
  <si>
    <t>04. Hacienda, personal y modernización administrativa</t>
  </si>
  <si>
    <t>05. Comercio, mercados y consumo</t>
  </si>
  <si>
    <t>06. Educación y cultura</t>
  </si>
  <si>
    <t>07. Medio ambiente</t>
  </si>
  <si>
    <t>08. Tráfico y movilidad</t>
  </si>
  <si>
    <t>09. Turismo, eventos y marca ciudad</t>
  </si>
  <si>
    <t>10. Personas mayores, familia y servicios sociales</t>
  </si>
  <si>
    <t>1501. Dirección del área de urbanismo y vivienda</t>
  </si>
  <si>
    <t>9200. Dirección del area de participación ciudadana y deportes</t>
  </si>
  <si>
    <t>9209. Dirección del area de hacienda, personal y modernización administrativa</t>
  </si>
  <si>
    <t>4301. Dirección del área de comercio, mercados y consumo</t>
  </si>
  <si>
    <t>4312. Mercados</t>
  </si>
  <si>
    <t>4314. Actuaciones en materia de comercio minorista</t>
  </si>
  <si>
    <t>3202. Dirección del área de educación y cultura</t>
  </si>
  <si>
    <t>1301. Dirección del área de tráfico y movilidad</t>
  </si>
  <si>
    <t>4332. Dirección del área de turismo, eventos y marca ciudad</t>
  </si>
  <si>
    <t>2313. Dirección del área de personas mayores, familia y servicios sociales</t>
  </si>
  <si>
    <t>1302. Dirección del área de salud pública y seguridad ciudadana</t>
  </si>
  <si>
    <t>1621. Recogida de residuos</t>
  </si>
  <si>
    <t>4322</t>
  </si>
  <si>
    <t>CONTRATACION MENOR / SERVICIOS / PRIMER TRIMESTE EJERCICIO 2024</t>
  </si>
  <si>
    <t>CONTRATACION MENOR / SUMINISTROS / PRIMER TRIMESTRE EJERCICIO 2024</t>
  </si>
  <si>
    <t>CONTRATACION MENOR / OBRAS / PRIMER TRIMESTRE EJERCICIO 2024</t>
  </si>
  <si>
    <t>CONTRATACION MENOR / MIXTOS / PRIMER TRIMESTRE EJERCICIO 2024</t>
  </si>
  <si>
    <t>CONTRATACION MENOR / OTROS / PRIMER TRIMESTRE EJERCICIO 2024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</si>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</sst>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  <xf numFmtId="9" fontId="8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1" fontId="10" fillId="0" borderId="0" xfId="0" applyNumberFormat="1" applyFont="1"/>
    <xf numFmtId="0" fontId="10" fillId="0" borderId="0" xfId="0" applyNumberFormat="1" applyFont="1"/>
    <xf numFmtId="14" fontId="10" fillId="0" borderId="0" xfId="0" applyNumberFormat="1" applyFont="1"/>
    <xf numFmtId="4" fontId="10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49" fontId="11" fillId="0" borderId="0" xfId="0" applyNumberFormat="1" applyFont="1"/>
    <xf numFmtId="1" fontId="4" fillId="0" borderId="0" xfId="0" applyNumberFormat="1" applyFont="1"/>
    <xf numFmtId="49" fontId="4" fillId="0" borderId="0" xfId="0" applyNumberFormat="1" applyFont="1"/>
    <xf numFmtId="10" fontId="3" fillId="0" borderId="2" xfId="3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vertical="center" wrapText="1"/>
    </xf>
    <xf numFmtId="4" fontId="0" fillId="0" borderId="0" xfId="0" applyNumberForma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11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11" fillId="0" borderId="0" xfId="0" applyNumberFormat="1" applyFont="1"/>
    <xf numFmtId="14" fontId="11" fillId="0" borderId="0" xfId="0" applyNumberFormat="1" applyFont="1"/>
    <xf numFmtId="4" fontId="11" fillId="0" borderId="0" xfId="0" applyNumberFormat="1" applyFont="1"/>
    <xf numFmtId="0" fontId="11" fillId="0" borderId="0" xfId="0" applyNumberFormat="1" applyFont="1"/>
    <xf numFmtId="10" fontId="0" fillId="0" borderId="0" xfId="3" applyNumberFormat="1" applyFont="1"/>
    <xf numFmtId="4" fontId="6" fillId="4" borderId="6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left"/>
    </xf>
    <xf numFmtId="0" fontId="0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0" fontId="3" fillId="0" borderId="9" xfId="3" applyNumberFormat="1" applyFont="1" applyBorder="1" applyAlignment="1">
      <alignment horizontal="right" vertical="center" wrapText="1" indent="1"/>
    </xf>
  </cellXfs>
  <cellStyles count="4">
    <cellStyle name="Buena" xfId="1" xr:uid="{00000000-0005-0000-0000-000000000000}"/>
    <cellStyle name="Normal" xfId="0" builtinId="0"/>
    <cellStyle name="Porcentaje" xfId="3" builtinId="5"/>
    <cellStyle name="Título 1" xfId="2" xr:uid="{00000000-0005-0000-0000-000003000000}"/>
  </cellStyles>
  <dxfs count="1724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olanda del Pozo Garcia" refreshedDate="45394.518499421298" createdVersion="6" refreshedVersion="6" minRefreshableVersion="3" recordCount="1661" xr:uid="{00000000-000A-0000-FFFF-FFFF16000000}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79000024" maxValue="220240008638"/>
    </cacheField>
    <cacheField name="Fase" numFmtId="49">
      <sharedItems/>
    </cacheField>
    <cacheField name="Fecha" numFmtId="14">
      <sharedItems containsSemiMixedTypes="0" containsNonDate="0" containsDate="1" containsString="0" minDate="2024-01-01T00:00:00" maxDate="2024-03-27T00:00:00"/>
    </cacheField>
    <cacheField name="Referencia" numFmtId="1">
      <sharedItems containsSemiMixedTypes="0" containsString="0" containsNumber="1" containsInteger="1" minValue="22021007258" maxValue="22024003875"/>
    </cacheField>
    <cacheField name="Aplicación" numFmtId="49">
      <sharedItems/>
    </cacheField>
    <cacheField name="Importe" numFmtId="4">
      <sharedItems containsSemiMixedTypes="0" containsString="0" containsNumber="1" minValue="-357080" maxValue="5500000"/>
    </cacheField>
    <cacheField name="Nombre Ter." numFmtId="49">
      <sharedItems count="2471">
        <s v="AIG EUROPE SA SUCURSAL EN ESPAÑA"/>
        <s v="GENERALI  ESPAÑA, S.A. DE SEGUROS Y REASEGUROS"/>
        <s v="PETZL ESPAÑA.S.L."/>
        <s v="CLECE SA-ONET IBERIA SOLUCIONES SA (UTE SAD AYUNTAMIENTO DE VALLADOLID. LOTE 1)"/>
        <s v="DORNIER S.A."/>
        <s v="IBERDROLA CLIENTES S.A.U"/>
        <s v="ILUNION LIMPIEZA Y MEDIO AMBIENTE, S.A."/>
        <s v="ALPA COPIADORAS, S.L."/>
        <s v="T-SYSTEMS ITC IBERIA S.A."/>
        <s v="SERVEO SOCIAL S.L."/>
        <s v="SOCIEDAD ESTATAL CORREOS TELEGRAFOS, S.A"/>
        <s v="FORMACAL S.L."/>
        <s v="VIGILANTES ASOCIADOS AL SERVICIO DE BANCA Y EMPRESAS VASBE SL"/>
        <s v="DISCOMTES ENERGÍA, S.L."/>
        <s v="GAS NATURAL COMERCIALIZADORA, S.A."/>
        <s v="OESIA NETWORKS S.L."/>
        <s v="ACCIONA MEDIO AMBIENTE, S.A."/>
        <s v="URBASER SA"/>
        <s v="SERVICIOS COMIDAS Y ACTIVIDADES SOCIALES, S.L."/>
        <s v="ALIADOS POR LA INTEGRACION CASTILLA Y LEON CEE S.L.U."/>
        <s v="FEDERACION DE COLECTIVOS EDUCACION DE ADULTOS"/>
        <s v="ATECH BPO SL"/>
        <s v="BILBAO C.A. SEGUROS Y REASEGUROS"/>
        <s v="ARCAL GESTIÓN DOCUMENTAL, S.A. (NO USAR ESTE TERCERO CAMBIA LA RAZÓN SOCIAL)"/>
        <s v="VODAFONE ESPAÑA, S.A.U."/>
        <s v="GRUPO LINCE ASPRONA S.L."/>
        <s v="ARMAISMA, S.L."/>
        <s v="TRANS-ASISTENCIA DE LA CHICA SL"/>
        <s v="BUREAU VERITAS INSPECCION Y TESTING, S.L.UNIPERSONAL"/>
        <s v="KOALA SOLUCIONES EDUCATIVAS, S.A."/>
        <s v="LICUAS S.A."/>
        <s v="ACTUA SERVICIOS Y MEDIO AMBIENTE, S.L."/>
        <s v="SERRAL ORGANIZACION Y GESTION DE ARCHIVOS Y BIBLIOTECAS, SL"/>
        <s v="CENTRO DE INNOVACIÓN DE SERVICIOS GESTIONADOS AVANZADOS, S.L."/>
        <s v="SAMYL FACILITY SERVICES, S.L."/>
        <s v="EDEBEI INFANTIL S.L."/>
        <s v="ALPHABET ESPAÑA FLEET MANAGEMENT, S.A."/>
        <s v="SERVICIOS OSGA, S.L."/>
        <s v="HISPAPOST S.A"/>
        <s v="FACTIBLE S COOP."/>
        <s v="ALLENDE ACTIVIDADES DE OCIO Y TIEMPO LIBRE,  S.L."/>
        <s v="TRANSDUERO S.L."/>
        <s v="ESIMPLA, S.L."/>
        <s v="EULEN SERVICIOS SOCIOSANITARIOS, S.A."/>
        <s v="CADIELSA GRUPO, S.L.U."/>
        <s v="DAVID TUTOR DE LA IGLESIA"/>
        <s v="SOLRED S.A."/>
        <s v="FUNDACION INTRAS"/>
        <s v="ARASTI BARCA M.A., S.L."/>
        <s v="HIBERUS TECNOLOGIAS DE LA INFORMACION, S.L."/>
        <s v="FCC MEDIO AMBIENTE SA"/>
        <s v="SENIOR SERVICIOS INTEGRALES S.A"/>
        <s v="CALIDAD DE AMBIENTE, S.L."/>
        <s v="WASTERENT S.L."/>
        <s v="EQUIPOS Y SERVICIOS DEL NORDESTE,S.L."/>
        <s v="ALVALOP SERVICIOS XXI SL"/>
        <s v="FACTORIA DE PROYECTOS I MAS D, S.L."/>
        <s v="SCIVOLO-ROSSO,S.L."/>
        <s v="A. SAORIN MONTAJE DE STAND, S.L."/>
        <s v="IBERMATICA"/>
        <s v="ACLAD ATENCIÓN INTEGRAL A COLECTIVOS EN RIESGO"/>
        <s v="CENTRO DE ESTUDIOS DE MATERIALES Y CONTROL DE OBRAS, S.A. (CEMOSA)"/>
        <s v="MONCOBRA, S.A."/>
        <s v="ARCAL GESTION DOCUMENTAL, SL"/>
        <s v="AUTOS IGLESIAS SL"/>
        <s v="ARIDOS GONZAL SL"/>
        <s v="UTE LIMPIEZA DEPENDENCIAS AYUNTAMIENTO DE VALLADOLID"/>
        <s v="ANTON CENTRO ESPECIAL DE EMPLEO, S.L"/>
        <s v="UTE ESTE BARRIO"/>
        <s v="INSERTA INNOVACION SOCIAL, S.L."/>
        <s v="INVESTIGACION &amp; CONSULTING S.A."/>
        <s v="DRAGER HISPANIA S.A.U."/>
        <s v="CAIXABANK S.A."/>
        <s v="COMERCIAL ULSA S.A."/>
        <s v="TALLERES RUBIO TRUCK S.L."/>
        <s v="ISABEL BENITO GARCIA"/>
        <s v="BETTINA ALEXANDRA GERTRUD GEISSELMANN"/>
        <s v="ACTION SERVICE PLEITE VIEDMA S.L."/>
        <s v="OCTAVIO GÓMEZ SOLÍS"/>
        <s v="CONTENEDORES LA FLECHA, S.L"/>
        <s v="ALCASA SATURNO S.L."/>
        <s v="AGORA ESTUDIOS DE MERCADO, S.L."/>
        <s v="WAVES KIDS S.L."/>
        <s v="CRESPO COMERCIAL ESPAÑOLA DE PROTECCION, S.L."/>
        <s v="DIGITAL VALLADOLID S.L."/>
        <s v="ROTUVALL 2009 S.L"/>
        <s v="ALMACENES GONZALEZ BOMBIN, SOCIEDAD LIMITADA"/>
        <s v="DROSOPHILA EDICIONES S.L"/>
        <s v="MARIA PILAR  CARBAJO RODRIGUEZ"/>
        <s v="JESUS ENRIQUE ROYUELA  CASAMAYOR"/>
        <s v="VALLAPAPEL, S.L."/>
        <s v="ASCENSORES ZENER GRUPO ARMONIZA, S.L.U."/>
        <s v="QUIMICOS LOPEZ ESCUDERO,S.L"/>
        <s v="DISTRIBUIDORA DE GASES OLMAR, S.L."/>
        <s v="ASCENSORES ENOR S.L."/>
        <s v="ALSINA I LLORCA S.L."/>
        <s v="DISAUTO S.A."/>
        <s v="DISTRIBUCION DE PAPEL CASTILLA Y LEON, S.A."/>
        <s v="MANOVEL,S.A."/>
        <s v="WABI SABI INVESTIMENTS S.C."/>
        <s v="SOLUCIONES PGV VALLADOLID SL"/>
        <s v="EDITORIAL CASTELLANA DE IMPRESIONES S.L."/>
        <s v="FUNDACION MUNICIPAL DE DEPORTES"/>
        <s v="FUNDACION SIGLO PARA EL TURISMO Y LAS ARTES DE CASTILLA Y LEON"/>
        <s v="ECOLOGISTAS EN ACCION-CODA"/>
        <s v="EIFFAGE ENERGIA S.L.U."/>
        <s v="GRUPO V, S.L."/>
        <s v="MATA DIGITAL, S.L."/>
        <s v="MAPFRE ESPAÑA, COMPAÑIA DE SEGUROS Y REASEGUROS, S.A."/>
        <s v="FAUSTINO GONZALEZ E HIJOS, S.L."/>
        <s v="MARIA BEGOÑA DIEZ  NIETO"/>
        <s v="PAPELERIA DE LA OFICINA, S.L."/>
        <s v="ARCOVET PRODUCTOS VETERINARIOS SL"/>
        <s v="TITANIA COMPAÑIA EDITORIAL, S.L."/>
        <s v="EL NORTE DE CASTILLA, S.A."/>
        <s v="TÜV SÜD ATISAE, S.A.U."/>
        <s v="PROTEC SOLANA,S.L."/>
        <s v="SERVICIO DE LIMPIEZA DOMESTICA COMODIN, S.L."/>
        <s v="RIEGO VERDE, S.A."/>
        <s v="SINERGIAS HIDROENERGETICAS, S.L.L."/>
        <s v="EVA MARIA MARTIN CANCIO"/>
        <s v="ISIDRO HERNANDO, S.L."/>
        <s v="ASE-PSIKE, S.L."/>
        <s v="ASOC PARA LA PROMOCION Y GESTION DE SERVICIOS SOCIALES GENERALES Y ESPECIALIZADOS"/>
        <s v="CAREN SAU"/>
        <s v="FUNDACION MUNICIPAL DE CULTURA"/>
        <s v="SIMASEC SERVICIOS INDUSTRIALES SLU"/>
        <s v="SDAD. ESPAÑOLA CARBUROS METALICOS, S.A."/>
        <s v="VATEC VALLADOLID ASISTENCIA TECNICA, S.L."/>
        <s v="FERNANDO RINCON CHICHES"/>
        <s v="AUDIOVISUAL EXPERIENCE S.L."/>
        <s v="ANA BELEN DIEZ DE LA CALLE"/>
        <s v="ASTIBOT INGENIERIA INFORMATICA ROBOTICA Y DOMOTICA SL"/>
        <s v="UNIVERSIDAD DE VALLADOLID"/>
        <s v="ATHISA MEDIO AMBIENTE,  S.A.U."/>
        <s v="COMPAS MEDITERRANEO, S.L."/>
        <s v="AGUSTIN TORRES MAÑUECO"/>
        <s v="BAND SWEET, S.L."/>
        <s v="SILPA LA FAROLA, S.L."/>
        <s v="GALERA PUBLICIDAD, S.L."/>
        <s v="JAVIER SACRISTAN PEREZ"/>
        <s v="GRUPO ELECTRO STOCKS, S.L."/>
        <s v="BJS AUTOMATISMOS,S.L."/>
        <s v="EQUILIBRIO GOGAR, S.L."/>
        <s v="ENTIDAD DEPORTIVA MUJER DEFIENDETE"/>
        <s v="ACOVALL ACOMETIDAS Y SANEAMIENTOS DE VALLADOLID S.L."/>
        <s v="CASTILLA ASESORIA DE TURISMO SL"/>
        <s v="HIDRAULICA INDUSTRIAL S.A."/>
        <s v="ANGEL DIEZ  RIVERA"/>
        <s v="HOSTELERIA Y LAVANDERIA VALL, S.L.U."/>
        <s v="JOMAR SEGURIDAD, SL"/>
        <s v="ISFRAMY SECURITY SL"/>
        <s v="FUNDACION ALDABA"/>
        <s v="TRANSVAPA, S.L."/>
        <s v="INCIDEC INGENIERÍA Y ARQUITECTURA, S.L."/>
        <s v="GASES Y SOLDADURA DE CASTILLA, S.L."/>
        <s v="CAMARA OFICIAL DE COMERCIO, INDUSTRIA Y SERVICIOS DE VALLADOLID"/>
        <s v="SRCL CONSENUR, S.L.U."/>
        <s v="SERVIOLID 2001, S.L."/>
        <s v="ALTERNATIVAS ECONÓMICAS, S.C.C.L."/>
        <s v="MORALES Y ABELLA, S.A."/>
        <s v="MAPFRE VIDA S.A. DE SEGUROS Y REASEGUROS SOBRE LA VIDA HUMANA"/>
        <s v="ELECTRICIDAD PASCUAL DE DIEGO, S.L."/>
        <s v="CALORVENT S.L."/>
        <s v="ABACO C.E. INFORMATICOS, S.L."/>
        <s v="BRONCE 7 ARGALES, S.L."/>
        <s v="EDITORIAL TORRE DE PAPEL, S.L."/>
        <s v="ÁVORIS RETAIL DIVISION, S.L."/>
        <s v="CARLIBUR S.L."/>
        <s v="REVISTA DE DERECHO URBANISTICO"/>
        <s v="RUBICIN S.L."/>
        <s v="RUBEN GARCIA  FERRUELO"/>
        <s v="JUAN JOSE FERNANDEZ PASCUAL"/>
        <s v="CASA AMBROSIO RODRIGUEZ, S.L."/>
        <s v="CASELLA ESPAÑA S.A."/>
        <s v="CENTRO DE ESTUDIO Y CONTROL DE RUIDO S.L."/>
        <s v="WAGEN GROUP RETAIL ESPAÑA S.A.U."/>
        <s v="BELGRAVIA PRODUCCIONES SL"/>
        <s v="MARTA MARÍA HERRARTE SANZ"/>
        <s v="HOTTINGER BRUEL &amp; KJAER IBERICA SLU"/>
        <s v="INSTALACIONES ELECTRICAS 2023 SERVILUX, S.L."/>
        <s v="CENTRO DE OBSERVACION Y TELEDETECCION ESPACIAL, S.A.U."/>
        <s v="GRUPO MECANICA DEL VUELO SISTEMAS, S.A."/>
        <s v="JORGE SUAREZ  GONZALEZ"/>
        <s v="CERAMICAS SANCHEZ, S L"/>
        <s v="FRANCISCO SALVADOR PARRAVICINI, S.L.N.E."/>
        <s v="AVILA ASISTENCIA S.L."/>
        <s v="CMD SALUD CALIDAD INTEGRAL S.L."/>
        <s v="MARIA ISABEL SAN MIGUEL MUÑOZ"/>
        <s v="NAMEN COLOR, S.L."/>
        <s v="COMUNICACIONES Y OCIO INTERACTIVO, S.L."/>
        <s v="CONSORCIO DE MANIPULADO Y SERVICIOS POSTALES SL"/>
        <s v="CONTENEDORES CASTRO, S.L."/>
        <s v="REPROGRAFÍA Y SIST. KONI-COPY S.L.L.   -      &quot;&quot;NO USAR&quot;&quot; - TERCERO INACTIVO&quot;&quot;"/>
        <s v="SOLITIUM S.L."/>
        <s v="ASOCIACIÓN  ALALUMBRE DE CASTILLA Y LEÓN"/>
        <s v="RADHANIL"/>
        <s v="OBDULIA RAMOS  BECERRIL"/>
        <s v="CABORNERO BUS,S.L."/>
        <s v="ELECTRO-INDUX, S.L."/>
        <s v="CULLIGAN WATER SPAIN, S.L.U."/>
        <s v="CYLSTAT, GESTION EMPRESARIAL ASESORAMIENTO ESTADISTICO, ECONOM. INFORMATICO, S.L."/>
        <s v="DATAINFO CONSULTORES Y ASESORES SL"/>
        <s v="CANYCAT PETS, SL.L"/>
        <s v="HERMANOS SALGADO DE LA HERA CB"/>
        <s v="DAZA DISEÑO &amp; COMUNICACION, S.L."/>
        <s v="MARIA JOSE ENRIQUEZ VEGAS"/>
        <s v="DEREOJO PRODUCCIONES, S.L."/>
        <s v="DIARIO AS, S.L."/>
        <s v="P.I.B. MEDIOAMBIENTAL S.L."/>
        <s v="MARIA ROSARIO GONZALEZ MUÑOZ"/>
        <s v="RUBEN PEREZ DELGADO"/>
        <s v="GUERRO PAPELERIAS, S.L."/>
        <s v="ZEPHYR MENSAJEROS, S.L."/>
        <s v="FICHERO DE CARGOS ESTIRADO, S.A."/>
        <s v="JAVIER IGELMO  HEREDERO"/>
        <s v="DIVACEL,S.L."/>
        <s v="SECURITAS SEGURIDAD ESPAÑA S.A."/>
        <s v="AMALIA TORRES  SALGADO"/>
        <s v="TRADESEGUR, S.A."/>
        <s v="JUAN MANUEL PEREZ PEREZ"/>
        <s v="DYNAMYCA SOSTENIBLE SL"/>
        <s v="BENADOOR, S.L."/>
        <s v="OPT&amp;AUDIO LUIS E HIJOS SOCIEDAD LIMITADA"/>
        <s v="EDICIONES EL PAIS, S.L."/>
        <s v="GRUPO MANTENIMIENTO E INSTALACIONES GRUMAN, S.L."/>
        <s v="PILAR SOLA  PIZARRO"/>
        <s v="EL MUNDO-UNIDAD EDITORIAL S.A."/>
        <s v="ELECNOR SERVICIOS Y PROYECTOS,S.A.U"/>
        <s v="FUNDACIÓN EMPRESA-UNIVERSIDAD GALLEGA (FEUGA)"/>
        <s v="VEOLIA SERVICIOS LECAM,S.A.U."/>
        <s v="ALFE SUMINISTROS A LA CONSTRUCCION E INDUSTRIA"/>
        <s v="MULTICARTEL, C.B."/>
        <s v="ASOCIACIÓN CULTURAL BULSARA"/>
        <s v="C.D. ATLETISMO CUATRO CANTONES"/>
        <s v="AMAQ ELEVACION, S.L."/>
        <s v="ADRIAN PASCUAL ROMERO"/>
        <s v="EMCO VIDEO INDUSTRIAL, S.L.U."/>
        <s v="ANTONIO JOSE PEREDA MARTINEZ"/>
        <s v="CARRETILLAS MAYOR, S.A."/>
        <s v="NEMOKINOS SLU"/>
        <s v="NURIA MONTERO MARCOS"/>
        <s v="MUSTRAMIT SL"/>
        <s v="SCAFO EVENTOS, S.L."/>
        <s v="ORANGE ESPAGNE SA"/>
        <s v="PIEDRAS HERNANDO, S.L."/>
        <s v="ESTUDIOS Y CONTROLES BIOLOGICOS, S.L. (BIECON)"/>
        <s v="HYBRID CAR,S.A."/>
        <s v="EULEN S.A."/>
        <s v="COM-PACTO SOLUCIONES Y PROYECTOS, S.L."/>
        <s v="DS SMITH RECYCLING SPAIN S.A."/>
        <s v="OSCAR MANUEL DEL AMO  DE ANDRES"/>
        <s v="EVENTO ORGANIZACION SERVICIOS PLENOS, S.L"/>
        <s v="ILUSTRE COLEGIO DE ABOGADOS VALLADOLID"/>
        <s v="PONTECULTA, S.L."/>
        <s v="COLEGIO OFICIAL PSICOLOGOS CASTILLA-LEON"/>
        <s v="ELENA TORIBIO  RODRIGUEZ"/>
        <s v="EMPROSOFT S.A."/>
        <s v="SOLUCIONES EMPRESARIALES Y AUDITORIA, S.L."/>
        <s v="SKYNET INFORMATICA SL"/>
        <s v="W.R.BERKLEY EUROPE AG, SUCURSAL EN ESPAÑA"/>
        <s v="IN PULSO MUSICAL SOCIEDAD COOPERATIVA"/>
        <s v="SAFETY METHS SEGURIDAD INDUSTRIAL S.L."/>
        <s v="GESTION Y ESTUDIOS AMBIENTALES, S. COOP."/>
        <s v="ZARDOYA OTIS, S.A."/>
        <s v="FUNDACION ENTRETANTOS"/>
        <s v="FREELANCE SOCIEDAD COOPERATIVA MADRILEÑA"/>
        <s v="ENCLAVE FORMACIÓN, S.L.U."/>
        <s v="SUSTEC OUTSOURCING, S.L."/>
        <s v="FUNDACION PARA EL FOMENTO DE LA INNOVACION INDUSTRIAL"/>
        <s v="RED ESPAÑOLA DE SERVICIOS, S.A.U."/>
        <s v="JADE MUSICAL,S.L."/>
        <s v="INDUSTRIAL GLOBAL SUPPLY, S.L."/>
        <s v="FRIHER, S.L."/>
        <s v="RENTA GRUPO EDITORIAL, S.A."/>
        <s v="GRUPO DE TEATRO MUTIS"/>
        <s v="LAS CHAMANAS"/>
        <s v="ZINET MEDIA GLOBAL S.L."/>
        <s v="ENTIDAD NACIONAL DE ACREDITACION"/>
        <s v="ANGÉLICA GAGO  BENITO"/>
        <s v="EVANGELINA VALDESPINO  HERRERO"/>
        <s v="LUIS BLANCO  VICENTE"/>
        <s v="ASOCIACION PARA ORGANIZACION DE FERIAS Y CERTAMENES DISCOGRAFIC0S"/>
        <s v="ATHENEA MUSICAL"/>
        <s v="NOVOTECNICA2,SL"/>
        <s v="RUBEN HERRANZ  VILLACE"/>
        <s v="ACM TOOLS S.L."/>
        <s v="OKARINO TRAPISONDA TEATRO TITERES, S.L."/>
        <s v="ALONSO VENDING 1995, S.L."/>
        <s v="GRUPO SIFU CASTILLA Y LEON SL"/>
        <s v="MARIA JOSE LARENA  GOROSTIAGA"/>
        <s v="ARTISTAMENTE, SOCIEDAD LIMITADA"/>
        <s v="HECTOR SIERRA  OCAÑA"/>
        <s v="M.LUISA LOPEZ MUNICIO"/>
        <s v="SISTEMAS DE MANTENIMIENTO Y SEGURIDAD DE CUBIERTAS S.L."/>
        <s v="AIR CASTILLA, S.L."/>
        <s v="ALVIBESA MOTOR, S.L."/>
        <s v="ARROYO, S.A."/>
        <s v="AUTO INYECCION VICENTE, S.A."/>
        <s v="GABRIEL ALEJANDRO REYES GONZÁLEZ"/>
        <s v="BALLESTAS HERNANDEZ VALLADOLID, S.L"/>
        <s v="ORONA S. COOP."/>
        <s v="X-TRAÑAS PRODUCCIONES S.L."/>
        <s v="GOOD NEWS TELEVISION SL"/>
        <s v="IBERICA DE SALES S.A."/>
        <s v="FUNDACIÓN UNIVERSIDAD DE VALLADOLID"/>
        <s v="TECNICAS DE CONTROL, PREVENCION Y GESTION AMBIENTAL, S.L (GEPRECON, S.L.)"/>
        <s v="IDEOTUR, S.L.L."/>
        <s v="INSTALACIONES ELECTRICAS OLMEDO CACERES S.L."/>
        <s v="PROIN-PINILLA S.L."/>
        <s v="CARLOS ARRIBAS PEREZ"/>
        <s v="MARÍA VANESA CALZADA RODRIGUEZ"/>
        <s v="HERMENEUS WORLD SL"/>
        <s v="OPEN ENERGY 2012 SL"/>
        <s v="TECNOLOGIA INFORMATICA 2000"/>
        <s v="INFOPRODUCTS, S.L."/>
        <s v="SISTEMAS DE INFORMACION INTELIGENTES PARA LA GESTION, S.L."/>
        <s v="MANTENIMIENTOS EURO-SARONI, S.L."/>
        <s v="JOSE MANUEL CIMAS  ORDUÑA"/>
        <s v="WILLIS IBERIA CORREDURIA DE SEGUROS Y REASEGUROS, S.A."/>
        <s v="JAVIER NAVARRO  ORDOÑEZ"/>
        <s v="JAVIER PEREZ  ISPIERTO"/>
        <s v="GABRIEL MELO MAÑERO"/>
        <s v="VALENTI SONIDO, S.L."/>
        <s v="INSTITUTO MINUSVALIDO ASTUR S.A.L."/>
        <s v="IMPRENTA M. SANDONIS, S.L."/>
        <s v="GRAFICAS 81 S.L."/>
        <s v="ASOCIACION CULTURAL KINUNA TEATRO Y TERAPIAS ALTERNATIVAS"/>
        <s v="RUDELGRAF, S.L."/>
        <s v="SERMANINT HISPANIA, S.L. (SERVICIOS DE MNTO INTEGRAL)"/>
        <s v="OCU EDICIONES, S.A."/>
        <s v="CENTRO ESPECIAL DE EMPLEO Y DESARROLLO VALLE DE OLID, S.L."/>
        <s v="LA OTRA S. COOP. DE INICIATIVA SOCIAL"/>
        <s v="DEANTE CERRAJERIA, S.L."/>
        <s v="HERA HOLDING Y HÁBITAT, ECOLOGÍA Y RESTAURACIÓN AMBIENTAL, S.L."/>
        <s v="J. PORRO E HIJO S.L."/>
        <s v="IMPÚLSAME, CONSULTORÍA Y ESTRATEGIA S.L."/>
        <s v="DESCALE S.L."/>
        <s v="FERNANDO BLANCO VAQUERO"/>
        <s v="CARLOS BURGOS  DIEZ"/>
        <s v="INNOVATIVE SOLUTIONS IN CHEMISTRY, S.L."/>
        <s v="ALACRAN S.L."/>
        <s v="CARGRAF  ARTES GRAFICAS, S.L."/>
        <s v="MEDIASONIC S.L."/>
        <s v="FITNESS PROJET CENTER S.L."/>
        <s v="INCIPRESA, S.A."/>
        <s v="IBEREXT, S.A."/>
        <s v="SIMON MORETON AUDITORES SL"/>
        <s v="SAFETY-KLEEN ESPAÑA, S.A.U."/>
        <s v="ALLIANZ COMPANÍA DE SEGUROS Y REASEGUROS, S.A."/>
        <s v="eBOGA SOLUCIONES Y SERVICIOS DE SEGURIDAD INTEGRAL"/>
        <s v="MOTOS DE IMPORTACIÓN, S.L."/>
        <s v="CERTIFICACIÓN Y CONFIANZA CÁMARA, S.L."/>
        <s v="MARIA CRISTINA REDONDO ALONSO"/>
        <s v="ALJOBAR S.L."/>
        <s v="ASOCIACION DE LA PRENSA DEPORTIVA DE VALLADOLID"/>
        <s v="MIGUEL  SANABRIA MURCIEGO"/>
        <s v="ANA BELÉN HERRERO SANZ"/>
        <s v="ANTALIS IBERIA"/>
        <s v="STOP AND THINK,C.B."/>
        <s v="SERVICIOS INTEGRALES BERZOSAS XXI S.L."/>
        <s v="EXTREMO BIKE SL"/>
        <s v="BICICLETAS CARRIL BICI 2012, SOCIEDAD LIMITADA"/>
        <s v="HH. DE LA INSTRUCCION CRISTIANA"/>
        <s v="ISAAC PRIETO  CONDE"/>
        <s v="DIGITAL CARDIG, S.L.L."/>
        <s v="AZHERO PROYECTOS Y DESARROLLO S.L."/>
        <s v="ITURRI S.A."/>
        <s v="KEYCOES COMUNICACION S.L."/>
        <s v="BETON CATALAN, S.A."/>
        <s v="CAMIONES DEL PISUERGA, S.A."/>
        <s v="MANUEL RAMOS MUÑIZ"/>
        <s v="CARROCERIAS Y GRUAS M. TORRE S.L."/>
        <s v="CASTILLA VEHICULOS INDUSTRIALES S.A."/>
        <s v="GESTION DE LA FORMACION Y LA SALUD S.L."/>
        <s v="SERVICIOS DE PRENSA COMUNICAPLUS, S.A."/>
        <s v="MARIA FELISA ALONSO ACUÑA"/>
        <s v="GMM 2007 INGENIERIA Y ARQUITECTURA, S.L."/>
        <s v="PROTEXVALL SOCIEDAD COOPERATIVA"/>
        <s v="INTEGRAL DE AUTOMOCION 2000, S.A."/>
        <s v="AC CAMERFIRMA,S.A"/>
        <s v="MARIA VICTORIA VARONA GARROSA"/>
        <s v="UNIFORMES Y VESTUARIO LABORAL, S.L."/>
        <s v="TRAZADOS VIALES S.L."/>
        <s v="MARIA SONIA SEVILLANO  TEJERA"/>
        <s v="MARSDIGITAL, S.L."/>
        <s v="CALEFACCION AUTOMATICA S.L."/>
        <s v="COLEGIO OFICIAL VETERINARIOS VALLADOLID"/>
        <s v="PLACAS Y ROTULOS INDUSTRIALES, SOCIEDAD LIMITADA"/>
        <s v="COLEGIO NACIONAL SECRETARIOS, INTERVENTORES Y TESOREROS ADMON. LOCAL"/>
        <s v="GRUPO B2 SPORT EQUIPAMIENTOS DEPORTIVOS, S.A."/>
        <s v="AVENET IT SL"/>
        <s v="MONTAJES MODULARES MARTINEZ S.L."/>
        <s v="NORMADAT, SA"/>
        <s v="MARIA JOSE ANDRES  CONDE"/>
        <s v="NOVAELEC SISTEMAS, S.L."/>
        <s v="CEPILLOS GUILLEM, S.L."/>
        <s v="COMERCIAL AGRICOLA CASTELLANA,S.L"/>
        <s v="CONTENUR ESPAÑA, S.L."/>
        <s v="DAITONA MOTOS, S.L."/>
        <s v="DECORACION Y PINTURAS JOSE HERRADOR S.L.U."/>
        <s v="DELTACINCO LINEA VERDE S.L."/>
        <s v="DISTRIBUCIONES AMO, S.A."/>
        <s v="EL ACCESORIO HERRANZ Y VELASCO S.L."/>
        <s v="ENERGINOBA BATERÍAS Y MANTENIMIENTOS, S.L."/>
        <s v="EXCLUSIVAS MAOR, S.L."/>
        <s v="GLORIA HERNANDEZ LUIS"/>
        <s v="FIRMAPROFESIONAL,S.A."/>
        <s v="GRUPO LIMPIATIN S.L.L."/>
        <s v="TALLERES GOCA,C.B."/>
        <s v="GRANJA ESCUELA LAS CORTAS S.L."/>
        <s v="EMMA GOMEZ  GOMEZ"/>
        <s v="TECNICAS DE AHORRO ENERGETICO, S.L."/>
        <s v="TELEFÓNICA MÓVILES ESPAÑA, S.A."/>
        <s v="URALA SOLUTIONS, S.L."/>
        <s v="FARAHDIVA, S.L."/>
        <s v="CENTRO MATERIAL SANITARIO, S.A."/>
        <s v="PUERTAS Y AUTOMATISMOS ROPER S.L."/>
        <s v="GEESINK NORBA SPAIN, S.L.U."/>
        <s v="MANUEL CARDEÑAS BELTRAN"/>
        <s v="UNIFORMES GARY´S S.L.U."/>
        <s v="ESGUEVA REFORMAS PINTURA Y CONSTRUCCION, S.L."/>
        <s v="BAYARD REVISTAS, S.A.U."/>
        <s v="TALLERES DE LA PEÑA MONTAJES DE INSTALACIONES, S.L."/>
        <s v="GLAXOSMITHKLINE, S.A."/>
        <s v="RECICLAJE DE CONSUMIBLES OFIMÁTICOS IBAIZABAL, S. L."/>
        <s v="TRANSDIESEL, S.L."/>
        <s v="IDEAS DISEÑO INTERIORISMO STUDIO"/>
        <s v="JAHOSVA, S.L."/>
        <s v="REMICA SA"/>
        <s v="MARUQUESA CONSTRUCCIONES Y SERVICIOS,S.L"/>
        <s v="RECICLADOS PUCELANOS, S.L.U."/>
        <s v="SUMINISTROS SEHICA, S.L."/>
        <s v="PLATAFORMAS BER, S.L."/>
        <s v="DIANA SANCHIS LOBATO"/>
        <s v="THYSSENKRUPP ELEVADORES, S.L.U."/>
        <s v="EYLO MOTOR, S.L."/>
        <s v="FERRETERIA ORTIZ VALLADOLID, S.L."/>
        <s v="OXILID S.L."/>
        <s v="PROCESO DIGITAL DE AUDIO, S.L."/>
        <s v="SUMINISTROS GRAFICOS POLGRAF, S.L."/>
        <s v="1A INGENIEROS,  S.L.P."/>
        <s v="FUNDACION GRUPO SIFU"/>
        <s v="SARARTE S.L."/>
        <s v="SUMINISTROS GARCICHAO, S.L."/>
        <s v="IDATEL NETWORKS, S.L."/>
        <s v="SERVISECUR VIGILANCIA PRIVADA SL"/>
        <s v="OBRAS HERGON, S.A."/>
        <s v="RBA REVISTAS, S.L."/>
        <s v="ADTIVA COMUNICACION CREATIVA SL"/>
        <s v="MAPERVAL PERSIANAS, SL"/>
        <s v="PPT MARKETING &amp; TIC S.L"/>
        <s v="SISTEMAS INTEGRALES DE CASTILLA Y LEÓN, S.L."/>
        <s v="ENVIRA SOSTENIBLE, S.A."/>
        <s v="SERVICIOS DE CONTROL E INSPECCION S.A"/>
        <s v="ALTIA CONSULTORES, S.A."/>
        <s v="MIGUEL ANGEL JURADO  NARANJO"/>
        <s v="SONEPAR IBERICA SPAIN S.A.U."/>
        <s v="STRATEGIA INFINITA, S.L."/>
        <s v="VIVES Y HERRERO S.L."/>
        <s v="SYNLAB DIAGNÓSTICOS GLOBALES, S.A."/>
        <s v="FLUME S.L."/>
        <s v="HERRERO Y NUÑEZ MOTOR, S.L."/>
        <s v="JESÚS GUTIÉRREZ  SIERRA"/>
        <s v="JESUS SUMINISTROS INDUSTRIALES, S.A."/>
        <s v="JOSE CARLOS PUELLES DE LA CAL"/>
        <s v="LOMIMAR, S.L."/>
        <s v="LUBRICANTES LOMAR, S.L.U."/>
        <s v="JOSÉ MANUEL SASTRE TOQUERO"/>
        <s v="AGENCIA DE NOTICIAS ICAL, S.L"/>
        <s v="AGENCIA EFE, S.A"/>
        <s v="TRULYESPAÑA, S.L."/>
        <s v="GAHERPROGA S.L.U."/>
        <s v="PANDORA PRODUCCIONES IMAGEN Y EVENTOS, S.L."/>
        <s v="TOMAS CABEZAS S.L."/>
        <s v="JOYERÍA RELOJERÍA ZURRO"/>
        <s v="MARINO DE LA FUENTE, S.A."/>
        <s v="PW ADVISOR &amp; CAPITAL SERVICES, S.L."/>
        <s v="MECANIZADOS Y SOLDADURAS ANSAMA,  SL"/>
        <s v="MUNDO INDUSTRIA, S.L."/>
        <s v="NEUMATICA HIDRAULICA BECO, S.A."/>
        <s v="PAULEON AUTOMOCION, S.L."/>
        <s v="RADIADORES PALACIOS S.A."/>
        <s v="RECAMBIOS RAF VALLADOLID, S.L."/>
        <s v="REPUESTOS SAENZ S.A."/>
        <s v="RICARDO ALONSO MUÑOZ"/>
        <s v="ROS ROCA, S.A."/>
        <s v="SANE-RIEGO, S.A."/>
        <s v="SEGOPI S.L."/>
        <s v="AYUDAS TÉCNICAS A LA COOPERACIÓN, S.L."/>
        <s v="SISTEMAS Y VEHICULOS DE ALTA TECNOLOGIA, S.A."/>
        <s v="SUMINISTROS INDUSTRIALES VALLADOLID, S.L."/>
        <s v="TALLERES ELECTROMECANICOS ARFER, S.L."/>
        <s v="TECNICA VALLISOLETANA DEL CLIMA, S.L."/>
        <s v="MARIA LUISA RODRIGUEZ  ALZOLA"/>
        <s v="MAILING ANDALUCIA S.A"/>
        <s v="TALLERES MALGON, S.L."/>
        <s v="TRIBUNA CONTENIDOS DIGITALES, S.L."/>
        <s v="VALLADOLID AUTOMOVIL S.A."/>
        <s v="BELEN ELISA  DÍAZ PÉREZ"/>
        <s v="VALLAOCIO, S.L."/>
        <s v="GESTION INTEGRAL DE APLICACIONES EMPRESA"/>
        <s v="LUIS MIGUEL OLMEDO RODRIGUEZ"/>
        <s v="LUCE INNOVATIVE TECHNOLOGIES, S.L."/>
        <s v="WIELORYB SL"/>
        <s v="SONIA FERNANDEZ DE LA VEGA"/>
        <s v="EUROPA PRESS DELEGACIONES, S.A."/>
        <s v="RADIADORES VALLADOLID, S.L."/>
        <s v="VIAJES EL CORTE INGLES"/>
        <s v="SM SISTEMAS MEDIOAMBIENTALES S.L."/>
        <s v="LA LEY SOLUCIONES LEGALES, S.A."/>
        <s v="OCCIDENT GCO SOCIEDAD ANONIMA DE SEGUROS Y REASEGUROS"/>
        <s v="FEDERACION COMERCIO Y SERVICIOS VALLADOLID"/>
        <s v="ZURICH INSURANCE PLC SUCURSAL EN ESPAÑA"/>
        <s v="VEHICULOS CALLEJA, S.L."/>
        <s v="VOLQUETES ESCALANTE, S.L"/>
        <s v="CABERO EDIFICACIONES, S.A."/>
        <s v="ZARZUELA S.A. - EMPRESA CONSTRUCTORA"/>
        <s v="UTE CONSERVACION VALLADOLID 2022"/>
        <s v="KAPSCH TRAFFICOM TRANSPORTATION SA"/>
        <s v="IVECO ESPAÑA, S.L."/>
        <s v="GECOCSA  GENERAL DE CONSTRUCCIONES CIVILES S.A."/>
        <s v="CONSTRUCCIONES Y OBRAS LLORENTE, S.A."/>
        <s v="PRIA, S.A.U."/>
        <s v="API MOVILIDAD, S.A"/>
        <s v="INGENIERIA ROMANICA, S.L."/>
        <s v="UTE CARRIL BICI ARCA REAL"/>
        <s v="IMESAPI, S.A."/>
        <s v="INMEVA INFRAESTRUCTURAS, S.L."/>
        <s v="INFOREST MEDIO AMBIENTE, S.L."/>
        <s v="UTE RESERVA BIOLOGICA EL TOMILLO"/>
        <s v="PROYECON GALICIA S.A."/>
        <s v="ATOS HOLDING IBERIA, S.L."/>
        <s v="SOCAMEX, S.A."/>
        <s v="CONNECTIS ICT SERVICES, S.A."/>
        <s v="TECNOLOGIA VIALES APLICADAS TEVA S.L."/>
        <s v="MAINTENANCE DEVELOPMENT ,S.A -MDTEL TELECOMUNICACIONES"/>
        <s v="TICOMSA SISTEMAS S.L."/>
        <s v="VISEVER S.L."/>
        <s v="TRADIA TELECOM S.A."/>
        <s v="ELSAMEX GESTIÓN DE INFRAESTRUCTURAS, S.L."/>
        <s v="GUADALTEL, S.A."/>
        <s v="SULO IBÉRICA ,S.A."/>
        <s v="AMBAR TELECOMUNICACIONES, S.L."/>
        <s v="BUSINESS BAYESIAN SCIENCE, S.L."/>
        <s v="MOBLES BRAFIM S.L."/>
        <s v="TELEFONICA SOLUCIONES DE INFORMATICA Y COMUNICACIONES DE ESPAÑA S.A.U"/>
        <s v="TELTRONIC SA UNIPERSONAL"/>
        <s v="ZENIT INGENIERIA Y CONSULTORIA SLP"/>
        <s v="HARAL 12 SERVICIOS Y OBRAS, S.L."/>
        <s v="INDRA SOLUCIONES TECNOLOGICAS DE LA INFOMACION S.L.U."/>
        <s v="SOLUTIA INNOVAWORLD TECHNOLOGIES S.L."/>
        <s v="ABAST SYSTEMS &amp; SOLUTIONS SL"/>
        <s v="IPROGES CONSULTING, S.L."/>
        <s v="AYTOS SOLUCIONES INFORMATICAS, S.L.U."/>
        <s v="FRIGORIFICOS BENITO S.L."/>
        <s v="SUITABLE SOFTWARE VINFOVAL S.L."/>
        <s v="GLOBAL ROSETTA S.L.U."/>
        <s v="BOLSKAN OBRA CIVIL Y FERROVIARIA, S.L.U."/>
        <s v="DIVISA IT S.A.U."/>
        <s v="SHS  CONSULTORES S L"/>
        <s v="UTE MAHOCI VILOR HUB INNOVACION VALLADOLID"/>
        <s v="ARMERIA DEL CARMEN S.L"/>
        <s v="BOBILLO Y ASOCIADOS ARQUITECTOS S.L."/>
        <s v="ARQUITECTURA E INGENIERIA IMAE, S.L."/>
        <s v="CGB INFORMÁTICA S.L."/>
        <s v="ESRI ESPAÑA SOLUCIONES GEOESPACIALES, S.L."/>
        <s v="TECNITRAN TELECOMUNICACIONES SL"/>
        <s v="INETUM ESPAÑA S.A."/>
        <s v="HARDTRONIC, S.L."/>
        <s v="ZUCCHETTI SOFTWARE SPAIN, S.L.U."/>
        <s v="JUAN ANTONIO HUIDOBRO PIRIZ"/>
        <s v="LABORATORIO DE CALIDAD DE MATERIALES, S.L.L."/>
        <s v="INGENIERIA Y DESARROLLO SOSTENIBLE DEL SIGLO XXI, S.L."/>
        <s v="LINEAS Y CABLES S.A."/>
        <s v="FLUIDOS INDUST.Y CERRAMIENTOS S.L."/>
        <s v="JUAN CARLOS ALONSO MOYANO"/>
        <s v="NOSSAYU, S.L."/>
        <s v="OMEGA PERIPHERALS, S.L."/>
        <s v="PROMETEO INNOVATIONS S.L.N.E."/>
        <s v="FUGOROBA INSTALACIONES Y SERVICIOS, S.L."/>
        <s v="BRICOCEX S.L."/>
        <s v="UTE INETUM ESPAÑA VIRTUAL DESK EXPTE N10SS 55 22 LEY 18/1982"/>
        <s v="FERROINDUSTRIAS YUSTOS S.L"/>
        <s v="DAVID ANDRÉS MORO"/>
        <s v="VANGUARD MARINE, LDA." u="1"/>
        <s v="ELENA FINAT SAEZ" u="1"/>
        <s v="ISELMA 2003, S.L." u="1"/>
        <s v="SUMINISTROS CARTAGENA S.L." u="1"/>
        <s v="GRUPO LITERARIO TEATRO TÚ Y YO" u="1"/>
        <s v="JOSÉ PASCUAL ANTOLÍN FERNÁNDEZ" u="1"/>
        <s v="FRANCISCO J. ARROYO RODRIGUEZ" u="1"/>
        <s v="ANDRES MARTIN  REBOLLO" u="1"/>
        <s v="DANIEL CASIMIRO RODRIGUEZ RODRIGUEZ" u="1"/>
        <s v="ENRIQUE CUESTA GOMEZ" u="1"/>
        <s v="MUSICARIUM VALLADOLID SLL" u="1"/>
        <s v="TALLERES HERMANOS MORRONDO, S.L." u="1"/>
        <s v="JARDINERÍAS ZARATÁN, S.L." u="1"/>
        <s v="JESUS LORENZO ASENSIO  VALENCIA" u="1"/>
        <s v="AXATON, S.L." u="1"/>
        <s v="VINFRA S.A." u="1"/>
        <s v="EMPRESA MUNICIPAL DE INICIATIVAS Y ACTIVIDADES EMPRESARIALES DE MALAGA S.A." u="1"/>
        <s v="IVAN ROMON JUAN" u="1"/>
        <s v="DESARROLLO, ORGANIZACIÓN Y MOVILIDAD S.A" u="1"/>
        <s v="SPACIO VALLADOLID, S.A." u="1"/>
        <s v="ALFATECO MADRID SA" u="1"/>
        <s v="ENDESA ENERGIA,S.A." u="1"/>
        <s v="CUARTO FRIO INSTALACIONES, S.L." u="1"/>
        <s v="ASOC CULT. DE ARTES ESCENICAS &quot;&quot;TEATRAVIES@S&quot;&quot;" u="1"/>
        <s v="IÑIGO VALLECILLO FLETES" u="1"/>
        <s v="ÚLTIMO CERO, S.L." u="1"/>
        <s v="OCA INSPECCION CONTROL Y PREVENCION, S.A.U." u="1"/>
        <s v="OXIDINE WATER TECHNOLOGY, S.L." u="1"/>
        <s v="HIJOS DEL TERCER ACORDE" u="1"/>
        <s v="JESÚS CARLOS  ARRIBAS VILLÁN" u="1"/>
        <s v="INSTITUCION FERIAL CASTILLA-LEON" u="1"/>
        <s v="DAITONA MOTOS, SL" u="1"/>
        <s v="J. FRANCISCO CONTRERAS  SANZ" u="1"/>
        <s v="IMPERIAL DE EXPLOTACIONES HOTELERAS, S.L." u="1"/>
        <s v="SUMINISTROS JAVIER, S.L." u="1"/>
        <s v="SANTIAGO CARRILLO GRACIA" u="1"/>
        <s v="AIRCOMVA, SLL" u="1"/>
        <s v="ECCOLID,S.L." u="1"/>
        <s v="TETRAEDER.SOLAR GMBH" u="1"/>
        <s v="SANCHEZ VILLARREAL S.L." u="1"/>
        <s v="CONTROL DE PLAGAS Y MALEZAS, S.L." u="1"/>
        <s v="ASOC ADARTIA" u="1"/>
        <s v="LUIS MIGUEL AVILA  MARTIN" u="1"/>
        <s v="JOSÉ ANTONIO SÁNCHEZ ORDAX" u="1"/>
        <s v="EMPRESA CABRERO, S.A." u="1"/>
        <s v="ENERGETICA SDAD. COOP." u="1"/>
        <s v="AITOR JIMÉNEZ BENEITEZ" u="1"/>
        <s v="PROYCO &amp; CAWAY, SOCIEDAD LIMITADA" u="1"/>
        <s v="NATALIA GRANDE RUA" u="1"/>
        <s v="ASOC. CULTURAL CINEMATOGRAFICA&quot;&quot;LA FILA&quot;&quot;" u="1"/>
        <s v="EUROMASTER AUTOMOCION Y SERVICIOS, S.A." u="1"/>
        <s v="ACCIONA CONSTRUCCION S.A." u="1"/>
        <s v="EUROVAL CONTROL,S.A." u="1"/>
        <s v="HENAR SASTRE GARCIA" u="1"/>
        <s v="ANDRES  PEREZ ORTEGA" u="1"/>
        <s v="ECOOLID,S.L." u="1"/>
        <s v="CRISTALERIA ZARATAN, S.L." u="1"/>
        <s v="SETEX APARKI, S A" u="1"/>
        <s v="ASOC. JUGADORES PATOLOGICOS REHABILITADOS DE VALLADOLID" u="1"/>
        <s v="AREAS INTEGRALES DE VENDING, S.L." u="1"/>
        <s v="REIRES LOZANO CONSTRUCCIONES S.L." u="1"/>
        <s v="INGENIERIA DE GESTION INDUSTRIAL, S.L." u="1"/>
        <s v="IRON MOUNTAIN" u="1"/>
        <s v="PRIETO MONTAJES DE CUBIERTAS S.L." u="1"/>
        <s v="LUISA DE  LAS MORAS ALAMO" u="1"/>
        <s v="NECLAPAL EQUIPAMIENTOS Y SERVICIOS, S.R.L.L." u="1"/>
        <s v="MARKETARIA, S.L." u="1"/>
        <s v="SELECCION DIGITAL 3.0 SL" u="1"/>
        <s v="JUCENA TRABAJOS FORESTALES S.L." u="1"/>
        <s v="BRAMMER IBERIA, S.A." u="1"/>
        <s v="HUELLAS VET PET, S.L." u="1"/>
        <s v="CONGENIA CYL, S.L." u="1"/>
        <s v="ISABEL MARTIN DE LA CRUZ" u="1"/>
        <s v="PLATAFORMA REDOMI" u="1"/>
        <s v="ANTONIO TARAZONA S.L.U." u="1"/>
        <s v="SILVOTURISMO MEDITERRANEO S.L." u="1"/>
        <s v="FUNDACIÓN PARQUE CIENTÍFICO UNIVERSIDAD DE VALLADOLID" u="1"/>
        <s v="ELIANA ENCARNACION CANO VILLARROEL" u="1"/>
        <s v="INGENIERIA Y SERVICIOS DE EFICIENCIA ENERGÉTICA S.L." u="1"/>
        <s v="RESOTROSA S.L." u="1"/>
        <s v="ENTREVECINOS SERVICIOS INTEGRALES S. COOP." u="1"/>
        <s v="REPRESENT-ARTE ESPJ" u="1"/>
        <s v="MARIA ASUNCION BOAL RIAÑO" u="1"/>
        <s v="ASOC.CULTURAL FORMATIVA Y DEPORTIVA TANDEM LIFE" u="1"/>
        <s v="ROSQUILLAS LEDESMINAS GDG SL" u="1"/>
        <s v="NEUMATICOS HURGON S.L." u="1"/>
        <s v="SUMUN EQUIPAMIENTOS, S.L." u="1"/>
        <s v="CARLOS IVAN SAMBADE BAQUERIN" u="1"/>
        <s v="ELECTROTECNIA CASTILLA Y LEON SL" u="1"/>
        <s v="JOSÉ LUIS MATOS ZARZA TORRES PARDO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INDRA SISTEMAS, S.A." u="1"/>
        <s v="EDICIONES LA MESETA, S.L." u="1"/>
        <s v="CONFEDERACION VALLISOLETANA DE EMPRESARIOS" u="1"/>
        <s v="ALFREDO JASO VILLA" u="1"/>
        <s v="EZSA SANIDAD AMBIENTAL, S.L." u="1"/>
        <s v="ASOCIACION PROFESIONAL DE TÉCNICOS DE BOMBEROS" u="1"/>
        <s v="AUDIOTEC AISLAMIENTOS ACUSTICOS, S.A." u="1"/>
        <s v="EVANGELINA MARTIN LOZANO" u="1"/>
        <s v="EDICIONES REUNIDAS" u="1"/>
        <s v="EDUCAINGENIO TECNOLOGIA" u="1"/>
        <s v="TECNICA GOMAR, S.L." u="1"/>
        <s v="NIVELACIONES Y EXCAVACIONES PAREDES, S.L." u="1"/>
        <s v="OLECTRICA IBERINNOVA, S.L." u="1"/>
        <s v="WOMENALIA DE GESTION SL" u="1"/>
        <s v="CELIA MARÍA CURIESES ANDRÉS" u="1"/>
        <s v="MARIA TERESA GARROTE VAZQUEZ" u="1"/>
        <s v="MAPFRE ESPAÑA, COMPAÑIA DE SEGUROS Y REASEGUROS S.A." u="1"/>
        <s v="SERGIO JUAREZ VERDUGO" u="1"/>
        <s v="FEDERACION C-L ATLETISMO" u="1"/>
        <s v="DAVID SÁEZ MARTÍN" u="1"/>
        <s v="VEPISA VEHÍCULOS, S.L." u="1"/>
        <s v="RAFAEL ROBLES GUTIERREZ" u="1"/>
        <s v="OBRAS PAVIMENTOS E INSTALACIONES INDUSTRIALES" u="1"/>
        <s v="FUNDACION ALONSO QUIJANO" u="1"/>
        <s v="ARGAVALLADOLID, S.L.L." u="1"/>
        <s v="JUAN ANDRES CATALINA MORENO" u="1"/>
        <s v="MANUSA DOOR SYSTEMS SL U" u="1"/>
        <s v="IVAN SORIA ABON" u="1"/>
        <s v="ALDA CASTILLA, S.L." u="1"/>
        <s v="ASOCIACIÓN DE INDUSTRIALES DEL MERCADO DEL VAL" u="1"/>
        <s v="SERVICIOS TECNICOS LIM.MIGUEL ARIAS S.L. (STLIMA)" u="1"/>
        <s v="MARCO ANTONIO BLANCO LOBATO" u="1"/>
        <s v="UTE PASEO DEL CAUCE VALLADOLID" u="1"/>
        <s v="MCV,S.A" u="1"/>
        <s v="ER.ASSESSMENT CENTER SL" u="1"/>
        <s v="FRANCISCO MIGUEL SANZ NORIEGA" u="1"/>
        <s v="PET´S WORLD, S.L." u="1"/>
        <s v="ASOCIACION CULTURAL &quot;&quot;PIMPINEJA&quot;&quot;" u="1"/>
        <s v="MARIA CRISTINA DELGADO HERRERO" u="1"/>
        <s v="VICENTE ALVAREZ, S.L" u="1"/>
        <s v="TONELERIA BURGOS ,S.L." u="1"/>
        <s v="CASTILLA COMIC, S.L." u="1"/>
        <s v="OLMO MORALES ALBARRÁN" u="1"/>
        <s v="KILLGERM, S.A." u="1"/>
        <s v="CARLOS  GUTIERREZ MARTIN" u="1"/>
        <s v="PEDRO JOSÉ  MANZANO ORTEGA" u="1"/>
        <s v="ASOCIACION CULTURAL PINCELART.OLID" u="1"/>
        <s v="CONSTRUCCIONES Y OBRAS PUBLICAS CALLE DE LOS FRANCOS, S.L." u="1"/>
        <s v="ARAMARK SERVICIOS DE CATERING S.L." u="1"/>
        <s v="SUMINISTROS DE INFORMATICA CABALLERO S.L" u="1"/>
        <s v="ROSARIO RUIZ  GONZALEZ" u="1"/>
        <s v="JOSE RAMON FERNANDEZ  SUAREZ" u="1"/>
        <s v="AGILENT TECHNOLOGIES SPAIN, S.L." u="1"/>
        <s v="MEDIA MARKT" u="1"/>
        <s v="EXCAVACIONES GALLEGO Y COCA, S.L." u="1"/>
        <s v="SEYS CAD SYSTEMS, S.L." u="1"/>
        <s v="ALFONSO RODERO LOZANO" u="1"/>
        <s v="NATALIA PUENTE FERNANDEZ" u="1"/>
        <s v="HEARST MAGAZINES, S.L." u="1"/>
        <s v="ASOC. CUENTACUENTOS ROMPENUBES" u="1"/>
        <s v="GONZALO RIOJA BARTOLOME" u="1"/>
        <s v="CASUAL MAGAZINES, S.L.U." u="1"/>
        <s v="ASMAIN, S.L." u="1"/>
        <s v="IMPLASER 99 S.L.L." u="1"/>
        <s v="SOLIMEF IBERICA S.L." u="1"/>
        <s v="INGENIERÍA ROMÁNICA, S.L." u="1"/>
        <s v="ACTIU BERBEGAL Y FORMAS S.A." u="1"/>
        <s v="SERVIGRAMA INDUSTRIAL PUBLICIDAD S.L." u="1"/>
        <s v="REHABILITACION CONSTRUCCION PROMOCION NUCLEO, S.A." u="1"/>
        <s v="BAUTA PRODUCCIONES, S.L." u="1"/>
        <s v="DUERO TERCER MILENIO S.L." u="1"/>
        <s v="DYNAQUA MEDIO AMBIEBNTE, S.L." u="1"/>
        <s v="ARCO CONTEMPORANEO &amp; ASOCIADOS S.L.L." u="1"/>
        <s v="TRANSFORMADOS METALICOS FACIM S.L." u="1"/>
        <s v="COLECTIVO FRESAS CON NATA, S.L." u="1"/>
        <s v="CONDESTABLE, S.A." u="1"/>
        <s v="WINNERS CARS S.L." u="1"/>
        <s v="BORIS  APARICIO TEJIDO" u="1"/>
        <s v="PAPELERIA SAN FERNANDO SL" u="1"/>
        <s v="FREEAUTONOMOS, S. COOP." u="1"/>
        <s v="MAGALY YADRINA PAREDES ALCALÁ" u="1"/>
        <s v="RAYUELA PRODUCCIONES TEATRALES, S.L." u="1"/>
        <s v="FUNDACIÓN CARTIF" u="1"/>
        <s v="CADIELSA VALLADOLID, S.L.U." u="1"/>
        <s v="AUTOBUSES URBANOS VALLADOLID" u="1"/>
        <s v="ANGEL GUERRA,S.L." u="1"/>
        <s v="JAVIER  MARCHENA ORTEGA" u="1"/>
        <s v="SISTEMAS TECNICOS INTERACTIVOS S.L." u="1"/>
        <s v="GASTROSENSACIONES, SOCIEDAD LIMITADA" u="1"/>
        <s v="ALINER CONSULTORES, S.L." u="1"/>
        <s v="GRÁFICAS MALPICA, S.L." u="1"/>
        <s v="TAU, COOPERACION Y DESARROLLO, S.L." u="1"/>
        <s v="ASOCIACION ATHENEA TEATRO" u="1"/>
        <s v="BARATZ SERVICIOS DE TELEDOCUMENTACION, S.A." u="1"/>
        <s v="AURELIO MARTIN  ARAGUZ" u="1"/>
        <s v="DISTRIBUCIONES PROFESIONALES PUERTO, S.L." u="1"/>
        <s v="ASOCIACION CULTURAL AMIGOS DEL PISUERGA" u="1"/>
        <s v="ELIAS JADRAQUE S.A." u="1"/>
        <s v="JOSE DANIEL MARTINEZ RUIZ" u="1"/>
        <s v="PROXIMIA HAVAS, S.L." u="1"/>
        <s v="GESTORIA SAN MIGUEL MIERES, SL" u="1"/>
        <s v="EDICIONES CONDE NAST, S.L" u="1"/>
        <s v="CONSTRUCCIONES SANCHEZ ROMERA, S.L." u="1"/>
        <s v="TORCONSA OBRAS Y SERVICIOS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ARCAL GESTIÓN DOCUMENTAL, S.A." u="1"/>
        <s v="MANUEL ELIN DEL ROSARIO DEL ROSARIO" u="1"/>
        <s v="MEDINAIR SISTEMAS SL" u="1"/>
        <s v="MUMECA S.A." u="1"/>
        <s v="CARLOS JESÚS GRAU SÁNCHEZ" u="1"/>
        <s v="DIEGO GARRIDO ABRIL" u="1"/>
        <s v="LIMPIEZAS ANTON, S.L." u="1"/>
        <s v="ALVARO LORENZO CARMONA" u="1"/>
        <s v="MONTAJES LEONESES SL" u="1"/>
        <s v="BERZAL BRICOMADERAS, SOCIEDAD LIMITADA" u="1"/>
        <s v="GESTION SANITARIA CONTROL VETERINARIO, S.L." u="1"/>
        <s v="INSTALAC.CLIMATIZAC.TECNICAS DEL AIRE SL" u="1"/>
        <s v="ADARO TECNOLOGIA , S.A" u="1"/>
        <s v="DESGUACES Y GRUAS CANO, S.L." u="1"/>
        <s v="IGNACIO PRADA ECHEVARRIETA" u="1"/>
        <s v="VIRGINIA RODRÍGUEZ MÁRQUEZ" u="1"/>
        <s v="CONCEJO DECORACION CB" u="1"/>
        <s v="SLAPPY SKATESHOP, C.B." u="1"/>
        <s v="FIOS PRODUCTIONS 360 SLU" u="1"/>
        <s v="GRAFICAS GERMINAL SDAD. COOP. LTDA." u="1"/>
        <s v="ASOCIACION MUSICAL VOCES DEL PISUERGA" u="1"/>
        <s v="SERVICIOS AUXILIARES DE MANTENIMIENTO Y LIMPIEZA, S.L." u="1"/>
        <s v="JOSE ISIDRO TORRES, S.L." u="1"/>
        <s v="DEL VALLE MUEBLES DE COCINA,S.L" u="1"/>
        <s v="ZANFONA PROYECTOS S.L." u="1"/>
        <s v="DTS OABE, S.L." u="1"/>
        <s v="GPI  CARPAS Y SERVICIOS S.L." u="1"/>
        <s v="ASOCIACIÓN  AZACAN" u="1"/>
        <s v="MARIA BEGOÑA VELASCO GARCIA" u="1"/>
        <s v="MARIA DEL CARMEN REGUILON DOMINGUEZ" u="1"/>
        <s v="INGERNOVA SOLUCIONES DE INGENIERÍA, S.L." u="1"/>
        <s v="MARIA RAQUEL ARRANZ VELEZ" u="1"/>
        <s v="ITOO ARTINSURE, S.L." u="1"/>
        <s v="CARLOS BERNARDO  FERNANDEZ" u="1"/>
        <s v="CESPA COMPAÑIA ESPAÑOLA DE SERVICIOS PUBLICOS AUXILIARES, S.A." u="1"/>
        <s v="EURO DRIVER CAR S.L." u="1"/>
        <s v="JUAN CARLOS FERNÁNDEZ LÓPEZ" u="1"/>
        <s v="ZTRAINING INNOVACIÓN CASTILLA Y LEÓN S.L." u="1"/>
        <s v="STRATO, S.L." u="1"/>
        <s v="EL CORTE INGLES, S.A." u="1"/>
        <s v="HIDROBOMBA, S.L." u="1"/>
        <s v="LUIS BECERRIL SUAREZ" u="1"/>
        <s v="MARIA CARMEN MUÑOZ  CASARES" u="1"/>
        <s v="GRAFOLID S.L. ARTES GRAFICAS" u="1"/>
        <s v="C.S.M. MAGICAS PRODUCCIONES S.L." u="1"/>
        <s v="CARMELINA HERVAS DELGADO" u="1"/>
        <s v="X-TRAÑAS PRODUCCIONES, S.L." u="1"/>
        <s v="COYDEVA S.L." u="1"/>
        <s v="OXIGENO Y SOLDADURA, S.L." u="1"/>
        <s v="GREDOS OBRAS Y SERVICIOS, SL" u="1"/>
        <s v="CESAR LAHOZ SERRANO" u="1"/>
        <s v="VALLADOLID ARTES GRAFICAS, S.L." u="1"/>
        <s v="CLAIRE MARTINE STEWART" u="1"/>
        <s v="ALMA GARCIA REPISO" u="1"/>
        <s v="TYPUS GRAFICAS Y PUBLICIDAD, S.L.U." u="1"/>
        <s v="FECARDE SLU" u="1"/>
        <s v="A10 SISTEMAS DE INFORMATICA Y TELECOMUNICACIONES PROFESIONALES S.L.L." u="1"/>
        <s v="KARCHER, S.A." u="1"/>
        <s v="ALFONSO ARAMBURU PARDO" u="1"/>
        <s v="FORJA CERRAJERIA ENRIQUE GONZALEZ S.L" u="1"/>
        <s v="DANIEL GUTIERREZ  SANZ" u="1"/>
        <s v="UTE MEJORA RIO PISUERGA" u="1"/>
        <s v="AQM LABORATORIOS,S.L" u="1"/>
        <s v="ARPAPE S.L." u="1"/>
        <s v="NUEVAS VENTAJAS, S.L." u="1"/>
        <s v="CADIELSA SOLAR VALLADOLID,S.L." u="1"/>
        <s v="INICIATIVA  DATA ECONOMY" u="1"/>
        <s v="HOTEL FELIPE IV" u="1"/>
        <s v="CAPITAN QUIMERA S.L." u="1"/>
        <s v="ASOCIACIÓN PUNTO FLAMENCO" u="1"/>
        <s v="SOCIOGRAPH NEUROMARKETING S.L." u="1"/>
        <s v="TORNAPUNTA EDICIONES S.L.U." u="1"/>
        <s v="DIALOGASEX" u="1"/>
        <s v="ENRIQUE RAJOY BREY" u="1"/>
        <s v="M. JOSE  GUERRA TOME" u="1"/>
        <s v="EVA MARIA GUTIERREZ GARCIA" u="1"/>
        <s v="NETTIUM THE E BISINESS COMPANY SL" u="1"/>
        <s v="PABLO CASTRO RUIZ" u="1"/>
        <s v="FUNDACION TRIANGULO" u="1"/>
        <s v="ASCENDUM MAQUINARIA, S.A.U." u="1"/>
        <s v="GRUPO RENDER INDUSTRIAL INGENIERIA Y MONTAJES, S.L." u="1"/>
        <s v="SARA FERNANDEZ LABAJO" u="1"/>
        <s v="HISCOX SA SUCURSAL EN ESPAÑA" u="1"/>
        <s v="GEOCYL CONSULTORIA S.L." u="1"/>
        <s v="ESTRUCTURAS RESIDUALES Y AGUAS, S.L." u="1"/>
        <s v="INDUSTRIAL SECURITY PLAN, S.L" u="1"/>
        <s v="PRODUCTOS Y EQUIPOS RESTAURACION S,L" u="1"/>
        <s v="JUAN PEREZ GARCIA" u="1"/>
        <s v="FERNANDO CEBRIAN ARNANZ" u="1"/>
        <s v="FERNANDO DONCEL HERRERO" u="1"/>
        <s v="PABLO LUIS GARCÍA ZAMORA" u="1"/>
        <s v="MUDANZAS JULIAN SAEZ E HIJOS, S L" u="1"/>
        <s v="UTE TELEFONICA DE ESPAÑA S.A. UNIPERSONAL Y TELEFONICA MOVILES ESPAÑA S.A." u="1"/>
        <s v="CASERTEL COMUNICACIONES, S.L.U." u="1"/>
        <s v="PROYECTOS Y OBRAS EZGONSA S.L." u="1"/>
        <s v="SERINZA SOLUTIONS S.L." u="1"/>
        <s v="PINTURAS BROCH S.L." u="1"/>
        <s v="SORIGUÉ  S.A." u="1"/>
        <s v="FUNDACION INTERED" u="1"/>
        <s v="INSTALACION Y MANTENIMIENTO DE FRIO Y CALOR, S.L." u="1"/>
        <s v="MARGEN LIBROS, S.L." u="1"/>
        <s v="TEATRO DEL AZAR, S.L." u="1"/>
        <s v="FONTCLYMA" u="1"/>
        <s v="JCDECAUX ESPAÑA SLU" u="1"/>
        <s v="VECTIA INGENIERIA" u="1"/>
        <s v="JOSE MARIA ROMERO GUIJO" u="1"/>
        <s v="ROAN MONTAJES INDUSTRIALES" u="1"/>
        <s v="INGENIERÍA DE OBRAS Y SERVICIOS, S.A." u="1"/>
        <s v="DAVID GONZALEZ HOLGADO" u="1"/>
        <s v="JUAN ANTONIO IGLESIAS  FIGUEROS" u="1"/>
        <s v="OKODIA S.L.U." u="1"/>
        <s v="JESUS MARIA CAMINA  RUIZ" u="1"/>
        <s v="V-TRES APLICACIONES INDUSTRIALES S.L." u="1"/>
        <s v="ROIG I FILLS ASSOCIATS, SL" u="1"/>
        <s v="ROTULOS TESEDO, SOCIEDAD LIMITADA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I-CATALIST, S.L." u="1"/>
        <s v="MAP CIVITATIS, S.L." u="1"/>
        <s v="SOLUCIONES TECNICAS INDUSTRIALES Y DE INGENIERIA 2NC S.L." u="1"/>
        <s v="SILICON RADIO, S.L." u="1"/>
        <s v="BLAPE, S.L." u="1"/>
        <s v="CHIQUIOCIO CULTURAL, S.L" u="1"/>
        <s v="INVINET SISTEMAS 2003 SL" u="1"/>
        <s v="ESCOFET 1886, S.A." u="1"/>
        <s v="NECROPOLIS DE VALLADOLID, S.A." u="1"/>
        <s v="ALEJANDRA SANZ FERNADEZ-SOTO" u="1"/>
        <s v="NÁUTICA CÁDIZ, S.L." u="1"/>
        <s v="DANIEL MARTIN  VELASCO" u="1"/>
        <s v="PACAJ, S.L." u="1"/>
        <s v="UTE CANTERAC VALLADOLID" u="1"/>
        <s v="IBERSYS SEGURIDAD Y SALUD, S.L." u="1"/>
        <s v="TRABAJOS EN HORMIGÓN CASTILLA, S.L." u="1"/>
        <s v="CUSTOM DESIGN PRODUCTS SL" u="1"/>
        <s v="MEZZO-PIANO, S.L." u="1"/>
        <s v="TINTORERIA LUCIMAR, C.B." u="1"/>
        <s v="STEFANIA LILIANA CIRLAN" u="1"/>
        <s v="CONTRATAS Y OBRAS SAN GREGORIO, S.A." u="1"/>
        <s v="NUEVO DIARIO DE VALLADOLID, S.A." u="1"/>
        <s v="ARTE DIGITAL 2012 S.L." u="1"/>
        <s v="JORGE FRANCISCO GOMEZ  VILLANUEVA" u="1"/>
        <s v="JESÚS SAN JOSÉ PÉREZ" u="1"/>
        <s v="EXCELLENCE INNOVA CONSULTORIA Y FORMACION, S.L" u="1"/>
        <s v="U.T.E. BROCOLI-SIFU MADRID CENTROS CIVICOS AYUNTAMIENTO DE VALLADOLID" u="1"/>
        <s v="BIOLID INDUSTRIAS GRÁFICAS, S.L." u="1"/>
        <s v="ASOC. ESPAÑOLA DE PARQUES Y JARDINES" u="1"/>
        <s v="HERNAIZ GONZALEZ DECORACION SL" u="1"/>
        <s v="GARDEN CENTER CAMPO GRANDE" u="1"/>
        <s v="AA.VV. VICENTE ESCUDERO" u="1"/>
        <s v="ALMACENES GONZALEZ BOMBIN,S.L." u="1"/>
        <s v="KAPSCH TRAFFICCOM TRANSPORTATION, S.A." u="1"/>
        <s v="MEDIA MARKT VALLADOLID VIDEO-TV-HIFI-ELEKTRO-COMPUTER-FOTO, S.A." u="1"/>
        <s v="TECOPY, S.A." u="1"/>
        <s v="GREGORIO HERNANDEZ MARTINEZ" u="1"/>
        <s v="TALLERES ZARATAN MOTOR S.L.L." u="1"/>
        <s v="TEKNOSERVICE S.L." u="1"/>
        <s v="WOENE STUDIO SOCIEDAD LIMITADA" u="1"/>
        <s v="COMODIN, S.L." u="1"/>
        <s v="PABLO MANUEL SALVIEJO DELGADO" u="1"/>
        <s v="OMBUDS COMPAÑIA DE SEGURIDAD S.A." u="1"/>
        <s v="ALCAÑIZ Y FRESNOS, S.A." u="1"/>
        <s v="EDICIONES CONDE NAST, S.A." u="1"/>
        <s v="FERNANDO MARTINEZ  BERMEJO" u="1"/>
        <s v="ATEGRUS" u="1"/>
        <s v="PUERTAS FAHER S.L.L." u="1"/>
        <s v="FONESVALL INSTALACIONES, S.L." u="1"/>
        <s v="AXIOMA ANALISIS ESTADISTICOS SL" u="1"/>
        <s v="PLACAS Y ROTULOS INDUSTRIALES, S.L." u="1"/>
        <s v="J K VENTURES SL" u="1"/>
        <s v="DIMINSA SOCIEDAD LIMITADA" u="1"/>
        <s v="GESTION DE ACTIVIDADES CULTURALES, S.L." u="1"/>
        <s v="LIBRERIA MAXTOR, S.L." u="1"/>
        <s v="ACQUAJET SEMAE, S.L.U." u="1"/>
        <s v="TEJIDOS AVILES DE PRADA, S.L." u="1"/>
        <s v="SUMINISTROS INDUSTRIALES BELLO, S.A." u="1"/>
        <s v="IVAN SAN MARTIN GONZALEZ" u="1"/>
        <s v="ALVARO SANTOS ORELLANA" u="1"/>
        <s v="TECNICAS DEL FUEL, S.L." u="1"/>
        <s v="OLI-SERVICE CASTILLA, S.L." u="1"/>
        <s v="MENOSCUARTO EDICIONES S.L." u="1"/>
        <s v="PARQUETS DA CRUZ, C.B." u="1"/>
        <s v="FACTURA EASY, S.R.L." u="1"/>
        <s v="VACODE, S.A." u="1"/>
        <s v="ELMON ELECTRICIDAD Y COMUNICACIONES, S.L." u="1"/>
        <s v="DISTROMEL, S.A." u="1"/>
        <s v="INSTHERMES S.L." u="1"/>
        <s v="CONSEJO LOCAL JUVENTUD VALLADOLID" u="1"/>
        <s v="NICOMEDES SALINERO RODRIGUEZ" u="1"/>
        <s v="UTE SIFU BROCOLI LAVA" u="1"/>
        <s v="GLOBAL PROJECTS &amp; SUPPLIES, S.L." u="1"/>
        <s v="ADELA  CARPINTERO  ARTEAGA" u="1"/>
        <s v="FRANCISCO JAVIER ORTEGA FLOREZ" u="1"/>
        <s v="TRINIDAD LOURDES VICENTE  TORRADA" u="1"/>
        <s v="PROINFO  SERVICIOS Y SISTEMAS S.L." u="1"/>
        <s v="LA ROCA ,PRODUCCIONES CULTURALES Y GESTIÓN DE TIEMPO LIBRE" u="1"/>
        <s v="ARECU INVERSIONES, S.L." u="1"/>
        <s v="MONTAJES ESCENICOS GLOBALES, S.L." u="1"/>
        <s v="DISTRIBUIDORA CASTELLANA DE ELEMENTOS MANUTENCIÓN, S.L. (DICELMASA)" u="1"/>
        <s v="GRAÑEDA, S.A." u="1"/>
        <s v="BARTOLOME ZUZAMA  BISQUERRA" u="1"/>
        <s v="SANI EVENTOS SL" u="1"/>
        <s v="ASOCIACIÓN PROVINCIAL DE  EMPRESARIOS DE HOSTELERÍA DE VALLADOLID" u="1"/>
        <s v="CONTEXTOS DE ARQUITECTURA Y URBANISMO SLU" u="1"/>
        <s v="ELEROC SERVICIOS, SOCIEDAD LIMITADA" u="1"/>
        <s v="REFORMAS Y ASISTENCIAS RAUL FERNANDEZ Y OTRAS S.L." u="1"/>
        <s v="JESUS MARIA SAN JOSE PEREZ" u="1"/>
        <s v="O.C.A. SA Y OPAIN SL UT.E." u="1"/>
        <s v="LUIS ANTONIO  SACRISTAN  GONZALEZ" u="1"/>
        <s v="IMPRENTA MANOLETE SL" u="1"/>
        <s v="SUMINISTROS Y TECNOLOGIA PARA EL ALUMINIO S.L." u="1"/>
        <s v="AGROSELECTA S.A." u="1"/>
        <s v="MARÍA CAROLINA MORENO GIVAJA" u="1"/>
        <s v="UTE ELEVADORES PARQUESOL ESTE" u="1"/>
        <s v="GILSON INTERNACIONAL BV SUCURSAL EN ESPAÑA" u="1"/>
        <s v="GRUPO PUROCLOUD, S.L." u="1"/>
        <s v="ORIGINAL HAND VISUAL ESTUDIO,S.L." u="1"/>
        <s v="LUIS FERNANDEZ MIERES, S.L.L." u="1"/>
        <s v="ALICIA SANZ RODRIGUEZ" u="1"/>
        <s v="EDICIONES UNIVERSIDAD SALAMANCA" u="1"/>
        <s v="TOLDOLID S.L.U." u="1"/>
        <s v="ASOCIACION PROVINCIAL DE EMPRESARIOS DE CONFITERIA DE VALLADOLID" u="1"/>
        <s v="S.L. RECICLADOS PUCELANOS" u="1"/>
        <s v="MASISPRO HUSO S.L.U." u="1"/>
        <s v="ARION GRUPO BAS SOFTWARE FACTORY S.L." u="1"/>
        <s v="SCIENCE &amp; INNOVATION LINK OFFICE, S.L." u="1"/>
        <s v="BLAPE RENTA, S.L." u="1"/>
        <s v="GRAFICAS CELARAYN S.A." u="1"/>
        <s v="BROOK AND PAULS COMPANY, S.L." u="1"/>
        <s v="TOPODUERO, TOPOGRAFÍA Y DRONES" u="1"/>
        <s v="RAQUEL GORRIZ MARTÍN" u="1"/>
        <s v="TECNICAS DE MANTENIMIENTO DE INFRAESTRUCTURAS S.L." u="1"/>
        <s v="FELIPE  GARCIA ROMERO" u="1"/>
        <s v="COMPAÑÍA DE REPROGRAFÍA Y SISTEMAS KONI-COPY S.L.L." u="1"/>
        <s v="CASTELLANA DE TELECOMUNICACIONES, S.L." u="1"/>
        <s v="SONDEOLID, S.L." u="1"/>
        <s v="ASOCIACIÓN DE FEDERACIONES DEPORTIVAS DE CASTILLA Y LEÓN" u="1"/>
        <s v="MOVIMIENTOS, OBRAS PUBLICAS, INDUSTRIALES Y SERVICIOS AGRICOLAS, S.L." u="1"/>
        <s v="JOSE LUIS LALANA SOTO" u="1"/>
        <s v="JOYERÍA MARTÍNEZ, C.B." u="1"/>
        <s v="CONTROL SEGURIDAD Y DOMOTICA, S.L." u="1"/>
        <s v="MANTENIMIENTO Y SERVICIOS ASBYM, S.L." u="1"/>
        <s v="ENRIQUETA MOREJON  JIMENEZ" u="1"/>
        <s v="ESCUELA SUPERIOR DE DISEÑO DE VALLADOLID, S.L." u="1"/>
        <s v="PALMIRA SOLER MONTOLIO" u="1"/>
        <s v="CONSULTORA EL SUEÑO DEL MONJE Y ASOCIADOS, S.L." u="1"/>
        <s v="M2SENSORS, S.L." u="1"/>
        <s v="ASISTENCIA TECNICA PARA CLIMATIZACION Y CALEFACCION SL" u="1"/>
        <s v="MARGARITA SANCHEZ ROMERO" u="1"/>
        <s v="JOSE LUIS VICENTE HERNANDEZ" u="1"/>
        <s v="VOLVO GROUP ESPAÑA S.A." u="1"/>
        <s v="MICRONET, S.A." u="1"/>
        <s v="PEDRO JAVIER VILLAR GARRIDO" u="1"/>
        <s v="JESUS SILVERIO CAVIA CAMARERO" u="1"/>
        <s v="EDUARDO PÉREZ MELÉNDEZ" u="1"/>
        <s v="REANTEL,S.L." u="1"/>
        <s v="ATOS IT SOLUTIONS AND SERVICES IBERIA S.L." u="1"/>
        <s v="SOBRESIL, S.L." u="1"/>
        <s v="NUTRIPLANT Y FARMACAMP, S.L." u="1"/>
        <s v="FORO SOCIEDAD Y GESTION PUBLICA, S.L." u="1"/>
        <s v="I G M, INGENIERIA Y GESTION MEDIOAMBIENTAL, S.L." u="1"/>
        <s v="COLECTIVO FRESAS CON NATA SL" u="1"/>
        <s v="TRAMA COMUNICACION Y DISEÑO S.L." u="1"/>
        <s v="SCHILLER ESPAÑA, S.A.U." u="1"/>
        <s v="EDITORA DE MEDIOS DE CASTILLA Y LEON, S.A" u="1"/>
        <s v="JCOPLASTIC IBERICA 2000,S.L." u="1"/>
        <s v="UTE SERUNION SA-GRUPO LINCE ASPRONA SL COMIDA A DOMICILIO" u="1"/>
        <s v="AUTOS MARCOS, S.A." u="1"/>
        <s v="NJS AUTOMATISMOS,S.L." u="1"/>
        <s v="ADC TIEMPO LIBRE SL" u="1"/>
        <s v="GREGORIO ORDOÑEZ  BOAL" u="1"/>
        <s v="LIMPIEZAS ELPERAL" u="1"/>
        <s v="KLINER PROFESIONAL S.A." u="1"/>
        <s v="INSTITUTO DE SALUD CARLOS III" u="1"/>
        <s v="SUMINISTROS INDUSTRIALES SYRESA, S.L." u="1"/>
        <s v="FERNANDO BECEDAS, S.L." u="1"/>
        <s v="AFG MICROBIO COMUNICACION, S.L." u="1"/>
        <s v="ERRE ESE 2012, S.L." u="1"/>
        <s v="SERGIO MORENO EGIDO" u="1"/>
        <s v="ALBA PRIETO VILLARRAGUT" u="1"/>
        <s v="PASCUAL ARRANZ G., S.L." u="1"/>
        <s v="MARIA AFRICA BAYON ACEBES" u="1"/>
        <s v="INNOVACIÓN Y SERVICIO ESI, S.L." u="1"/>
        <s v="EPTISA SERVICIOS DE INGENIERIA SL" u="1"/>
        <s v="INVESTIGACION Y PROYECTOS MEDIO AMBIENTE S.L." u="1"/>
        <s v="ASPAMA CONTROL DE PLAGAS,S.L." u="1"/>
        <s v="SERVICIO DE CAMAREROS ESPESO, SOCIEDAD LIMITADA" u="1"/>
        <s v="MOISÉS CERREDUELA HERNÁNDEZ" u="1"/>
        <s v="LA REGIONAL VALLISOLETANA, S.AL" u="1"/>
        <s v="CENTRO ESPECIAL DE EMPLEO LIMPIEZA Y MEDIO AMBIENTE, S.A." u="1"/>
        <s v="JULIA ALTES MELGAR" u="1"/>
        <s v="AUTOCARES INTERBUS, S.L." u="1"/>
        <s v="MELIA HOTELS INSTERNATIONAL, S.A." u="1"/>
        <s v="OLGA RADA SERENO" u="1"/>
        <s v="PABLO  NUÑEZ IZARD" u="1"/>
        <s v="HERMANOS GUTIERREZ MARCOS 1988, S.L." u="1"/>
        <s v="BRUMA S.A." u="1"/>
        <s v="EDICIONES DEUSTO, S.A" u="1"/>
        <s v="SCANIA HISPANIA, S.A." u="1"/>
        <s v="RECAUCHUTADOS ANTONIO NIETO, S.L.U." u="1"/>
        <s v="PERIS TAMARIT, SL" u="1"/>
        <s v="SERVICIOS Y REPUESTOS JOSE MIGUEL, SA" u="1"/>
        <s v="ANGEL RAPADO LLANOS" u="1"/>
        <s v="MERCADOS CENTRALES DE ABASTECIMIENTO SA" u="1"/>
        <s v="MIGUEL ANGEL ALONSO MAESTRO" u="1"/>
        <s v="FUNDACION GENERAL DE LA UNIVERSIDAD VALLADOLID" u="1"/>
        <s v="ASOCIACIÓN CULTURAL TAHONA TRADICIONAL" u="1"/>
        <s v="LEOPOLDO ADIEGO SANZ" u="1"/>
        <s v="SUMINISTROS SUMATEM, S.L.L." u="1"/>
        <s v="MARCO ANTONIO BLANCO  LOBATO" u="1"/>
        <s v="MANPER SUMINISTROS INDUSTRIALES, C.B." u="1"/>
        <s v="ESCID S.L." u="1"/>
        <s v="DIKINSON S.L." u="1"/>
        <s v="COMUNICACIONES Y OCIO INTERACTIVO S.L." u="1"/>
        <s v="JAVIER BAYON S.L." u="1"/>
        <s v="ESPECIALIDADES ELECTRICAS LAUSAN, S.A" u="1"/>
        <s v="ASOC. DE PRODUCTORES ELABORADORES Y TIENDAS ECOLOGICAS" u="1"/>
        <s v="INGENIA SOLUCIONES GRUPO ELECTRICAS HERMANOS CAMPOS, S.L." u="1"/>
        <s v="DAVID MARTINEZ ZAPATERO" u="1"/>
        <s v="OFIRETAIL S.L." u="1"/>
        <s v="SAMUEL ARRIBAS ARNAIZ" u="1"/>
        <s v="PLAN CONSULTING ECONOMISTAS S.L.P." u="1"/>
        <s v="TABERNA OBREGON, S L" u="1"/>
        <s v="MUDANZAS PMB, SL UNIPERSONAL" u="1"/>
        <s v="EXFOVA-2001, S.L." u="1"/>
        <s v="IVAN RODRIGUEZ  PALACIOS" u="1"/>
        <s v="FUGATEC I mas D S.L" u="1"/>
        <s v="ESTRELLA RESCO LOPEZ" u="1"/>
        <s v="CHR EUROPA GESTION Y CONSTRUCCION, SL" u="1"/>
        <s v="COTOVERDE OBRAS Y SERVICIOS S.A." u="1"/>
        <s v="3OES LEADING SOFTWARE, SL.L" u="1"/>
        <s v="THINK BRANDED CONTENT, S.L." u="1"/>
        <s v="FUNDACION SPLORA" u="1"/>
        <s v="COMERCIAL RENOIL,S.A." u="1"/>
        <s v="VIDRA FOC SA" u="1"/>
        <s v="CRUZ ROJA ESPAÑOLA" u="1"/>
        <s v="GREGORIO HERNANDEZ  MARTIN" u="1"/>
        <s v="PASTOR ENMARCACIONES, S.L." u="1"/>
        <s v="ASOCIACION MUSICAL YAMPARAMPAN" u="1"/>
        <s v="STEMAB RESTAURACION DOCUMENTAL, S.L." u="1"/>
        <s v="BOWE SYSTEC, S.A." u="1"/>
        <s v="TALLERES Y GRUAS AVILA S.L." u="1"/>
        <s v="DINYCON SISTEMAS S.L." u="1"/>
        <s v="SUPERCALOR S.A." u="1"/>
        <s v="MERCK CHEMICALS AND LIFE SCIENCE, S.A.U." u="1"/>
        <s v="TOYR S.A" u="1"/>
        <s v="GAM NOROESTE,S.L.U." u="1"/>
        <s v="ETIQUETAS VALLADOLID S.L.L." u="1"/>
        <s v="ISCAR SOFTWARE DE ARQUITECTURA, S.L." u="1"/>
        <s v="RECACOR SA" u="1"/>
        <s v="ACINSE, S.L." u="1"/>
        <s v="TALLERES F. FERNANDEZ, SOCIEDAD LIMITADA" u="1"/>
        <s v="LUEL DIGITAL C.B." u="1"/>
        <s v="CBYA AUDITORES DE CUENTAS SLP" u="1"/>
        <s v="ISMAEL J. SANZ  ALMOHALLA" u="1"/>
        <s v="RACCOON PLANET ESP J" u="1"/>
        <s v="GIM GEOMATICS, S.L." u="1"/>
        <s v="MARIA DEL MAR  MANSILLA GONZALEZ" u="1"/>
        <s v="IVAN PEREZ  TOMILLO" u="1"/>
        <s v="CEFETRA DIGITAL SERVICES S.L.U." u="1"/>
        <s v="INDELCASA Ingenieria del Calor" u="1"/>
        <s v="HAFNIA DESIGN SLU" u="1"/>
        <s v="ALVASER MEYER, S.L." u="1"/>
        <s v="CASTELLANA DE AFILADOS,S.L" u="1"/>
        <s v="LAPIZ Y RATON ESTUDIO, C.B." u="1"/>
        <s v="BIO-MED DESINFECCION S.L." u="1"/>
        <s v="PRODUCTOS CALTER,  S.L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LA CASA POR EL TEJADO 2013" u="1"/>
        <s v="LA CLAVE SPORT, S.L." u="1"/>
        <s v="PUBLICESA XXI, S.L." u="1"/>
        <s v="ALKI-OLID S.L." u="1"/>
        <s v="CLIMATIZACION MARTIN S.L." u="1"/>
        <s v="ANGEL JAVIER LINARES ARRANZ" u="1"/>
        <s v="E. DE HOSTELERÍA Y CLIMATIZACIÓN VALLADOLID, S.L." u="1"/>
        <s v="ENSUMA EMPLEO SOCIAL, S.L." u="1"/>
        <s v="ASOC CASA DE JUVENTUD ALESTE" u="1"/>
        <s v="CASA DE ANDALUCIA EN VALLADOLID" u="1"/>
        <s v="PLAY GENERATION, SOCIEDAD LIMITADA" u="1"/>
        <s v="ASOCIACIÓN DE FEDERACIONES DEPORTIVAS DE CASTILLA Y LEÓN (AFEDECYL)" u="1"/>
        <s v="MIGUEL ANGEL ZAPATA ZAPATA" u="1"/>
        <s v="INGENIERIA, ESTUDIOS Y PROYECTOS EUROPEOS S.L." u="1"/>
        <s v="FRIHER S.A." u="1"/>
        <s v="U.T.E. PLANTA DE TRATAMIENTO DE VALLADOLID" u="1"/>
        <s v="DIARIO ABC, S.L." u="1"/>
        <s v="RAFAEL IGLESIAS FERNÁNDEZ" u="1"/>
        <s v="PEÑAFIEL COMERDIST, S.L.U." u="1"/>
        <s v="ASOCIACION EL CALABACIN ERRANTE COLECTIVO DE ARTE" u="1"/>
        <s v="MEDICOS DEL MUNDO" u="1"/>
        <s v="ASOC DE ASISTENCIA A VICTIMAS DE AGRESIONES SEXUALES Y MALOS TRATOS" u="1"/>
        <s v="FRIHER, S.L. (TERCERO NUEVO)" u="1"/>
        <s v="TECNICAS PARA LA RESTAURACION Y CONSTRUCCIONES SA (TRYCSA)" u="1"/>
        <s v="JFP TECNIGAS S.L." u="1"/>
        <s v="COLEGIO PERITOS E INGENIEROS TÉCNICOS INDUSTRIALES DE VALLADOLID" u="1"/>
        <s v="PROCODIMA, S.L." u="1"/>
        <s v="COOL AND CHIC ATELIER, S.L." u="1"/>
        <s v="FUND.TUTELAR CASTE-LEONESA PERSONAS DISCAP.INTEL.O DESARROLLO - FUTUDIS" u="1"/>
        <s v="TAIFE SLU" u="1"/>
        <s v="ABC DOMABRA S.L." u="1"/>
        <s v="LIBRERIA MAXTOR, SOCIEDAD LIMITADA" u="1"/>
        <s v="LIBRERIA OLETUM, SOCIEDAD LIMITADA" u="1"/>
        <s v="KALFRISA, S.A.U." u="1"/>
        <s v="ANGELA ORTEGA GONZALEZ" u="1"/>
        <s v="MARÍA TERESA VICENTE, S.A." u="1"/>
        <s v="CATENDA  AS" u="1"/>
        <s v="ABONOS EMUPA, S.L." u="1"/>
        <s v="FUNDACION RONDILLA" u="1"/>
        <s v="METTLER-TOLEDO, S.A.E." u="1"/>
        <s v="ASOC ESTARIVEL, DESARROLLO SOCIAL Y ACTIVIDADES EDUCATIVAS" u="1"/>
        <s v="FLOMEYCA, S.A." u="1"/>
        <s v="CASTILLA Y LEON RADIO, S.A." u="1"/>
        <s v="GRUAS Y TRANSPORTES EL MADRILEÑO, S.A." u="1"/>
        <s v="AIRE ACONDICIONADO JESUS MARTIN E HIJOS, S.L." u="1"/>
        <s v="DISTRIVET S.L." u="1"/>
        <s v="BEATRIZ MARIA QUINTANA VEGA" u="1"/>
        <s v="PILAR TRIGUEROS  MARTIN" u="1"/>
        <s v="ASOC CULTURAL PUNTEO Y ACORDES" u="1"/>
        <s v="SERVICIOS MICROINFORMATICA, S.A.  (SEMIC)" u="1"/>
        <s v="FUNDACION JUAN SOÑADOR" u="1"/>
        <s v="REUQAV INGENIEROS S.L." u="1"/>
        <s v="CARPINCARLOSGOMEZ, S.L." u="1"/>
        <s v="CIA.EFICIENCIA Y SERVICIOS INTEGRALES S.L." u="1"/>
        <s v="LUIS MIGUEL PÉREZ SALAMANCA" u="1"/>
        <s v="A.C.JOVEN ORQUESTA SINFO. PUNTA DEL ESTE" u="1"/>
        <s v="TEATRO SOCIAL" u="1"/>
        <s v="FUNCIONES Y GESTIONES MULTIPLES GENERALES, S.L." u="1"/>
        <s v="VDS SUMINISTROS GRÁFICOS Y DIGITALES, S.L." u="1"/>
        <s v="PROCUMEDIA GESTIÓN DE CONFLICTOS, S.L.P." u="1"/>
        <s v="FENIKS CLEANING &amp; SAFETY, S.L." u="1"/>
        <s v="MARIA JESUS  GUTIERREZ PASTOR" u="1"/>
        <s v="CENTRO DE ESTUDIOS CONSTITUCIONALES" u="1"/>
        <s v="PINTURAS Y SUMINISTROS PINMAHER S.L.L." u="1"/>
        <s v="ELITE BAGS" u="1"/>
        <s v="ELECTROSON CASTILLA S.A." u="1"/>
        <s v="BSJ MARKETING Y COMUNICACION S.L." u="1"/>
        <s v="OCA-DIDO, S.L." u="1"/>
        <s v="CONJUNTO LIRICO &quot;&quot;AMIGOS DE LA ZARZUELA&quot;&quot;" u="1"/>
        <s v="FEDERACION ORGANIZACIONES ARTESANAS DE CASTILLA Y LEON" u="1"/>
        <s v="DISTRIASVY S.L." u="1"/>
        <s v="NEORIS ESPAÑA, S.L." u="1"/>
        <s v="ANA ISABEL CAÑEDO  LAZARO" u="1"/>
        <s v="MONGIL DEMOLICIONES, S.L." u="1"/>
        <s v="NIETO MARCOS AUTOMOVILES, S.A." u="1"/>
        <s v="CATERING Y EVENTOS DE VALLADOLID, S.L." u="1"/>
        <s v="DISELTI S.L." u="1"/>
        <s v="INGESER IBERICA 2010, S.L." u="1"/>
        <s v="CIRCULO DE RECREO DE VALLADOLID" u="1"/>
        <s v="NOMMON SOLUTIONS AND TECHNOLOGIES SL" u="1"/>
        <s v="META 4 SPAIN, S.A." u="1"/>
        <s v="GUIL ACCESORIOS MUSICA S.L." u="1"/>
        <s v="ALEJOP OCIO, S.L.U." u="1"/>
        <s v="ASOC.COMISION CATOLICA ESPAÑOLA MIGRACIO" u="1"/>
        <s v="KISS PUBLICIDAD VALLADOLID 2005, SOCIEDAD LIMITADA UNIPERSONAL" u="1"/>
        <s v="DOORCATS S.L." u="1"/>
        <s v="BRAVO INDIA SL" u="1"/>
        <s v="ESTUDIOS Y CONTROLES BIOLOGICOS, S.L." u="1"/>
        <s v="ASOC CULTURAL LA FLOR DE ROMERO" u="1"/>
        <s v="GESTION DE SERVICIOS INTEGRALES, S.A." u="1"/>
        <s v="MALBATEX, S.L.U." u="1"/>
        <s v="RENTOKIL INITIAL ESPAÑA, S.A." u="1"/>
        <s v="EXCLUSIVAS HISPANOLUSAS, S.L." u="1"/>
        <s v="SISTEMAS MATÁLICOS Y CURVADOS, S.L." u="1"/>
        <s v="SISTEMAS METÁLICOS Y CURVADOS, S.L." u="1"/>
        <s v="FACTORÍA, GESTIÓN Y CONSULTORÍA, S.L." u="1"/>
        <s v="SYMBIOSIS STRATEGY MANAGEMENT CONSULTING S.L.L." u="1"/>
        <s v="ORENCIO ANTONIO MINGUEZ ROBLEDO" u="1"/>
        <s v="PREFABRICADOS NAVA, S.A." u="1"/>
        <s v="MARIA LOURDES GONZALEZ MORRONDO" u="1"/>
        <s v="TRABAJOS OBRA CIVIL INGENIERIA S.L.L." u="1"/>
        <s v="CLIMATIZACION ALONSO, S.L." u="1"/>
        <s v="CARPET CLEANING CENTRO ESPECIAL DE EMPLEO, SOCIEDAD LIMITADA" u="1"/>
        <s v="OFINNOVA 3D S.L." u="1"/>
        <s v="ASOC PAJARILLOS EDUCA" u="1"/>
        <s v="J.M.B.ALCAÑIZ, S.L." u="1"/>
        <s v="BEATRIZ PONTIJAS  RAMIRO" u="1"/>
        <s v="CENTRO INVESTIGACION ENERGETICO MEDIO AMBIENTE Y TECNOLOGICO" u="1"/>
        <s v="MARIA DEL HENAR BAYON FERNANDEZ" u="1"/>
        <s v="VERSYS EDICIONES TECNICAS, S.L.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SAGRES S.L." u="1"/>
        <s v="XOLIDO SYSTEMS, S.A." u="1"/>
        <s v="DRAGADOS, S.A." u="1"/>
        <s v="COMERCIAL HISPANOFIL, S.A.U." u="1"/>
        <s v="SCI SERVICIOS DE CONTROL E INSPECCION S.A" u="1"/>
        <s v="PERSIANAS MONJA SC" u="1"/>
        <s v="AGUEDA SASTRE ZAMORA" u="1"/>
        <s v="ALCOFER LOGÍSTICA, S.L." u="1"/>
        <s v="ASOCIACION POETA BULULU" u="1"/>
        <s v="EDITORIAL CULTURA ACTIVA S.L." u="1"/>
        <s v="A.C. TRADIBERICA MUSICAS TRADICIONALES" u="1"/>
        <s v="SERVICIOS INTEGRALES DE FINCAS URBANAS DE MADRID" u="1"/>
        <s v="BLIPVERT, SL" u="1"/>
        <s v="LAURA ASENSIO GONZALO" u="1"/>
        <s v="CODICE CARTOGRAFIA Y DISEÑO, S.L." u="1"/>
        <s v="PENTAKILL STUDIOS S.L." u="1"/>
        <s v="OBRAS TABIUR,S.L." u="1"/>
        <s v="NUEVOS CLASTOS, S.L." u="1"/>
        <s v="GAMESYSTEM ESPAÑA, S.A." u="1"/>
        <s v="STEPHANIE MAYBELLE LLARYORA" u="1"/>
        <s v="COMERCIAL BOIZ, S.A." u="1"/>
        <s v="JUAN CARLOS JIMENO  VELASCO" u="1"/>
        <s v="EL LEÓN DE EL ESPAÑOL PUBLICACIONES, S.A." u="1"/>
        <s v="A.C. SOL Y REGGAE" u="1"/>
        <s v="ASOCIACIÓN LECTURA FÁCIL" u="1"/>
        <s v="JOSE CARLOS CASTILLO GOMEZ" u="1"/>
        <s v="DEIMOS SPACE S.L.U." u="1"/>
        <s v="FUNDACION ASPAYM CASTILLA Y LEON" u="1"/>
        <s v="OSCAR BARAJAS  SÁNCHEZ" u="1"/>
        <s v="PARGROUP VALLADOLID, S.L" u="1"/>
        <s v="OSCAR PEREZ  MEDINA" u="1"/>
        <s v="CIA. DE ASFALTOS DE MAESTU S.A." u="1"/>
        <s v="VERDE AGUA S COOP" u="1"/>
        <s v="MARÍA JESÚS IZQUIERDO GARCÍA" u="1"/>
        <s v="MARIA DEL MAR D.ESPINILLA GARCIA" u="1"/>
        <s v="ARALIA SERVICIOS SOCIOSANITARIOS, S.A." u="1"/>
        <s v="MANAGEMENT  OUTPLACEMENT ADMINISTRATION, S.A." u="1"/>
        <s v="DANIEL CEJUDO FERNANDEZ" u="1"/>
        <s v="EL HENAR SERVICIOS EXTERNOS S.L." u="1"/>
        <s v="BEATRIZ COELLO CAMPOS" u="1"/>
        <s v="CONSERVACION DE VIALES, S.A.U." u="1"/>
        <s v="DAIKIN AC SPAIN, S.A." u="1"/>
        <s v="ELECTROSAT SOCIEDAD MICROCOOPERATIVA" u="1"/>
        <s v="OCA GLOBAL INSPECCIONES REGLAMENTARIAS, S.A." u="1"/>
        <s v="PERFECT PROJECT, S.L." u="1"/>
        <s v="KACHE DISEÑO GRAFICO, C.B" u="1"/>
        <s v="FUNDICION DUCTIL BENITO ,S.L" u="1"/>
        <s v="MACRODISCO TONY,S.L." u="1"/>
        <s v="BELLA PROPORZIONE, SL" u="1"/>
        <s v="HERMEX IBERICA S.L." u="1"/>
        <s v="HIJO DE CIRIACO SANCHEZ S.L." u="1"/>
        <s v="INDUSTRIAS GONZALEZ HNOS, S.A." u="1"/>
        <s v="HERMANOS VELAZQUEZ GOMEZ, S.L.U." u="1"/>
        <s v="LAS ALDABAS PREMIUM, SOCIEDAD LIMITADA" u="1"/>
        <s v="JOSÉ MARÍA CEBRIÁN RUIZ" u="1"/>
        <s v="SALMA SUMINISTROS INTEGRALES, S.L." u="1"/>
        <s v="ACLAD, ASOCIACION DE AYUDA" u="1"/>
        <s v="DISTRIBUCIONES DE CASTILLA Y LEON, S.A." u="1"/>
        <s v="IÑIGO GARCIA VILLAFRANCA" u="1"/>
        <s v="UTE PARQUE JUAN DE AUSTRIA" u="1"/>
        <s v="FORAMEN S,L." u="1"/>
        <s v="FEDERACIÓN ANDALUCÍA ACOGE" u="1"/>
        <s v="LA SASTRERIA EVENTOS  S.L." u="1"/>
        <s v="EXCAVACIONES Y CONTRATAS VILLAMAÑAN, SL" u="1"/>
        <s v="CONSULTING DE INGENIERIA CIVIL, S.L.P." u="1"/>
        <s v="GTS ELECTRONICA, S.L." u="1"/>
        <s v="ONSAZE INFRAESTRUCTURAS, S.L." u="1"/>
        <s v="ASOCIACION CULTURAL D'PASO DANZA" u="1"/>
        <s v="MARGARITA GARCIA ALVAREZ" u="1"/>
        <s v="MOI INTERIORISMO Y EQUIPAMIENTO S.L." u="1"/>
        <s v="FEDERACIÓN DE BALONCESTO DE CASTILLA Y LEÓN" u="1"/>
        <s v="CORPORACION DE RADIO Y TELEVISION ESPAÑOLA, S.A." u="1"/>
        <s v="JESUS CARLOS ARRIBAS VILLAN" u="1"/>
        <s v="PRODUCCIONES CAVE CANEN S.L." u="1"/>
        <s v="ELENA  MARTIN FAZ" u="1"/>
        <s v="FERSITEC PROYECTOS Y TECNOLOGIAS SLL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JOSE GARCIA GONZALEZ" u="1"/>
        <s v="LA LEY ELEARNING, S.A," u="1"/>
        <s v="EDUARDO CAÑUELO NAVARRO" u="1"/>
        <s v="DATAMARS IBÉRICA, S.L.U." u="1"/>
        <s v="TALLERES F. FERNANDEZ, S.L." u="1"/>
        <s v="GASFAL S.L." u="1"/>
        <s v="IMPRENTA BENLIS, S.L." u="1"/>
        <s v="MARIA CRISTINA CABRERO GARCIA" u="1"/>
        <s v="SISTEMAS DE AUTOMATISMO Y CONTROL, S.A.U." u="1"/>
        <s v="FERROVIAL AGROMAN, S.A." u="1"/>
        <s v="ANGÉLICA VEINTIMILLA GONZÁLEZ" u="1"/>
        <s v="TALWAR TECHNOLOGIES, S.L.L." u="1"/>
        <s v="WILLIS TOWERS WATSON AG SUSCRIPCION SL" u="1"/>
        <s v="TRES CARROCEROS, S.L." u="1"/>
        <s v="CLECE SA-ONET IBERIA SOLUCIONES SA" u="1"/>
        <s v="EQUIPOS Y SERVICIOS OFIMATICOS DE VALLADOLID, S.L." u="1"/>
        <s v="ASOCIACION LA CANICA VERDE EDUCACION Y TIEMPO LIBRE" u="1"/>
        <s v="TURBAS MUÑOZ, S.L." u="1"/>
        <s v="TEIRLOG INGENIERIA SL" u="1"/>
        <s v="LUCIA VILLAR VAQUERO" u="1"/>
        <s v="MATERIAL DE OFICINA SAN CRISTOBAL SL" u="1"/>
        <s v="ST2 SONIDO, S.L." u="1"/>
        <s v="EVENTOS CONGRESOS Y COMUNICACION S.L." u="1"/>
        <s v="GRAFICAS LAFALPOO, S.A." u="1"/>
        <s v="MIGUEL ROMO HOSTELERA S.L." u="1"/>
        <s v="ANA MOYANO CANO" u="1"/>
        <s v="EUROPEAN GREEN PROTECTION, SL" u="1"/>
        <s v="UTE VARIOS CENTROS SOCIALES VALLADOLID" u="1"/>
        <s v="OBRAS HERZACO, S.L." u="1"/>
        <s v="JESUS CABRERO  PEREZ" u="1"/>
        <s v="3MC MACROCOPY S.L." u="1"/>
        <s v="KAIZEN STUDIOS S.C." u="1"/>
        <s v="SALMACAR, C.B." u="1"/>
        <s v="CODISOIL, S.A." u="1"/>
        <s v="CUALTIS, S.L.U." u="1"/>
        <s v="SOLUCIONES EN PINTURA Y RESINAS,S.L." u="1"/>
        <s v="RECAUCHUTADOS CASTILLA, S.A." u="1"/>
        <s v="POVEDA PLANTAS,S.L." u="1"/>
        <s v="EIC ESTUDIO DE INGENIERIA CIVIL S.L." u="1"/>
        <s v="SARA BURGOS PANERO" u="1"/>
        <s v="MANUEL MONTERO GIL" u="1"/>
        <s v="AUDIOVISUAL ESPAÑOLA 2.000, S.A." u="1"/>
        <s v="ASOCIACIÓN BATUCCADOS" u="1"/>
        <s v="FRANCISCO JAVIER PEREZ RODRIGUEZ" u="1"/>
        <s v="DIVISA INFORMATICA Y TELECOMUNICACIONES, S.A." u="1"/>
        <s v="LIFTISA, S.L." u="1"/>
        <s v="ANGEL MARTIN SERRANO" u="1"/>
        <s v="ELECTROFRIO FERNANDEZ ARRANZ, S.L." u="1"/>
        <s v="CLINICA RADIOLOGICA DR.CALABIA S.L." u="1"/>
        <s v="DIUPA, S.L." u="1"/>
        <s v="CRISTINA MIGUELEZ SANZ" u="1"/>
        <s v="SUNDAY PICTURES S.L." u="1"/>
        <s v="MEMENTO ASOCIACIÓN MUSICAL" u="1"/>
        <s v="COMPAÑIA MONICA DE LA FUENTE S.L." u="1"/>
        <s v="INSTALACIONES ELECTRICAS SEOANE, SL" u="1"/>
        <s v="GREGORIO DIEZ, S.L." u="1"/>
        <s v="IDENTIFICATION CARE, SL" u="1"/>
        <s v="LABORES DE REPARACION Y REFORMA-7 S.L." u="1"/>
        <s v="JESÚS RODRÍGUEZ  SÁNCHEZ" u="1"/>
        <s v="SERVICIOS POLITECNICOS AEREOS,S.A. (SPASA)" u="1"/>
        <s v="VIVESAN RESIDENCIAL PROMOCIONES S.L." u="1"/>
        <s v="Asociacion Musical Cucu Band" u="1"/>
        <s v="IGNACIO RODRIGUEZ, S.A." u="1"/>
        <s v="RDNEST, S.L" u="1"/>
        <s v="ESPASA CALPE, S.A." u="1"/>
        <s v="ELECTROCASTILLA 2000 S.L." u="1"/>
        <s v="ASOC FORO FEMINISTA" u="1"/>
        <s v="TRANSPORTES OLID Y CIA, S.L." u="1"/>
        <s v="SCHNEIDER ELECTRIC ESPAÑA, S.A." u="1"/>
        <s v="ACLAD ASOC DE AYUDA AL DROGODEPENDIENTE" u="1"/>
        <s v="DISCOUNT INFORMATICO S.L." u="1"/>
        <s v="BODYTONE INTERNATIONAL SPORT, S.L." u="1"/>
        <s v="SERELEVA,S.L." u="1"/>
        <s v="TECNOLOGIA PLEXUS S.L" u="1"/>
        <s v="PRODUCTOS Y MANGUERAS ESPECIALES S.A." u="1"/>
        <s v="EMERGALIA S.L.U." u="1"/>
        <s v="NURIA MARTIN  SANZ" u="1"/>
        <s v="FUNDACION RED INCOLA" u="1"/>
        <s v="ANEK S-3, S.L." u="1"/>
        <s v="INTERTRONIC INTERNACIONAL, S.L." u="1"/>
        <s v="HERBI PLAST S.L." u="1"/>
        <s v="IMPEROLID  S.L.U." u="1"/>
        <s v="SONIA MORO PEREZ" u="1"/>
        <s v="FRANCISCO JOSE LARREA NICOLAS" u="1"/>
        <s v="JOSE FELICIANO BORREGO NORIEGA" u="1"/>
        <s v="FOYELSA, S.L." u="1"/>
        <s v="JOSE LUIS CASTRO MARTINEZ" u="1"/>
        <s v="RAFAEL  HERAS  CURIEL" u="1"/>
        <s v="ASOC.CULTURAL VALLE DE AGUAS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PAISAJE TRANSVERSAL, SLL" u="1"/>
        <s v="JELENA DRAGAS" u="1"/>
        <s v="BAU INFLATABLES, S.L." u="1"/>
        <s v="FRASUR CONTROL, S.L." u="1"/>
        <s v="OPQ SYSTEMS MAQUINARIA GRAFICA, S.L." u="1"/>
        <s v="UTE CTR VALLLADOLID" u="1"/>
        <s v="CANON ESPAÑA S.A" u="1"/>
        <s v="ASOCIACIÓN KIWI PARA LA PROMOCIÓN DE LA ILUSTRACIÓN Y LA EDUCACIÓN INFANTIL" u="1"/>
        <s v="MERCEDES PEREDA  RUIZ" u="1"/>
        <s v="CRIST-MAR DECORACION, S.L." u="1"/>
        <s v="MRBYTE TECH SOLUTIONS, S.L." u="1"/>
        <s v="SCIVOLO ROSSO, S.L." u="1"/>
        <s v="LA PARRILLA DE SAN LORENZO, S.A." u="1"/>
        <s v="TECNO VALLADOLID,S.L." u="1"/>
        <s v="HIJOS DE AMBROSIO PELAZ, S.A." u="1"/>
        <s v="SOLIBRI OY" u="1"/>
        <s v="IGNACIO GARCIA SEVILLANO" u="1"/>
        <s v="SANDRA YOLIMA GAMBOA HURTADO" u="1"/>
        <s v="TATARANA, S.L." u="1"/>
        <s v="EQUIPOS FEMAZZ, S.L." u="1"/>
        <s v="CIVIL 4, S.L." u="1"/>
        <s v="RANON EMILIO LARA LOPEZ" u="1"/>
        <s v="FUNDACIÓN PUBLI.ESS" u="1"/>
        <s v="LUIS CALVO PISONERO" u="1"/>
        <s v="SEVERIANO SERVICIO MOVIL S.A." u="1"/>
        <s v="ARTMO BENE, S.L." u="1"/>
        <s v="ROTULOS TESEDO, S.L." u="1"/>
        <s v="ASOCIACION DE MEXICANOS DE CASTILLA Y LEÓN" u="1"/>
        <s v="INTERIORISMO LUCAMA SL." u="1"/>
        <s v="TIERRA INGENIERIA Y PAISAJISMO S.L." u="1"/>
        <s v="SAJA CONSTRUCCIÓN Y DESARROLLO DE SERVICIOS, S.L." u="1"/>
        <s v="ASOC. CAPO D'ASTRO" u="1"/>
        <s v="LA LETRA I ACTIVIDADES CULTURALES, S.L." u="1"/>
        <s v="MARTA RUIZ DE VIÑASPRE RIPA" u="1"/>
        <s v="TALLERES ASISTENCIA MECÁNICA BARCELONA, S.L." u="1"/>
        <s v="AUDECA S.L.U." u="1"/>
        <s v="MULTIPARK ESPECTACULOS, SOCIEDAD LIMITADA" u="1"/>
        <s v="MIGUEL ANGEL DEL POZO CACERES" u="1"/>
        <s v="JUEGOS KOMPAN, S.A." u="1"/>
        <s v="ASOCIACIÓN PARA EL PROGRESO DE LA DIRECCIÓN" u="1"/>
        <s v="CLECE, S.A." u="1"/>
        <s v="CARTONLIFE SL" u="1"/>
        <s v="FITOSANITARIA REGIONAL CASTELLANO-LEONESA, S.L" u="1"/>
        <s v="MONTAJES ELECTRICOS SARMENTERO SL" u="1"/>
        <s v="MARTA BLANCO GARCÍA" u="1"/>
        <s v="INDALO MILENIUM, S.L." u="1"/>
        <s v="GRAÑEDA S.A." u="1"/>
        <s v="COTODISA OBRAS Y SERVICIOS S.A" u="1"/>
        <s v="DANIEL PRIETO REDONDO" u="1"/>
        <s v="TECNIGRAL, S.L." u="1"/>
        <s v="ARTE &amp; MEMORIA, S.L." u="1"/>
        <s v="CASTELLANA DE AFILADOS, SOCIEDAD LIMITADA" u="1"/>
        <s v="TAPICERIAS HERGUEDAS, C.B." u="1"/>
        <s v="WOLTERS KLUWER ESPAÑA, S.A." u="1"/>
        <s v="NIT LUX, SA" u="1"/>
        <s v="JOSÉ MIGUEL SEBASTIÁN  PASTOR" u="1"/>
        <s v="PANDORA MIRABILLA GÉNERO Y COMUNICACIÓN S.COOP.MAD" u="1"/>
        <s v="DEANTE CERRAJERIA, S.L.U." u="1"/>
        <s v="M.TERESA GARROTE VAZQUEZ" u="1"/>
        <s v="ILUSIONES, C.B." u="1"/>
        <s v="INDUSMEC ORTIZ, S.L." u="1"/>
        <s v="AM47 OFICINA DE PROYECTOS  S.L." u="1"/>
        <s v="ASOCIACION DEPORTIVA LA VICTORIA CLUB DE FUTBOL" u="1"/>
        <s v="RED ARQUITECTURA E INTERIORISMO S.L." u="1"/>
        <s v="OLIBHER PLAZA MAYOR S.L" u="1"/>
        <s v="JOSE JAVIER VAZQUEZ  MINGUELA" u="1"/>
        <s v="CHARCO MÚSICA S.L." u="1"/>
        <s v="JUAN PEREZ CAPELLAN" u="1"/>
        <s v="FRAGUA INNOVACION S.L." u="1"/>
        <s v="FORTUNATO GUTIERREZ CEA" u="1"/>
        <s v="MARMOLERA VALLISOLETANA, S.A." u="1"/>
        <s v="RECTIFICADOS CARRION, S.A." u="1"/>
        <s v="RECAPOL SA" u="1"/>
        <s v="IBERPATENT, S.L." u="1"/>
        <s v="PLATAFORMA COMERCIAL DE RETAIL S.A.U." u="1"/>
        <s v="JOSE ANTONIO RODRIGUEZ SASTRE" u="1"/>
        <s v="EUROPEAN GREEN PROTECTION, S.L." u="1"/>
        <s v="IBERDROLA DISTRIBUCION ELECTRICA S.A.U." u="1"/>
        <s v="RADOSTINA PETEVA RUSINOVA" u="1"/>
        <s v="PARALCAMPO, S.L" u="1"/>
        <s v="GUSTAVO MARTIN PRIETO" u="1"/>
        <s v="SELLADOS Y APLICACIONES INTECNIA, S.L." u="1"/>
        <s v="CARLOS CANAL, S.L." u="1"/>
        <s v="LABORATORIO DR.F.ECHEVARNE ANALISIS SA" u="1"/>
        <s v="UNIFORMES COSTA DEL SOL SL" u="1"/>
        <s v="MOVIMIENTOS, OBRAS PUBLICAS, INDUSTRIALES Y SERVICIOS AGRICOLAS,SL" u="1"/>
        <s v="IBER STAND, S.L." u="1"/>
        <s v="CASMANSER SOCIEDAD LIMITADA" u="1"/>
        <s v="ASOCIACION NIÑAS MALDITAS" u="1"/>
        <s v="CASTELLANA DE IMPRESIÓN, S.L.U." u="1"/>
        <s v="ASOCIACIÓN CULTURAL LA LUZ DE LAS DELICIAS" u="1"/>
        <s v="CIBERGRAF, S.L." u="1"/>
        <s v="CUMULUS CITY, S.L." u="1"/>
        <s v="Injeccio Amac, S.L." u="1"/>
        <s v="ROSENBAUER ESPAÑOLA, S.A." u="1"/>
        <s v="CONSTRUCCIONES NORMALIZADAS, S.A." u="1"/>
        <s v="SOLUCIONES INFORMATICAS DUERO S.L." u="1"/>
        <s v="RAUL GOMEZ  PANIAGUA" u="1"/>
        <s v="EL MERCADO DEL TRIGO SL" u="1"/>
        <s v="INSIGNA UNIFORMES, S.L." u="1"/>
        <s v="CYDIMA, S.L." u="1"/>
        <s v="BITNEUTRO S.L." u="1"/>
        <s v="MARCOS IGLESIAS MUÑOZ" u="1"/>
        <s v="EPA TEMPO ASOCIADOS, SOCIEDAD LIMITADA" u="1"/>
        <s v="GRUPO FONTYCLIMA MANTENIMIENTO S.L." u="1"/>
        <s v="EDITORIAL FUNDAMENTOS" u="1"/>
        <s v="COMERCIAL CUATRO, S.L." u="1"/>
        <s v="ALBERTO SANCHEZ  CALDERON" u="1"/>
        <s v="ISMAEL ARRIBAS FONTANILLA" u="1"/>
        <s v="MUNDANAL RUIDO TEATRO A.C." u="1"/>
        <s v="ZANHE S.L." u="1"/>
        <s v="A.T. MEDTRA, S.L." u="1"/>
        <s v="JESUS PUEBLA  SANZ" u="1"/>
        <s v="SEICER INGENIERÍA, S.L." u="1"/>
        <s v="MARIA OLIVA CACHAFEIRO  BERNAL" u="1"/>
        <s v="ROCIO DEL PILAR GALVEZ BARACALDO" u="1"/>
        <s v="MARIA JOSE FELIX GUTIERREZ" u="1"/>
        <s v="FRAILE TELECOMUNICACIONES, S.L." u="1"/>
        <s v="ARKIPOLIS ARQUITECTURA Y URBANISMO, S.L.P." u="1"/>
        <s v="NORSOL ELÉCTRICA,S.L." u="1"/>
        <s v="FUTURO OPTIMISTA, S.L." u="1"/>
        <s v="AGRUPACION DE QUIMICOS INDUSTRIALES, S.A." u="1"/>
        <s v="TELECYL, S.A." u="1"/>
        <s v="GRUAS HOMANSER S.L." u="1"/>
        <s v="GERONTOLOGIA Y AYUDAS TECNICAS S.L." u="1"/>
        <s v="INFO TECHNOLOGY SUPPLY LIMITED" u="1"/>
        <s v="DCL SUMINISTROS Y SERVICIOS DIGITALES SL" u="1"/>
        <s v="RIRECALMAR, S.L." u="1"/>
        <s v="SIRKUM INGENIEROS SL" u="1"/>
        <s v="ISABEL REVILLA  RODRIGUEZ" u="1"/>
        <s v="EDIGRUP PRODUCCIONES TV, S.A." u="1"/>
        <s v="ESTUDIO DE DISEÑO Y ARQUITECTURA WORLD DESIGN, S.L." u="1"/>
        <s v="ANGEL  URUEÑA MIGUEL" u="1"/>
        <s v="ROTULOS SOBRADILLO S.L.L." u="1"/>
        <s v="CERAMICAS SANCHEZ S.L." u="1"/>
        <s v="FRANCISCO JOSÉ VALLÉS MORATINOS" u="1"/>
        <s v="EZOS S.L." u="1"/>
        <s v="EDEX FUNDACION" u="1"/>
        <s v="CDAD.PROPIETARIOS LA VICTORIA 1" u="1"/>
        <s v="CARLOS ALFONSO SOTO  COBOS" u="1"/>
        <s v="AUREN CONSULTORES SP SLU" u="1"/>
        <s v="JORGE NEIRA DEL CAMPO" u="1"/>
        <s v="MARIA NEGRO LUENGO" u="1"/>
        <s v="MARÍA DEL CARMEN PORRAS  LUQUE" u="1"/>
        <s v="JAVIER CACHO GOMEZ" u="1"/>
        <s v="ILIONE, S.L." u="1"/>
        <s v="TEKNOKROMA ANALITICA, S.A." u="1"/>
        <s v="JOSE ANDRES ADAN ALEGRE" u="1"/>
        <s v="FORUM SPORT, S.A." u="1"/>
        <s v="ALPEX DIGITAL, S.L." u="1"/>
        <s v="MOTORPRESS IBERICA, S.A. SOC.UNIPERSONAL" u="1"/>
        <s v="JULIO GARCIA  FALAGAN" u="1"/>
        <s v="ESFERA OCHO PRODUCCIONES SL" u="1"/>
        <s v="SASEGUR, S.L." u="1"/>
        <s v="BEGOÑA TRILLO  MANZANO" u="1"/>
        <s v="AGUAPURA AGUAVIVA, S.L." u="1"/>
        <s v="LUIS CARLOS GARCILLAN OTERO" u="1"/>
        <s v="LETICIA PEREZ SANCHEZ" u="1"/>
        <s v="SERVICIOS INFORMATICOS POLIEDRO, S.L." u="1"/>
        <s v="METAFORA DE COMUNICACION SLL" u="1"/>
        <s v="IBECON 2003, S.L." u="1"/>
        <s v="FICEME SL" u="1"/>
        <s v="LONGEMADERA, S.L." u="1"/>
        <s v="DIARIO CINCO DIAS SA" u="1"/>
        <s v="PEDRO MONJE BARROS" u="1"/>
        <s v="CLINIMARK, S.L." u="1"/>
        <s v="VEHICONCA VEHICULOS, SL" u="1"/>
        <s v="JAIME LAFUENTE  SEBASTIAN" u="1"/>
        <s v="MARIA  LOBATO DE LAS MORAS" u="1"/>
        <s v="JOSE ANTONIO FERNANDEZ  LOBATO" u="1"/>
        <s v="CAREN S.A." u="1"/>
        <s v="CRISTINA TRANCHE  CONDE" u="1"/>
        <s v="HOTELERA ZENTRAL PARQUE, S.L." u="1"/>
        <s v="EBOGA SOLUCIONES Y SERVICIOS DE SEGURIDAD INTEGRAL, S.L." u="1"/>
        <s v="MATZ ERREKA SCL" u="1"/>
        <s v="BILLARES RUFES,S.L." u="1"/>
        <s v="ENRIQUE ALONSO MARTIN" u="1"/>
        <s v="IMPERMEABILIZACIONES TATO, S.L." u="1"/>
        <s v="SONIA  ZUBIAGA  HERNÁN" u="1"/>
        <s v="JUAN PÉREZ CAPELLÁN" u="1"/>
        <s v="DAVID BLANCO VALMASEDA" u="1"/>
        <s v="FUNDACION EUSEBIO SACRISTAN" u="1"/>
        <s v="ALBERTO GARCÍA LORENTE" u="1"/>
        <s v="PINTURAS BARRIENTOS, S.L." u="1"/>
        <s v="ÓSCAR MENA APARICIO" u="1"/>
        <s v="ANTONIO TORRES OCHOA" u="1"/>
        <s v="KOMFORVENT PVC S.L.L." u="1"/>
        <s v="FERNANDO DEL POZO RAPOSO" u="1"/>
        <s v="FUNDACION ALDABA-PROYECTO HOMBRE" u="1"/>
        <s v="EVA MARIA ALONSO ESTEBAN" u="1"/>
        <s v="CD VICTORY SPORT" u="1"/>
        <s v="FOIMA S.A." u="1"/>
        <s v="PIQL IBERIA" u="1"/>
        <s v="KISS PUBLICIDAD VALLADOLID 2005, S.L.U." u="1"/>
        <s v="HILARIO PRADOS VALLES" u="1"/>
        <s v="NATALIA DIEZ WIRTON" u="1"/>
        <s v="FUNDACION INTERMON OXFAM" u="1"/>
        <s v="EL EJIDILLO VIVEROS INTEGRALES S.L." u="1"/>
        <s v="ANTENAS FERMY S.L." u="1"/>
        <s v="HELENA CABELLO MORENO" u="1"/>
        <s v="ASOCIACION CULTURAL &quot;&quot;PEONZA&quot;&quot;" u="1"/>
        <s v="OFICACERES  S.L." u="1"/>
        <s v="A&amp;M ARTES GRÁFICAS S.L." u="1"/>
        <s v="PLUSMARKA GLOBAL, S.L.U." u="1"/>
        <s v="SINGULARGREEN, S.L." u="1"/>
        <s v="CASTILLA-LEON INTERNATIONAL MOVERS, SL" u="1"/>
        <s v="M. PEREZ RECIO, S L" u="1"/>
        <s v="AUTOREPARACIONES REYES Y DELGADO, S.L." u="1"/>
        <s v="FORMACAL, S.L." u="1"/>
        <s v="CONSUELO MARTÍN ESTEBAN" u="1"/>
        <s v="DISTRIASVY SOCIEDAD LIMITADA" u="1"/>
        <s v="AGRUPACIÓN VALLISOLETANA DE COMERCIO" u="1"/>
        <s v="AXA SEGUROS GENERALES, S.A. DE SEGUROS Y REASEGUROS" u="1"/>
        <s v="PLASTICOS Y TECHOS, S.L." u="1"/>
        <s v="TARGET TECNOLOGIA, S.A." u="1"/>
        <s v="ASOCIACIÓN CULTURAL UNIÓN DE ARTISTAS" u="1"/>
        <s v="MARIA CRISTINA GOMEZ  GONZALO" u="1"/>
        <s v="RECEPCION Y CONTROL, S.A." u="1"/>
        <s v="CENTRO DE TRANSICIÓN AL EMPLEO ORDINARIO, S.L." u="1"/>
        <s v="LUIS DIEZ RODRIGUEZ" u="1"/>
        <s v="ENVIRA  INGENIEROS  ASESORES  S.L." u="1"/>
        <s v="GUNNEBO ESPAÑA, S.A." u="1"/>
        <s v="CRISTAL AUTO VALLADOLID S.L." u="1"/>
        <s v="ROPER MADRID S.L." u="1"/>
        <s v="GRUPO PAGINA, S.L." u="1"/>
        <s v="GIL SOTO, S.L." u="1"/>
        <s v="DIGIAMBLES, S.L." u="1"/>
        <s v="DISTRIBUIDORA MATERIAL OFICINA S.A." u="1"/>
        <s v="EDITORIAL ARANZADI, S.A." u="1"/>
        <s v="NORTHGATE ESPAÑA RENTING FLEXIBLE, S.A.U." u="1"/>
        <s v="SISTAC ILS, S.L." u="1"/>
        <s v="HEREDEROS DE GAGO, S.L." u="1"/>
        <s v="SERVEIS INTEGRALS DE FINQUES URBANES S.L." u="1"/>
        <s v="SEDICAL S.A." u="1"/>
        <s v="SALTA CONMIGO PRODUCCIONES SL" u="1"/>
        <s v="IMPRESOS ANGELMA S.A." u="1"/>
        <s v="ANA CARCELLER MOURAZO" u="1"/>
        <s v="CERCAOLID, S.L." u="1"/>
        <s v="TOTAL CONTROL BIONIC SL" u="1"/>
        <s v="FERROVIAL CONSTRUCCION SA" u="1"/>
        <s v="PACO GARCIA PRENDAS Y ARTICULOS DE UNIFORMIDAD, S.A." u="1"/>
        <s v="SARAH JANE MC LAUGHLIN" u="1"/>
        <s v="PEDRO LUIS VAZQUEZ SANZ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ENDESA ENERGIA,S.A., S.U." u="1"/>
        <s v="DITELVA VALLADOLID, S.L." u="1"/>
        <s v="EDUARDO LAMARCA PINTO" u="1"/>
        <s v="ÁLVARO TERRERO MOLINA" u="1"/>
        <s v="LIBRERIA OLETVM" u="1"/>
        <s v="DAVID TORDABLE PEREZ" u="1"/>
        <s v="NEXT MOTORBIKE, SL" u="1"/>
        <s v="JUAN ANTONIO MARIGIL MORENO" u="1"/>
        <s v="MOVICODERS, S.L." u="1"/>
        <s v="ROSA MARIA CONCA  PEREZ" u="1"/>
        <s v="TECSIDEL, S,A" u="1"/>
        <s v="TRAZADOS VIALES, S.L." u="1"/>
        <s v="FUNDACION OBRA SOCIAL DE CASTILLA Y LEON (FUNDOS)" u="1"/>
        <s v="JOSE ALBERTO SANZ LOPEZ" u="1"/>
        <s v="JESUS MIGUEL PEREZ SAN JOSE" u="1"/>
        <s v="RED PRODUCCIONES, S.L." u="1"/>
        <s v="LAURA GARCIA SERRANO" u="1"/>
        <s v="DUCO PROMOCION EMPRESARIAL,S.L." u="1"/>
        <s v="APLICACIONES Y PROYECTOS TIC, S.L." u="1"/>
        <s v="CARLOS HERRERO PEREZ" u="1"/>
        <s v="GRUPO SCORPIO, S.L." u="1"/>
        <s v="PEDRO DEL BOSQUE  ABRIL" u="1"/>
        <s v="OFI-SUTEMAN, S.L." u="1"/>
        <s v="FRIGIKERN S.L." u="1"/>
        <s v="JUAN FRANCISCO CONTRERAS  SANZ" u="1"/>
        <s v="DIEGO MORATINOS DE PAZ" u="1"/>
        <s v="INFORMATICA EL CORTE INGLES S.A." u="1"/>
        <s v="LIDIA ALONSO PRIETO" u="1"/>
        <s v="JORMAN ECOMERCE S.L." u="1"/>
        <s v="PALOMA  TENORIO RUIZ" u="1"/>
        <s v="ASELF (ASOCIACION ESPAÑOLA DE LUCHA CONTRA EL FUEGO)" u="1"/>
        <s v="ANA  HERNANGOMEZ DE PEDRO" u="1"/>
        <s v="EL SILO CASA DE CULTURA,S.COOP." u="1"/>
        <s v="SIBEROR S.L." u="1"/>
        <s v="ANTONIO RODRIGUEZ ILUMINACIÓN Y SONIDO, S.L." u="1"/>
        <s v="VIAJES HALCON, S.A.U." u="1"/>
        <s v="TALLERES ARROYO DE LA ENCOMIENDA S.L." u="1"/>
        <s v="ESERGUI DISTESER, S.L." u="1"/>
        <s v="CRONORENT, S.L." u="1"/>
        <s v="MAFALDA ENTERTAINMENT, S.L." u="1"/>
        <s v="GONZÁLEZ HIGUERA E HIJOS, S.L." u="1"/>
        <s v="SEMIC S.A." u="1"/>
        <s v="EUROFINS MEGALAB SA" u="1"/>
        <s v="FELIX MARTINEZ DE LECEA, S.L." u="1"/>
        <s v="PROCOMAR VALLADOLID ACOGE PROMOC.COLECT." u="1"/>
        <s v="ASOCIACIÓN LATROVADORA" u="1"/>
        <s v="INTELIGENCIA DE MEDIOS CON I.APLICADAS.L" u="1"/>
        <s v="ELSA MARIA CALVO TUTOR" u="1"/>
        <s v="CERCADOS CASTILLA, S.L." u="1"/>
        <s v="EUROBOOK L.IDIOMAS S.L.A" u="1"/>
        <s v="MANTENIMIENTOS ELÉCTRICOS Y SOLARES, S.L." u="1"/>
        <s v="GENERAL ENERGY SPAIN SL" u="1"/>
        <s v="I-DE REDES ELECTRICAS INTELIGENTES S.A." u="1"/>
        <s v="CASTILLA Y LEON SERVICIOS INTEGRALES DE COMUNICACION, S.L." u="1"/>
        <s v="INCOPE CONSULTORES, S.L" u="1"/>
        <s v="HEGARDT, S.L." u="1"/>
        <s v="ARIAS GARRIDO ARQUITECTOS, S.L.P." u="1"/>
        <s v="MIL TRES CIENTOS MILIGRAMOS, S.L." u="1"/>
        <s v="U.T.E. VODAFONE-ONO-AYUNTAMIENTO DE VALLADOLID" u="1"/>
        <s v="HORMIGONES ZARZUELA, S.L." u="1"/>
        <s v="BIOTRAN GESTION DE RESIDUOS, S.L." u="1"/>
        <s v="FLOWBIRD ESPAÑA S.L.U." u="1"/>
        <s v="ALVAREZ Y MATEO ARQUITECTOS, SL" u="1"/>
        <s v="HECTOR ANGEL PUENTE NIEBLA" u="1"/>
        <s v="AVIVA OBRAS INTEGRALES S.L." u="1"/>
        <s v="ASOCIACION PARA LA DEFENSA DEL PATRIMONIO INDUSTRIAL TICCIH - ESPAÑA" u="1"/>
        <s v="CUBIERTAS Y MONTAJES P. FERRERAS, SL" u="1"/>
        <s v="INGEOLID PROYECTOS S.L." u="1"/>
        <s v="SOCIEDAD ALAVESA DE INVERSIONES S.A. (SAINSA)" u="1"/>
        <s v="CONSTRUCCIONES RAUL FERNANDEZ ALEGRE SL" u="1"/>
        <s v="SOCIEDAD MIXTA PARA PROMOCIÓN TURISMO S.L." u="1"/>
        <s v="SETEX APARKI, S.A." u="1"/>
        <s v="SYNLAB DIAGNÓSTICOS GLOGALES, S.A." u="1"/>
        <s v="ASOCIACION &quot;&quot;PERICO Y KINO-PAYASOS&quot;&quot;" u="1"/>
        <s v="KIOSKO Y MAS SOCIEDAD GESTORA DE LA PLATAFORMA TECNOLOGICA SL" u="1"/>
        <s v="RECICLAJES ROMAIZ, S.L." u="1"/>
        <s v="ASOCIACIÓN CULTURAL MUSICAL KORAI" u="1"/>
        <s v="SUREVA, S.A." u="1"/>
        <s v="ODÓN GARCÍA PRIMO" u="1"/>
        <s v="REPARACIONES TÉCNICAS DE CONTENEDORES, S.L." u="1"/>
        <s v="RAFAEL  DE LAS HERAS BALLESTEROS" u="1"/>
        <s v="DISPAL ASTUR SA (SOCIEDAD UNIPERSONAL)" u="1"/>
        <s v="JOSMAR SUMINISTROS, S.L." u="1"/>
        <s v="GRUPO LOGISCENTER, S.L." u="1"/>
        <s v="ASOCIACIÓN LUCIÉRNAGAS TEATRO" u="1"/>
        <s v="MOMENTUM GABINET D'ENGINYERIA SL" u="1"/>
        <s v="PARAMOTIONS FILMS, SRL" u="1"/>
        <s v="DRAGER SAFETY HISPANIA S.A." u="1"/>
        <s v="HISPAMAST, S.L." u="1"/>
        <s v="LUIS GONZALO SANCHEZ ROBLEDO" u="1"/>
        <s v="ANA BELEN PEREZ  SANZ" u="1"/>
        <s v="ANGEL MORETON S.L.U." u="1"/>
        <s v="INSTITUTO CONSTRUCCION DE CASTILLA-LEON" u="1"/>
        <s v="UNIDAD ALIMENTARIA DE VALLADOLID, S.A." u="1"/>
        <s v="LEADER MEDIA,S.L." u="1"/>
        <s v="JUAN FRANCISO ALCAZAR  S.L." u="1"/>
        <s v="SOSEES MEDIA, S.L." u="1"/>
        <s v="COLEGIO PROFESIONAL DE DIETISTAS-NUTRICIONISTAS DE CYL (CODINUCYL)" u="1"/>
        <s v="SEMAE, S.L." u="1"/>
        <s v="BARCIMASTER, S.L." u="1"/>
        <s v="RAFAEL BARRIO GONZALEZ" u="1"/>
        <s v="PIMARDI, S.L." u="1"/>
        <s v="ANTONIO ZÚÑIGA  ARRANZ" u="1"/>
        <s v="CLINICA AYALA SL" u="1"/>
        <s v="REVISTA EMPRENDEDORES S.L." u="1"/>
        <s v="LOCUS AVIS S.L." u="1"/>
        <s v="REPSOL BUTANO, S.A." u="1"/>
        <s v="PSD SECURITY S.L." u="1"/>
        <s v="TECHFRIENDLY SL" u="1"/>
        <s v="CRISANTO VEGA  CALLEJA" u="1"/>
        <s v="PLENA INCLUSION CASTILLA Y LEON" u="1"/>
        <s v="CAROLINA NIETO RODRIGUEZ" u="1"/>
        <s v="ANGEL RODRIGUEZ  SAN JOSÉ" u="1"/>
        <s v="PRISA BRAND SOLUTIONS S.L." u="1"/>
        <s v="ENRIQUE ÁLVAREZ SÁNCHEZ" u="1"/>
        <s v="COORDINADORA O.N.G.D. CASTILLA Y" u="1"/>
        <s v="CULTURA &amp; COMUNICACION SERVICIOS ESPECIALIZADOS DE COMUNICACION, S.L." u="1"/>
        <s v="ANIBAL GOMEZ CORTIJO" u="1"/>
        <s v="PROMOCION Y GESTION EDUCATIVO SOCIAL,SL." u="1"/>
        <s v="RAHER AUDIO VISUAL S.L." u="1"/>
        <s v="MIGUEL LOPEZ JEREZ" u="1"/>
        <s v="ADECCO FORMACION SA" u="1"/>
        <s v="CONSTRUCCIONES A M C, SA" u="1"/>
        <s v="TELLOCARDENALURRUCHI, ARQUITECTURA Y DISEÑO, S.L.P." u="1"/>
        <s v="LEICA GEOSYSTEMS,S.L" u="1"/>
        <s v="MAQUINA TEATRAL TELONCILLO, S.L." u="1"/>
        <s v="TRADUCTORES E INTERPRETES EURO:TEXT, S.L." u="1"/>
        <s v="ANA LORENA GOMEZ HERRERA" u="1"/>
        <s v="LINECAR, S.A." u="1"/>
        <s v="LAND ART STUDIO 2002, S.L." u="1"/>
        <s v="TATO IMPERMEABILIZACIONES, S.L." u="1"/>
        <s v="BABEL AG DIGITAL SLU" u="1"/>
        <s v="FABRICANTES DE MENAJE S.L." u="1"/>
        <s v="MACOSARFER S.L." u="1"/>
        <s v="ZOYA BORISOVA IVOVA" u="1"/>
        <s v="IMASDEAS INNOVACION CULTURAL Y DESARROLLO TURISTICO S.L." u="1"/>
        <s v="AIRCO2 FINTECH SL" u="1"/>
        <s v="TECNICAS REUNIDAS DE ARTES GRAFICAS S.L." u="1"/>
        <s v="INGENIA SOLUCIONES EN MOVILIDAD, S.L." u="1"/>
        <s v="OUTSIDE COMUNICACION INTEGRAL S,L" u="1"/>
        <s v="CENTRO ORTOPEDICO PEREZ GALDOS, S R L" u="1"/>
        <s v="FRANCISCO JAVIER RODRIGUEZ CONDE" u="1"/>
        <s v="CONSERVACION Y RESTAURACION MENESES Y GOMEZ S.L." u="1"/>
        <s v="ASOCIACION PARA EL DESARROLLO DE LA MUSICOTERAPIA EN VALLADOLID" u="1"/>
        <s v="SOLUCIONES INTEGRALES VALIDAS, S.L. (SOINVA)" u="1"/>
        <s v="LUIS FERNANDO REGUERA" u="1"/>
        <s v="MAQUITER AUTOMOCION, S.L." u="1"/>
        <s v="BERTA MONCLUS  ARRABAL" u="1"/>
        <s v="ENGRANAJES CASTILLA S.L." u="1"/>
        <s v="NORTHMATIC INGENIERIA, S.L.U." u="1"/>
        <s v="AV.SISTEMAS AUDIOVISUALES, C.B." u="1"/>
        <s v="SANTEA MEDIA, S.L." u="1"/>
        <s v="GRUPO UNDANET S.L." u="1"/>
        <s v="CALORTER, S.L." u="1"/>
        <s v="ECOVISC PROTECCION TEXTIL SOSTENIBLE S.L." u="1"/>
        <s v="RECICLADOS SOSTENIBLES, S.L." u="1"/>
        <s v="IGNACIO BARCELÓ BLANCO-STEGER" u="1"/>
        <s v="CONGREG.OBLATAS SANTISIMO REDENTO" u="1"/>
        <s v="ARIJA SOLUCIONES, TERRITORIO Y CULTURA, S.L." u="1"/>
        <s v="ARQUITECTOS RODRÍGUEZ MARTÍN S.L." u="1"/>
        <s v="INDUSTRIAS R.SOTO C.B." u="1"/>
        <s v="PATRIMONIO INTELIGENTE CASTILLA Y LEÓN, S.L." u="1"/>
        <s v="GRUPO CULTURAL TIEMPO LIBRE STO.TORIBIO" u="1"/>
        <s v="UNIVERSAL PARTNER, S.L.U." u="1"/>
        <s v="BECEDAS EQUIPAMENTOS INTEGRALES, S.L.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TRESBOLILLO TEATRO &amp; MAPPING" u="1"/>
        <s v="MARTINEZ CURIEL SL" u="1"/>
        <s v="LUIS TEÓFILO CARRERAS LOYAR" u="1"/>
        <s v="PUBLIGER IGLESIAS Y NAVARRO, S.L." u="1"/>
        <s v="21 MERMIT, S.A." u="1"/>
        <s v="PREVENSAL INGENIEROS, S.L." u="1"/>
        <s v="TOTAL SAFETY CLEAN, S.L.U." u="1"/>
        <s v="MOI INTERIORISMO Y EQUIPAMIENTO SOCIEDAD LIMITADA" u="1"/>
        <s v="ESMERALDA MARUGAN GARCÍA" u="1"/>
        <s v="GIL SOTO S.L." u="1"/>
        <s v="DELTA PRODUCCIONES S.L." u="1"/>
        <s v="ASOC. CULT. VIEJOS DESEOS" u="1"/>
        <s v="HIJO DE CIRIACO SANCHEZ S.A." u="1"/>
        <s v="SANTIAGO SIERRA LOPEZ" u="1"/>
        <s v="MARIA DEL ROSARIO JAULAR MARTÍN" u="1"/>
        <s v="JOSE MIGUEL SANCHEZ PIQUERO" u="1"/>
        <s v="CERRAMIENTOS METALICOS ARTENOX SL" u="1"/>
        <s v="PLASTIC HOME, S.L.L." u="1"/>
        <s v="MARS DIGITAL, S.L." u="1"/>
        <s v="ASOCIACION CULTURAL DANZ@BIERTA Y AMIGOS. VALLADOLID" u="1"/>
        <s v="ROBERTO  GUTIERREZ  HERGUEDAS" u="1"/>
        <s v="PILAR BORREGO MALMIERCA" u="1"/>
        <s v="VALTECSA" u="1"/>
        <s v="DE DIEGO LOZANO,CB" u="1"/>
        <s v="SERESCO S.A." u="1"/>
        <s v="CVC DESINFECCION CASTILLA Y LEON, S.L" u="1"/>
        <s v="DUOMO REGALOS, S.L." u="1"/>
        <s v="CENTRO DE FORMACIÓN RONDA DEL SUR S.L." u="1"/>
        <s v="CLUB DEPORTIVO LA VICTORIA" u="1"/>
        <s v="MARÍA ROSARIO VALLEJO CRESPO" u="1"/>
        <s v="SAN CRISTOBAL ENCUADERNACIONES S.A." u="1"/>
        <s v="FLORISTERÍA YERBA, C.B." u="1"/>
        <s v="ILUMINACIONES XIMENEZ, S.A." u="1"/>
        <s v="GRUPOGO EDICIONES, S.L." u="1"/>
        <s v="MEDELAND EVENTS S.L." u="1"/>
        <s v="HUNE RENTAL, S.L." u="1"/>
        <s v="TUKAN SOMOS IMPRESORES S.L.L" u="1"/>
        <s v="SOCEVALL HERMANOS VALLES, S.L." u="1"/>
        <s v="HOP UBIQUITOUS S.L." u="1"/>
        <s v="TEMA INGENIERIA, S.L." u="1"/>
        <s v="CONSTRUCCIÓN, ARTE Y RESTAURACIÓN GARSAN, S.L." u="1"/>
        <s v="ASOCIACION CULTURAL ARTESANO DE INSTRUMENTOS MUSICALES" u="1"/>
        <s v="RAINBOWWEAR, S.L." u="1"/>
        <s v="DAYTONA MOTOS,S.L." u="1"/>
        <s v="VICENTE MUÑOZ  PASCUAL" u="1"/>
        <s v="PAVIMENTOS TORDESILLAS, S.L." u="1"/>
        <s v="SOLAGUA S.L." u="1"/>
        <s v="ASCENSORES TRESA, S.A." u="1"/>
        <s v="FED.ASOC.PERSONAS SORDAS CASTILLA" u="1"/>
        <s v="IDEAS INICIATIVAS DE ECONOMIA ALTERNATIVA  Y SOLIDARIA, S.C.A" u="1"/>
        <s v="SEMCAL, S.A." u="1"/>
        <s v="MARIGE PARQUES Y SERVICIOS, S.L." u="1"/>
        <s v="FERNANDO(VESTYPRO) RINCON CHICHES" u="1"/>
        <s v="GOMSEGUR, S.L." u="1"/>
        <s v="SUSANA PÉREZ HERNÁNDEZ" u="1"/>
        <s v="ASOCIACION HERRERA TEATRO" u="1"/>
        <s v="VERSATIL SERVIZOS EDITORIAIS S.L.U." u="1"/>
        <s v="AMAYA ARNAIZ CARRO" u="1"/>
        <s v="A Z INNOVACION SOCIAL S.L." u="1"/>
        <s v="SCHINDLER, S.A." u="1"/>
        <s v="ÁLVARO  GARRIDO  MACÍAS" u="1"/>
        <s v="BABEL AG DIGITAL S.L.U." u="1"/>
        <s v="SOFTWARE AG ESPAÑA, S.A." u="1"/>
        <s v="MAXYMAS SUMINISTROS HOSTELEROS, S.L." u="1"/>
        <s v="BEATRIZ MAJO TOME" u="1"/>
        <s v="WOENE STUDIO, S.L." u="1"/>
        <s v="LA GRANADA CULTURA S.L." u="1"/>
        <s v="CALLE UNDERGROUND SL" u="1"/>
        <s v="INNOVACION TECNOLOGICA EN EDUCACION, S.L." u="1"/>
        <s v="ASOCIACION CULTURAL LP" u="1"/>
        <s v="HERMANOS GÓMEZ POLA C.B." u="1"/>
        <s v="CESAR VEGAS HERRERA" u="1"/>
        <s v="OLAYA HERNANDO ARRIBAS" u="1"/>
        <s v="SANCUS SEGURIDAD, S.L." u="1"/>
        <s v="CASTELIUM OBRAS Y CONSTRUCCIONES S.L..U." u="1"/>
        <s v="SISTEMAS COLOR S.A." u="1"/>
        <s v="CICLOS CUERVAS S.L." u="1"/>
        <s v="ESPERANZA SERRANO FERNÁNDEZ" u="1"/>
        <s v="OTARI INGENIERIA DEL AGUA S.L." u="1"/>
        <s v="MACOGLASS, S.L." u="1"/>
        <s v="CARRALAMATA, S.L." u="1"/>
        <s v="AVANZADA 7 SL" u="1"/>
        <s v="ASOCIACION CULTURAL ANODE KAN" u="1"/>
        <s v="ABASTSPI S.A." u="1"/>
        <s v="ALBERTO ARIJA GARCÍA" u="1"/>
        <s v="ALMACEN DE RECAMBIOS PAHER, S.A." u="1"/>
        <s v="ESCUELA DE EQUITACION EL CENTAURO, S.L." u="1"/>
        <s v="CENTROLID, S.A." u="1"/>
        <s v="VIVEROS FUENTEAMARGA, S.L." u="1"/>
        <s v="FRANCISCO JAVIER BARBERO IGLESIAS" u="1"/>
        <s v="UNIPREX,S.A.U." u="1"/>
        <s v="PEGAMO PISUERGA, S.L." u="1"/>
        <s v="COMERCIAL DANIEL SASTRE, S.L." u="1"/>
        <s v="ARCHIVERANORTE CONSULTING S.L." u="1"/>
        <s v="ROYAL CLEAN, S.L." u="1"/>
        <s v="AXEL SPRINGER ESPAÑA, S.A." u="1"/>
        <s v="AJJ STORES S.A." u="1"/>
        <s v="CENTRO DE ESTUDIOS DE MATERIALES Y CONTROL DE OBRAS, S.A." u="1"/>
        <s v="INSTITUTO DE ESTUDIOS DE CIENCIAS DE LA SALUD DE CASTILLA Y LEON" u="1"/>
        <s v="ELISEO SACRISTAN NIELFA" u="1"/>
        <s v="ISABEL IMELDA GONZALEZ GUTIERREZ" u="1"/>
        <s v="EMPA CERRAJERÍA, S.L." u="1"/>
        <s v="AMILCAR CUBIERTAS Y PIZARRAS S.A." u="1"/>
        <s v="JOSE ANTONIO CONCEJO BERNALDO DE QUIROS" u="1"/>
        <s v="UTE PAREDES PEDROSA-CONTEXTOS" u="1"/>
        <s v="FRAILE TELECOMUNICACIONES, S L." u="1"/>
        <s v="J·JIMENO, S.A." u="1"/>
        <s v="VIRTUAL DESK S.L." u="1"/>
        <s v="OFFICE DEPOT, S.L." u="1"/>
        <s v="ALFONSO CORRAL  BERMEJO" u="1"/>
        <s v="MARIO CORREA PARDO" u="1"/>
        <s v="INNOCAN SISTEMAS S.L." u="1"/>
        <s v="CHIQUIOCIO CULTURAL, S L" u="1"/>
        <s v="WARWICK HOUSE CENTRO LINGÜISTICO CULTURAL, S.L." u="1"/>
        <s v="ORBESPORT, S.L." u="1"/>
        <s v="MARÍA DEL CARMEN GONZALEZ  VILLAR" u="1"/>
        <s v="LUCAS REDONDO CARAZO" u="1"/>
        <s v="NEUMATICOS ESGUEVA, S.L." u="1"/>
        <s v="LUIS ARIAS SASTRE" u="1"/>
        <s v="GESTION Y PROTECCION AMBIENTAL, S.L." u="1"/>
        <s v="SEIDOR S.A." u="1"/>
        <s v="RECAMBIOS POMAUTO,S.L." u="1"/>
        <s v="SAUL GARCIA GONZALEZ" u="1"/>
        <s v="ENRIGUS, S.L." u="1"/>
        <s v="ROSA GIL  LOPEZ" u="1"/>
        <s v="D-TODO INGENIERIA Y DESARROLLO, S.L." u="1"/>
        <s v="LA CANDELA TEATRO Y COMUNIDAD" u="1"/>
        <s v="ASOC CULTURAL KTX" u="1"/>
        <s v="TALLERES SERCOIN, S.L." u="1"/>
        <s v="U.T.E. SIFU MADRID BROCOLI AVA CENTROS CIVICOS Y MUNICIPALES" u="1"/>
        <s v="JUAN CARLOS SEGOVIANO ASTABURUAGA" u="1"/>
        <s v="ARTE-ROTULACION  TEAN, S.L." u="1"/>
        <s v="ASOCIACION CAJA NEGRA CRIMEN Y FICCION" u="1"/>
        <s v="KOMBU DATA SERVICES S.L.U." u="1"/>
        <s v="MYLVA,S.A." u="1"/>
        <s v="LINAZASORO Y SANCHEZ S.L.P." u="1"/>
        <s v="PATRICIA  GARCIA  BERRUGUETE" u="1"/>
        <s v="INTERCREATIVA COMUNICACION S.L." u="1"/>
        <s v="ASOC. CULTURAL MUSICAL LA TORZIDA" u="1"/>
        <s v="FERRETERIA SANTIAGO RODRIGUEZ S.L." u="1"/>
        <s v="INGENIERIA INTEGRAL DE PROYECTOS ABCONSULTORES S.L." u="1"/>
        <s v="INDUSTRIAS TECNIPOL RENEDO, S.L." u="1"/>
        <s v="CONSUELO PARDO BRAVO" u="1"/>
        <s v="DEMOLICIONES Y REHABILITACIONES MOLINA, SL" u="1"/>
        <s v="ASOC LAGARES Y BAMBALINAS" u="1"/>
        <s v="PEDRO FERRER ALVAREZ" u="1"/>
        <s v="SONIDO Y TELEVISION S.A." u="1"/>
        <s v="GRANDOURE,S.L." u="1"/>
        <s v="ASOCIACION ESTARIVEL" u="1"/>
        <s v="AUTOCHAPA PREMIUN, S.L." u="1"/>
        <s v="AGENCIA COMERCIAL HERENCIANA" u="1"/>
        <s v="GUTI DE GUTIERREZ S.L.U." u="1"/>
        <s v="ALEJANDRO MARTÍN CABO" u="1"/>
        <s v="MUNDO INFORMÁTICO VALLADOLID, S.L." u="1"/>
        <s v="ADD4U SOLUCIONES PARA GESTION Y DESAROLLO SL" u="1"/>
        <s v="SERVICIOS TURISTICOS DE VALLADOLID SLU" u="1"/>
        <s v="DICAMPUS.SL." u="1"/>
        <s v="EDUARDO DAROCA BELLO" u="1"/>
        <s v="TEODOSIO RODRIGUEZ  GONZALEZ" u="1"/>
        <s v="JUAN GONZALEZ ROMERA" u="1"/>
        <s v="GEMMA MARCOS MARTIN" u="1"/>
        <s v="WATSON SOMHAIRLE" u="1"/>
        <s v="CORAL HERRERA GOMEZ" u="1"/>
        <s v="DHITELFON S.L." u="1"/>
        <s v="NO TE RINDAS, S.L." u="1"/>
        <s v="LOCK SISTEMAS, S.L.L." u="1"/>
        <s v="NORENDE S.L.U." u="1"/>
        <s v="QUIMICA IINDUSTRIAL MEDITERRANEA, S.L.U" u="1"/>
        <s v="SERVICIOS TECNICOS LIM.MIGUEL ARIAS S.L." u="1"/>
        <s v="OSCARESCALANTE S.L.U." u="1"/>
        <s v="MONICA ALARIO GAVILÁN" u="1"/>
        <s v="CARLOS MARTIN NIETO" u="1"/>
        <s v="ARIAS GARRIDO ARQUITECTOS, S L P" u="1"/>
        <s v="EUROPAC RECICLA, S.A.U." u="1"/>
        <s v="NACHO GALLEGO SERVICIOS FOTOGRAFICOS S.L." u="1"/>
        <s v="FOMENTO DE CONSTRUCCIONES Y CONTRATAS, S.A." u="1"/>
        <s v="JOSE IGNACIO LINAZASORO RODRIGUEZ" u="1"/>
        <s v="PROMOTORA DE EMPRESAS HOTELERAS, S.A." u="1"/>
        <s v="IGNACIO ORTEGA FLOREZ" u="1"/>
        <s v="SERGIO NICOLAS CASTRO  MARTINEZ" u="1"/>
        <s v="SUITE 22 SL" u="1"/>
        <s v="CICLOS CUERVAS, C.B." u="1"/>
        <s v="ASOCIACIÓN CULTURAL GENEXT. ES" u="1"/>
        <s v="VERMICAN SOLUCIONES DE COMPOSTAJE SL" u="1"/>
        <s v="RADIO POPULAR S.A.-COPE" u="1"/>
        <s v="ESTUDIOS Y SISTEMAS ENERGETICOS RENOVABLES S.L." u="1"/>
        <s v="LAERDAL MEDICAL  AS" u="1"/>
        <s v="ALVARO SANCHA CARMONA" u="1"/>
        <s v="GRUPO EMPRESARIAL DAALPA, S.L." u="1"/>
        <s v="BICICLETAS CARRIL BICI 2012 S.L." u="1"/>
        <s v="HUIDOBRO DE GASOLEOS, S.L." u="1"/>
        <s v="MIL TRESCIENTOS GRAMOS, S.L." u="1"/>
        <s v="OSCAR IVAN DIEZ DEL OLMO" u="1"/>
        <s v="PALOMA FERNANDEZ BENITO" u="1"/>
        <s v="DUCAL EDICIONES SLU" u="1"/>
        <s v="NAUTILUS OCEÁNICA S.L." u="1"/>
        <s v="GRUPO SOCIO CULTURAL TEATRO LORCA" u="1"/>
        <s v="DIARIO DE PRENSA DIGITAL, S.L." u="1"/>
        <s v="PLAY 360 EQUIPAMIENTOS URBANOS, S.L." u="1"/>
        <s v="CONSULTING CASTILLA 21, S.L." u="1"/>
        <s v="TOPODUERO, S.L. (TOPOGRAFÍA Y DRONES)" u="1"/>
        <s v="AISLAMIENTOS Y REVESTIMIENTOS ARTECOVA, S.L." u="1"/>
        <s v="NOUS LIVE SL" u="1"/>
        <s v="INICIATIVAS-CSE S.COOP.MAD." u="1"/>
        <s v="FRANCISCO JOSÉ GOZALO ARRANZ" u="1"/>
        <s v="SOCIEDAD GENERAL DE AUTORES Y EDITORES" u="1"/>
        <s v="LIBNOVA, S.L." u="1"/>
        <s v="DAVID BELTRÁN PEROTE" u="1"/>
        <s v="FLORISTERIA YERBA, COMUNIDAD DE BIENES" u="1"/>
        <s v="ASOC. CULTURAL ARTISTICO EDUCATIVA ENOBRA TEATRO" u="1"/>
        <s v="U.T.E. CALLE DEL BARCO DE SAN VICENTE" u="1"/>
        <s v="HEIDELBERG SPAIN, S.L.U." u="1"/>
        <s v="MUSICAL TAMAYO, S.L." u="1"/>
        <s v="GESTORA DE NUEVOS PROYECTOS CULTURALES S.L." u="1"/>
        <s v="GALICIA EVENT CREW S.L." u="1"/>
        <s v="EDEN SPRINGS ESPAÑA, S.A.U." u="1"/>
        <s v="VICTOR HUGO MARTIN CABALLERO" u="1"/>
        <s v="RAMDA COMUNICACION, SLU" u="1"/>
        <s v="EULEN SEGURIDAD S.A." u="1"/>
        <s v="TECNICOSA VALLADOLID S.L." u="1"/>
        <s v="LUIS SANTIAGO  PARDO" u="1"/>
        <s v="HERMANOS A.C. C.B." u="1"/>
        <s v="JUAN FELIPE CARRASCO  CUENCA" u="1"/>
        <s v="MONTAJES PEREZ NIETO CB" u="1"/>
        <s v="ELOY DELGADO LOPEZ" u="1"/>
        <s v="LINLAB SOLUCIONES DE LABORATORIO SL" u="1"/>
        <s v="CENTRO ESPAÑOL DE METROLOGIA" u="1"/>
        <s v="MAIN MEMORY S.A." u="1"/>
        <s v="FRANYAL, S.L." u="1"/>
        <s v="RUBEN BORJAS ESCUDERO" u="1"/>
        <s v="ANKARA CITY TRES, SL" u="1"/>
        <s v="ELECTRICIDAD RINCON, S.A." u="1"/>
        <s v="THE FREAK CABARET CIRCUS, S.L." u="1"/>
        <s v="ELECNOR, S.A." u="1"/>
        <s v="KONE ELEVADORES SA" u="1"/>
        <s v="ALVARO RIZO SOLA" u="1"/>
        <s v="EDICIONES PRENSA LIBRE, S.L. (INFOLIBRE)" u="1"/>
        <s v="SERVIMAN SERVICIOS CASTELLANOS XXI, S.L." u="1"/>
        <s v="NEOPLANT &amp; ASOCIADOS S.L." u="1"/>
        <s v="QUIMICA INDUSTRIAL DISOL, S.A." u="1"/>
        <s v="Mª DE LAS MERCEDES MARTINEZ LOPEZ" u="1"/>
        <s v="SGS INSPECCIONES REGLAMENTARIAS, S.A" u="1"/>
        <s v="AURORA NAVAS MUÑOZ" u="1"/>
        <s v="SOLYVEN INGENIERIA, S.L." u="1"/>
        <s v="COOPERATIVA GERUNDIO S.COOP. MAD" u="1"/>
        <s v="PEDRO DEL OLMO MARTIN" u="1"/>
        <s v="RICARDO FERNANDEZ  HERNANDO" u="1"/>
        <s v="ASOCIACIÓN DE PROFESIONALES DE LA DANZA, CYL" u="1"/>
        <s v="PROMOCION EDUCATIVA SDAD. COOPERATIVA" u="1"/>
        <s v="SACYR SOCIAL SL" u="1"/>
        <s v="GEOBIT Consulting, S.L." u="1"/>
        <s v="VICTOR ANTON TOBAL" u="1"/>
        <s v="AGC AUTORENTING, S.L." u="1"/>
        <s v="SERVICIOS DE LIMPIEZA Y SERVICIOS DE ASISTENCIA, S.L.U." u="1"/>
        <s v="A.C.TEATRO ARCON DE OLID" u="1"/>
        <s v="INFORMATICA IMAZ &amp; MATE S.L." u="1"/>
        <s v="CURENERGIA COMERCIALIZADOR DE ULTIMO RECURSO S.A.U." u="1"/>
        <s v="SOMHAIRLE WATSON" u="1"/>
        <s v="DIABLA TEATRO" u="1"/>
        <s v="ANDACAR 2000, S.A." u="1"/>
        <s v="PAPELES Y PLASTICOS S.L." u="1"/>
        <s v="VICUÑA HERRAMIENTAS TECNICAS, S.L.U." u="1"/>
        <s v="UTE CMCYL - INTERCITY" u="1"/>
        <s v="EDUARDO SÁNCHEZ BLANCO" u="1"/>
        <s v="MARCOS PASTOR  ALLUE" u="1"/>
        <s v="FEDERACIONI TAURINA DE VALLADOLID" u="1"/>
        <s v="MANUEL SANCHEZ  DEL RIO" u="1"/>
        <s v="IMAGINA FUTURA ARTE VISUAL, S.L." u="1"/>
        <s v="CAMINO GOMEZ S.L." u="1"/>
        <s v="BENITO VALBUENA SALAN" u="1"/>
        <s v="RODRIGO MACON  CHICO" u="1"/>
        <s v="LA FLECHA MOTOR, S.L." u="1"/>
        <s v="BM NEIRA AUDITORES S.L.P." u="1"/>
        <s v="FUNDACION DEMOCRACIA Y GOBIERNO LOCAL" u="1"/>
        <s v="ACRE, S.L." u="1"/>
        <s v="EDICIONES DESNIVEL, S.L." u="1"/>
        <s v="CRECIMIENTO ENERGÉTICO SL" u="1"/>
        <s v="PROMETAL SECURITY SEALS SL" u="1"/>
        <s v="SEÑALIZACIÓN Y CONSERVACIÓN CASTILLA, S.L.U." u="1"/>
        <s v="3MC MACROCOPY SOCIEDAD LIMITADA" u="1"/>
        <s v="MARTA HERRAN  MARTINEZ" u="1"/>
        <s v="IVAN PASTOR ENCINAS" u="1"/>
        <s v="APP Y REDES, SOCIEDAD LIMITADA" u="1"/>
        <s v="AGENCIA DE PUBLICIDAD MENTA, S.L." u="1"/>
        <s v="LA QUIMERA DE PLASTICO, S.L." u="1"/>
        <s v="GRUPO 2T AZALEA, S.L. (TOLDOS VAY)" u="1"/>
        <s v="GLOBALIA CORPORATE TRAVEL S.L." u="1"/>
        <s v="MAQUINAS PEREZ OTERO S.L." u="1"/>
        <s v="AGRUPACION CORAL CIUDAD DE VALLADOLID" u="1"/>
        <s v="UTE HARAL 12 Servicios y Obras, S.L.Const.Prieto Sierra S.A." u="1"/>
        <s v="FORMACION Y  TECNOLOGIA EDUCATIVA EN CASTILLA Y LEON, S.L." u="1"/>
        <s v="AUTO-PALAS VALLADOLID, S.L.L." u="1"/>
        <s v="JUAN CARLOS ALBERT PRIETO" u="1"/>
        <s v="CASA COLEGIO MAYOR MENENDEZ PELAYO PROVINCIA DE ESPAÑA" u="1"/>
        <s v="PROLISER S.L." u="1"/>
        <s v="ELSAMEX, S.A." u="1"/>
        <s v="JAVIER CARTON GONZALEZ" u="1"/>
        <s v="GRUPO INNOVANDO SERVICIOS JURIDICOS, SLP" u="1"/>
        <s v="RAFFAELLA BOMPIANI DANCORA" u="1"/>
        <s v="YOLANDA DOMINGUEZ MAGDALENO" u="1"/>
        <s v="SANZ ROTULOS S.L." u="1"/>
        <s v="ASOCIACIÓN TODO CUENTA" u="1"/>
        <s v="CIENCIA E INGENIERIA ECONOMICA Y SOCIAL, S.L." u="1"/>
        <s v="UTE CDIT" u="1"/>
        <s v="TAUROEMOCION SLU" u="1"/>
        <s v="PMUS CIVIL, S.L." u="1"/>
        <s v="URBANHOST 2012 SL" u="1"/>
        <s v="OSCAR MANUEL DEL DEL AMO  DE ANDRES" u="1"/>
        <s v="TANIA DOMINGUEZ MAESTRO" u="1"/>
        <s v="PUERTAS SANZ MIGUEL, S.A.L." u="1"/>
        <s v="ANTONIO DEL HOYO VENTURA" u="1"/>
        <s v="MARTA MARÍA HERRETE SANZ" u="1"/>
        <s v="INEDET CASTILLA Y LEON SL" u="1"/>
        <s v="EQUIPOS DE PROTECCION LABORAL S.L." u="1"/>
        <s v="WURTH ESPAÑA, S.A." u="1"/>
        <s v="CRISTALERIA ZARATAN,S.L" u="1"/>
        <s v="ARMARIOS 2000, S.L." u="1"/>
        <s v="ASOCIACION CULTURAL SAMBADOURO" u="1"/>
        <s v="IMAGINE CREATIVITY CENTER, SL" u="1"/>
        <s v="REDES TRANSCULTURALES KALARTE" u="1"/>
        <s v="SANTANDER ESPAÑA MERCHANT SERVICES ENTIDAD DE PAGO" u="1"/>
        <s v="DISTRIBUCION Y MANTENIMIENTO DE FOTOCOPIADORAS, S.L" u="1"/>
        <s v="LAURA LATORRE HERNANDO" u="1"/>
        <s v="OPTIMA COMUNICACION Y PROTOCOLO S.L." u="1"/>
        <s v="URBAN TECHNOLOGY, S.L." u="1"/>
        <s v="REPROGRAFICAS OFTECO S.A." u="1"/>
        <s v="ASOC CULTURAL HISTORICA TORRE DEL HOMENAJE" u="1"/>
        <s v="ASOCIACION CULTURAL EXDEPA" u="1"/>
        <s v="INSTOP CATALUNYA SLU" u="1"/>
        <s v="ASAMBLEA DE COOPERACION POR LA PAZ" u="1"/>
        <s v="LUBERR,S.L" u="1"/>
        <s v="MARIA LOBATO DE LAS MORAS" u="1"/>
        <s v="SABARIA ESTUDIOS Y GEOTECNIA, S.L.L." u="1"/>
        <s v="AGRUPACIÓN EMPRESARIAL INNOVADORA PARA LA CONSTRUCCIÓN EFICIENTE" u="1"/>
        <s v="MIGUEL REVILLA RODRIGUEZ" u="1"/>
        <s v="CONSUELO ESCRIBANO VELASCO" u="1"/>
        <s v="FULTON SERVICIOS INTEGRALES S.A." u="1"/>
        <s v="CINETECA COMPAÑIA DE EVENTOS CULTURALES, S.L.U." u="1"/>
        <s v="CLECE S. A Y ONET SERALIA S.A. UTE" u="1"/>
        <s v="FEAPS CASTILLA Y LEON" u="1"/>
        <s v="JOSE MANUEL BLANCO  ALCAÑIZ" u="1"/>
        <s v="COMPRESORES ACEBES, S.L." u="1"/>
        <s v="CONEZTA, CONSTRUCCIONES Y SERVICIOS, S.L." u="1"/>
        <s v="CONYTRAIR,S.L." u="1"/>
        <s v="HEWLETT-PACKARD INTERNATIONAL BANK PLC." u="1"/>
        <s v="JESÚS CARLOS ARRIBAS VILLÁN" u="1"/>
        <s v="PLASTIC-OMNIUM SISTEMAS URBANOS" u="1"/>
        <s v="PUERTAS METÁLICAS SÁNCHEZ, S.L." u="1"/>
        <s v="PINTURAS ANTRUEJO, S.A." u="1"/>
        <s v="ALVAROMAN REGALOS PUBLICITARIOS, S.L." u="1"/>
        <s v="LAURA PEREZ BENITO" u="1"/>
        <s v="ISABEL URGELLÉS SARDÓN" u="1"/>
        <s v="AKON FITNES S.L." u="1"/>
        <s v="AGOSA ELECTRICIDAD TELECOMUNICACIONES,  S.A" u="1"/>
        <s v="SCHARLAB, S.L." u="1"/>
        <s v="CARPAS ZARAGOZA S L" u="1"/>
        <s v="VICENTE QUERO  PARDO" u="1"/>
        <s v="ALTEN SOLUCIONES,PRODUCTOS,AUDITORIA E INGENIERIA S.A.U" u="1"/>
        <s v="IMPERMEABILIZACIONES Y AISLAMIENTOS COVE" u="1"/>
        <s v="LAPPSET ESPAÑA VR, S.L." u="1"/>
        <s v="TINSA Tasaciones Inmobiliarias SAU" u="1"/>
        <s v="TALLERES POLI, S.L." u="1"/>
        <s v="MARIANO ÁLVAREZ DIENTE" u="1"/>
        <s v="OHL SERVICIOS-INGESAN S.A." u="1"/>
        <s v="MULTIPRENSA DE CASTILLA Y LEÓN, S.L." u="1"/>
        <s v="LUBRIDUERO, S.L." u="1"/>
        <s v="FUNDICIONES Y PROYECTOS FERNANDEZ, S.L." u="1"/>
        <s v="GUILLERMO PUERTA GALVAN" u="1"/>
        <s v="TRANSPORTES ALJAMI, S.L." u="1"/>
        <s v="EXPLOTACION GANADERA PAGO DE JERIBAÑEZ, S.L." u="1"/>
        <s v="MARIA ESTHER PEREZ  ARRIBAS" u="1"/>
        <s v="UTILMAX CABELLO, S.L." u="1"/>
        <s v="SERVICIOS Y LOGISTICA DE RESCATE" u="1"/>
        <s v="INDRA SOLUCIONES TECNOLÓGICAS DE LA INFORMACIÓN S.L.U." u="1"/>
        <s v="BEATRIZ PÉREZ GARCÍA" u="1"/>
        <s v="INDUSTRIAS METALICAS VALLISOLETANAS, S.L." u="1"/>
        <s v="SERVICIOS DE MANTENIMIENTO INTEGRAL, S.L." u="1"/>
        <s v="JOHNSON CONTROLS ESPAÑA, S.L." u="1"/>
        <s v="AKUSTIA, ACUSTICA, VENTILACIÓN Y MANTENIMIENTO, S.L." u="1"/>
        <s v="DANIEL ALONSO HIDALGO" u="1"/>
        <s v="ASOCIACIÓN CULTURAL HISPANO IRISH" u="1"/>
        <s v="ARSENIO FERNANDEZ ARIAS" u="1"/>
        <s v="CATERING Y COMPLEMENTOS S.L." u="1"/>
        <s v="PROYMA, S.L." u="1"/>
        <s v="NUTRIPLANT Y FARMACAMP, S,L" u="1"/>
        <s v="AGFOREST, S.L." u="1"/>
        <s v="LABORATORIO DE IMPRESIÓN KIROLAB 3D, C.B." u="1"/>
        <s v="LA QUIMERA DE PLASTICO, SOCIEDAD LIMITADA" u="1"/>
        <s v="LAURA  CASTRILLO  ROMÓN" u="1"/>
        <s v="GESTION INTEGRAL DE PROYECTOS Y CONSTRUCCIONES DDR S.L." u="1"/>
        <s v="VIVE DISFRUTANDO, S.L.L." u="1"/>
        <s v="ROYALJUEZ S.L." u="1"/>
        <s v="S. COOP. ARTES ESCENICAS Y PLASTICAS DE EXTREMADURA" u="1"/>
        <s v="RQR IMAGEN DE EMPRESA, S.L." u="1"/>
        <s v="R.P. 2016 PINTURAS VALLADOLID, SL" u="1"/>
        <s v="FERROVIAL SERVICIOS, S.A." u="1"/>
        <s v="SERIGRAFIA HERNANDEZ MURCIA, S.L." u="1"/>
        <s v="LOGÍSTICA Y DISTRIBUCIÓN DE MATERIAL ELÉCTRICO MATEL GROUP S.L." u="1"/>
        <s v="PAPELERIA SOMAR, S.L." u="1"/>
        <s v="JUSTINO ASENJO PAREDES" u="1"/>
        <s v="APLICACIONES Y PÁGINAS WEB OCIOMERCADO, S.L." u="1"/>
        <s v="ICARO MOBILIARIO SL" u="1"/>
        <s v="UNICAJA BANCO S.A.U." u="1"/>
        <s v="TICTAC SOLUCIONES INFORMATICAS, SL" u="1"/>
        <s v="PAULA DOMINGO ALONSO" u="1"/>
        <s v="MERCEDES ACEBES MARTÍNEZ" u="1"/>
        <s v="JOSÉ JAVIER PECIÑA LORENZO" u="1"/>
        <s v="SUMINISTROS INDUSTRIALES AZAN, S.A." u="1"/>
        <s v="COMERCIAL DE FUNDICION VALLISOLETANA,S.L" u="1"/>
        <s v="FRANK JAKOBSEN" u="1"/>
        <s v="IKEI RESEARCH &amp;CONSULTANCY, S.A." u="1"/>
        <s v="HILTI ESPAÑOLA, S.A." u="1"/>
        <s v="IGNACIO GONZÁLEZ  TEJERO" u="1"/>
        <s v="CESAR DIEZ RODRIGUEZ" u="1"/>
        <s v="MARÍA ISABEL BARRIENTOS PABLOS" u="1"/>
        <s v="JUAN CARLOS GOMEZ  POLA" u="1"/>
        <s v="ACCEM" u="1"/>
        <s v="CIRCE PRODUCCIONES TEATRALES, S.L." u="1"/>
        <s v="SATARA SEGURIDAD S.L." u="1"/>
        <s v="JORDI SANCLEMENTE SANCHEZ" u="1"/>
        <s v="RALI HIDRODINAMICA S.L." u="1"/>
        <s v="FELIX INGENIERÍA CULTURA, S.L." u="1"/>
        <s v="EXTEALDE DISTRIBUCIONES, S.L." u="1"/>
        <s v="S.I. PROTECNIS, S.L." u="1"/>
        <s v="FIRST STOP SOUTHWEST, S.A.U." u="1"/>
        <s v="ARCHTEAM, S.L.U." u="1"/>
        <s v="PRODUCCIONES MIC, S.L." u="1"/>
        <s v="AL AIR LIQUIDE ESPAÑA, S.A." u="1"/>
        <s v="ASOCIACIÓN CULTURAL LA CORTE EN VALLADOLID" u="1"/>
        <s v="ABMA1977, S.L." u="1"/>
        <s v="HIGINIO LÓPEZ BURGUEÑO" u="1"/>
        <s v="MARTA VALDIVIELSO DONOSO" u="1"/>
        <s v="JOSE MANUEL  PEREZ MEDINA" u="1"/>
        <s v="SUMINISTROS TECNICOS GALICIA S.L." u="1"/>
        <s v="MERCK LIFE SCIENCE SLU" u="1"/>
        <s v="JORGE MUÑOZ REINOSO" u="1"/>
        <s v="UTE SIFU MADRID-BROCOLI CELADURIA VALLADOLID" u="1"/>
        <s v="SANTACATA, S.L." u="1"/>
        <s v="MARTA ELENA FERNANDEZ LOPEZ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CASTELAO PICTURES SL" u="1"/>
        <s v="BANDERAS PUERTA DE HIERRO" u="1"/>
        <s v="TECNICAS PANTRA, S.L." u="1"/>
        <s v="INICIATIVAS SOCIAMBIENTALES G S. COOP. MAD" u="1"/>
        <s v="IGNACIO PEREZ PEREZ" u="1"/>
        <s v="NUEVA TERRAIN, S.L." u="1"/>
        <s v="DIRIGIDO POR...,S.L." u="1"/>
        <s v="RECAMBIOS POMAUTO, S L" u="1"/>
        <s v="PLANTELES LLOVERAS,S.L." u="1"/>
        <s v="ESPACIOS URBANOS VALLADOLID S.L." u="1"/>
        <s v="SERVICIO Y CALIDAD BAZACO, S.L." u="1"/>
        <s v="AURUM REGALOS PUBLICITARIOS,S.L." u="1"/>
        <s v="JESALFOT, S.L." u="1"/>
        <s v="IBER NEUMATICOS, S.L." u="1"/>
        <s v="RUNITEK INGENIEROS, S.L.P." u="1"/>
        <s v="ALBA CANTALAPIEDRA GONZÁLEZ" u="1"/>
        <s v="ASOCIACION VALLISOLETANA DE FUTBOL SALA" u="1"/>
        <s v="TINLOHI, S.L." u="1"/>
        <s v="MONTSERRAT ALVAREZ MARTINEZ" u="1"/>
        <s v="ALMACENES JAVIER, S.A." u="1"/>
        <s v="ALVAC S.A." u="1"/>
        <s v="CARPET CLEANING CEE S.L." u="1"/>
        <s v="NAVARRO APLIC.TERMICAS E HIDRAULICAS S.A" u="1"/>
        <s v="EVA GUTIERREZ GARCÍA" u="1"/>
        <s v="OKY MI CERRAJERO, S.L." u="1"/>
        <s v="CLUB DEPORTIVO U.D.C. SUR" u="1"/>
        <s v="MARTIN RODRIGO S.A." u="1"/>
        <s v="MAS10 MOTORSPORT, S.L." u="1"/>
        <s v="DECORACION ALONSO,S.L" u="1"/>
        <s v="IN AUDIT AUDITOR CONSULTOR, SLP" u="1"/>
        <s v="JOSE SANTOS TORRES" u="1"/>
        <s v="VICTOR MANUEL CARRANZA FRAILE" u="1"/>
        <s v="AGENCIA PÁSATE AL IMARKETING, S.L." u="1"/>
        <s v="ALBERTO GUERRA GOZALO" u="1"/>
        <s v="ALBERTO CORADA ALONSO" u="1"/>
        <s v="CARLOS ANDRÉS DEL RÍO  INGELMO" u="1"/>
        <s v="ERESMA AUDIOVISUALES, S.L.L." u="1"/>
        <s v="ASOC CULTURAL LA COLMENA VALLADOLID" u="1"/>
        <s v="PRODUCCIONES VIGO S.L." u="1"/>
        <s v="EUROBOOK LIBRERIA DE IDIOMAS SL" u="1"/>
        <s v="TODO DEPORTE VALLADOLID 2017, S.L.L." u="1"/>
        <s v="SEGURIDAD INDUSTRIAL, MEDIO AMBIENTE Y CALIDAD, S.L." u="1"/>
        <s v="JOSÉ MIGUEL VEGAS TOMÁS" u="1"/>
        <s v="MOVIMIENTO CONTRA LA INTOLERANCIA" u="1"/>
        <s v="TELEFONICA DE ESPAÑA, S.A.U." u="1"/>
        <s v="TEC CUATRO S.A." u="1"/>
        <s v="SPEC S.A." u="1"/>
        <s v="JORGE ESTEBAN, S.L." u="1"/>
        <s v="TALLERES OÑATE,S.L." u="1"/>
        <s v="TODO CATERING OLID S.L.L." u="1"/>
        <s v="MARIO DE JUAN FERNANDEZ" u="1"/>
        <s v="LOYU 2000 SL" u="1"/>
        <s v="FUNDACION EME" u="1"/>
        <s v="BEATRIZ FERNANDEZ MAGAZ" u="1"/>
        <s v="ESPECTÁCULOS MIGUEL, S.L." u="1"/>
        <s v="TELE ONDAS, S.L." u="1"/>
        <s v="ABONOS EMUPA, S.L.2020" u="1"/>
        <s v="JOSE LUIS DEL OLMO RESA" u="1"/>
        <s v="NICOLE NDONGALA NZOIWIDI" u="1"/>
        <s v="MARIA DEL PILAR VICENTE DE FORONDA" u="1"/>
        <s v="NICOLAS LOPEZ VIVAS SL" u="1"/>
        <s v="PROYECYL S.L.N.E." u="1"/>
        <s v="VIAJES DORAL, S.L." u="1"/>
        <s v="ANDOS ASESORES, S.L." u="1"/>
        <s v="ARTURO ACOSTA MARTINEZ" u="1"/>
        <s v="SOLUCIONES METALICAS  CERRINOX, S.L." u="1"/>
        <s v="ABUGEST SL" u="1"/>
        <s v="MARIO  TORRES ORIOLA" u="1"/>
        <s v="VIVERO ESCUELA EL PILAR S.L." u="1"/>
        <s v="ASOCIACIÓN CULTURAL DE TEATRO MIGUEL CERVANTES" u="1"/>
        <s v="GRUPO AMALGAMA, S.L." u="1"/>
        <s v="FRANCISCO MENDEZ HERMIDA" u="1"/>
        <s v="MARGARITA TORREMOCHA HERNÁNDEZ" u="1"/>
        <s v="TOLTEN CONSULTORIA DE NEGOCIO, SL" u="1"/>
        <s v="ASOCIACION LIBRE DE IDEAS PARA UNA LITERATURA TRANSFORMADORA !LA LECHE!" u="1"/>
        <s v="DAVID GALAN APARICIO" u="1"/>
        <s v="JESÚS DE TORRE  ARRABAL" u="1"/>
        <s v="APPLUS NORCONTROL, S.L.U." u="1"/>
        <s v="ESMELUX ESTANTERÍA RÁPIDA" u="1"/>
        <s v="AVC DIGITAL MEDIA IBERIA, S.L." u="1"/>
        <s v="MARIA SOLEDAD CABALLERO SANCHEZ" u="1"/>
        <s v="IGLESIAS INSTALACIONES PETROLIFERAS S.A." u="1"/>
        <s v="INSTALACIONES ISLA, S.L." u="1"/>
        <s v="NAVARCADE SL" u="1"/>
        <s v="DIEGO GARRIDO QUIRÓS" u="1"/>
        <s v="VAUGHAN SYSTEMS, S.L.U." u="1"/>
        <s v="DIEGO GARCÍA ARCHILLA" u="1"/>
        <s v="NIETO VIAJES Y EVENTOS SL" u="1"/>
        <s v="JOSE MARIA MARTINEZ  SANTIAGO" u="1"/>
        <s v="CICLOGREEN" u="1"/>
        <s v="FRIHER S.A. (TERCERO ANTIGUO)" u="1"/>
        <s v="VIBRA EJERCICIO Y SALUD S.L.U." u="1"/>
        <s v="JOSE ALBERTO BLANCO PARRA" u="1"/>
        <s v="CALCULO Y TRATAMIENTO INFORMACION CTI,SA" u="1"/>
        <s v="FIATC MUTUA SEGUROS" u="1"/>
        <s v="LUISA DE LAS MORAS ALAMO" u="1"/>
        <s v="JUAN REPRESA MARCOS" u="1"/>
        <s v="LACERA SERVICIOS Y MANTENIMIENTO, S.A." u="1"/>
        <s v="TRANSPORTES Y SERVICIOS A LA CONSTRUC.SL" u="1"/>
        <s v="PATRICIA LÓPEZ VILLALÓN" u="1"/>
        <s v="AMBULANCIAS NORTELEON S.L." u="1"/>
        <s v="ERNESTO DOMENECH  CENTELLES" u="1"/>
        <s v="PIANORENT, S.L." u="1"/>
        <s v="FERNANDO JOSÉ FUENTES  SANTAMARTA" u="1"/>
        <s v="Prensa y Servicios de la Lengua SLU" u="1"/>
        <s v="A &amp; B LABORATORIOS DE BIOTECNOLOGÍA, S.A.U." u="1"/>
        <s v="DIEGO SANCHEZ MARISCAL RODRIGUEZ" u="1"/>
        <s v="INDUSTRIAS SALUDES, S.A." u="1"/>
        <s v="DAVID VILLEGAS RODRÍGUEZ" u="1"/>
        <s v="CLIMATE-KIC HOLDING BV SUCURSAL EN ESPAÑA" u="1"/>
        <s v="FRANCISCO JAVIER MARTINEZ DIEZ" u="1"/>
        <s v="SOCIEDAD ESPAÑOLA DE RADIODIFUSION,S.L." u="1"/>
        <s v="4 SINGULAR ESTRATEGIA &amp; INNOVACION, S.L." u="1"/>
        <s v="RESTAURACIÓN ESTRUCTURAL S.L." u="1"/>
        <s v="UTE CONSERVACION VALLADOLID 2018" u="1"/>
        <s v="ENRIQUE GARCIA  VAZQUEZ" u="1"/>
        <s v="DREW MARINE SIGNAL &amp; SAFETY SPAIN, S.L." u="1"/>
        <s v="FUNDUCTIL TARREGA S.L" u="1"/>
        <s v="ALBERTO J. SOBRINO  ROMERO" u="1"/>
        <s v="ASOCIACION ESPAÑOLA DE AMIGOS DEL LIBRO" u="1"/>
        <s v="GEMA POVEDA MONTES" u="1"/>
        <s v="HAGS SWELEK S.A." u="1"/>
        <s v="DAVID PARA CURIEL" u="1"/>
        <s v="EL TACONEO FLAMENCO" u="1"/>
        <s v="ESTELA LLORENTE DEL RIO" u="1"/>
        <s v="ASOC. CULTURAL RIBERA DEL PISUERGA" u="1"/>
        <s v="CONSTRUCCIONES Y OBRAS VALBUENA S.A." u="1"/>
        <s v="MIGUEL ÁNGEL PEROTE CID" u="1"/>
        <s v="IBIMAGEN MEDITERRANEA, SOCIEDAD LIMITADA" u="1"/>
        <s v="JULIAN FERNANDEZ PUEBLA" u="1"/>
        <s v="MARIA DEL PILAR GARCÍA AGUADO" u="1"/>
        <s v="TEVASEÑAL S.A." u="1"/>
        <s v="JORGE DIEZ MARCOS" u="1"/>
        <s v="TIMINA BARBERO DE SANTIAGO" u="1"/>
        <s v="PATRICIA DE LA FUENTE HIDALGO" u="1"/>
        <s v="AL-TOP TOPOGRAFIA, S.A." u="1"/>
        <s v="CENTRO DE JARDINERIA VIVEROS GIMENO, S.L." u="1"/>
        <s v="UTE ELEVADORES PARQUESOL NORTE" u="1"/>
        <s v="MARIO GALLEGO DE DIOS" u="1"/>
        <s v="GRAU MAQUINARIA I SERVEI INTEGRAL, S.A." u="1"/>
        <s v="ASOCIACIÓN OTRO TIEMPO" u="1"/>
        <s v="OSVENTOS INNOVACION EN SERVIZOS S.L." u="1"/>
        <s v="BERNER MONTAJE Y FIJACION, S.L." u="1"/>
        <s v="ENTIDAD DEPORTIVA MUJER DEFICIENTE" u="1"/>
        <s v="ALEJANDRO  GARCIA  SANTANA" u="1"/>
        <s v="OBRAS Y CEMENTOS CASTELLANOS S.L." u="1"/>
        <s v="BEATRIZ SANZ OLANDÍA" u="1"/>
        <s v="CRISTINA PEREZ TEJERA" u="1"/>
        <s v="JOSE LUIS MAÑANES MARTIN" u="1"/>
      </sharedItems>
    </cacheField>
    <cacheField name="Texto Libre" numFmtId="49">
      <sharedItems/>
    </cacheField>
    <cacheField name="Oper." numFmtId="1">
      <sharedItems containsSemiMixedTypes="0" containsString="0" containsNumber="1" containsInteger="1" minValue="220" maxValue="300"/>
    </cacheField>
    <cacheField name="Localidad" numFmtId="49">
      <sharedItems/>
    </cacheField>
    <cacheField name="Provincia" numFmtId="0">
      <sharedItems/>
    </cacheField>
    <cacheField name="Tipo Contrato" numFmtId="0">
      <sharedItems count="11">
        <s v="Servicios - De servicios"/>
        <s v="ServPubl - De gestión de servicios públicos"/>
        <s v="Suministro - De suministro"/>
        <s v="Otros - Otros"/>
        <s v="CarAdEsp - De caracter administrativo especial"/>
        <s v="Mixto - Mixto"/>
        <s v="Obras - De Obras"/>
        <s v="No contrato - No contractual" u="1"/>
        <s v="MIXto-Mixto" u="1"/>
        <s v="Patrim - Patrimoniales" u="1"/>
        <s v="ConcsOP - De concesion de obra publica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0">
      <sharedItems count="12">
        <s v="Acuerdo marco"/>
        <s v="Contratación menor"/>
        <s v="Procedimiento abierto"/>
        <s v="Procedimiento negociado sin publicidad"/>
        <s v="Contratación directa" u="1"/>
        <s v="ojo" u="1"/>
        <s v="MENOR" u="1"/>
        <s v="Sistema dinámico" u="1"/>
        <s v="Adjudicación directa" u="1"/>
        <s v="ABIERTO" u="1"/>
        <s v="Procedimiento restringido" u="1"/>
        <s v="NEGOCIADO SIN PUBLICIDAD" u="1"/>
      </sharedItems>
    </cacheField>
    <cacheField name="TRIMESTRE" numFmtId="0">
      <sharedItems count="4">
        <s v="Primero"/>
        <s v="Tercero" u="1"/>
        <s v="Cuarto" u="1"/>
        <s v="Segundo" u="1"/>
      </sharedItems>
    </cacheField>
    <cacheField name="CAPITULO" numFmtId="0">
      <sharedItems containsMixedTypes="1" containsNumber="1" containsInteger="1" minValue="2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26">
        <s v="04. Hacienda, personal y modernización administrativa"/>
        <s v="11. Salud pública y seguridad ciudadana"/>
        <s v="10. Personas mayores, familia y servicios sociales"/>
        <s v="08. Tráfico y movilidad"/>
        <s v="06. Educación y cultura"/>
        <s v="02. Urbanismo y vivienda"/>
        <s v="01. Alcaldía"/>
        <s v="09. Turismo, eventos y marca ciudad"/>
        <s v="05. Comercio, mercados y consumo"/>
        <s v="03. Participación ciudadana y deportes"/>
        <s v="07. Medio ambiente"/>
        <s v="08. Seguridad y movilidad" u="1"/>
        <s v="02. Urbanismo, infraestructura y vivienda" u="1"/>
        <s v="09. Cultura y turismo" u="1"/>
        <s v="03. Participación ciudadana, juventud y deportes" u="1"/>
        <s v="04. Hacienda, función pública y promoción económica" u="1"/>
        <s v="06. Educación, infancia e igualdad" u="1"/>
        <s v="04. Planificación y recursos" u="1"/>
        <s v="10. Servicios sociales y mediación comunitaria" u="1"/>
        <s v="07. Medio ambiente sostenibilidad" u="1"/>
        <s v="06. Educación, infancia, juventud e igualdad" u="1"/>
        <s v="07. Medio ambiente y desarrollo sostenible" u="1"/>
        <s v="10. Servicios sociales" u="1"/>
        <s v="05. Innovación, desarrollo económico, empleo y comercio" u="1"/>
        <s v="08. Movilidad y espacio urbano" u="1"/>
        <s v="02. Planeamiento urbanístico y vivienda" u="1"/>
      </sharedItems>
    </cacheField>
    <cacheField name="PROGRAMA" numFmtId="0">
      <sharedItems containsMixedTypes="1" containsNumber="1" containsInteger="1" minValue="1302" maxValue="9332"/>
    </cacheField>
    <cacheField name="PROGRAMA EN TEXTO" numFmtId="0">
      <sharedItems/>
    </cacheField>
    <cacheField name="ARTICULO" numFmtId="0">
      <sharedItems containsMixedTypes="1" containsNumber="1" containsInteger="1" minValue="22" maxValue="64"/>
    </cacheField>
    <cacheField name="CONCEPTO" numFmtId="0">
      <sharedItems containsMixedTypes="1" containsNumber="1" containsInteger="1" minValue="609" maxValue="22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1">
  <r>
    <n v="220239000479"/>
    <s v="AD"/>
    <d v="2024-01-01T00:00:00"/>
    <n v="22024001114"/>
    <s v="2024 04 9202 16205"/>
    <n v="12482.1"/>
    <x v="0"/>
    <s v="SEGURO DE RESPONSABILIDAD DE AUTORIDADES Y PERSONAL, EXPT. PAT-56/2023 (1-4-24 A 30-9-24)"/>
    <n v="220"/>
    <s v="MADRID"/>
    <s v="MADRID"/>
    <x v="0"/>
    <s v="PrAbier - Procedimiento Abierto"/>
    <s v="MultiC - MultiCriterio"/>
    <x v="0"/>
    <x v="0"/>
    <s v="1"/>
    <s v="1. Gastos de personal"/>
    <s v="04"/>
    <x v="0"/>
    <s v="9202"/>
    <s v="9202. Gestión de recursos humanos"/>
    <s v="16"/>
    <s v="16205"/>
  </r>
  <r>
    <n v="220240007169"/>
    <s v="AD"/>
    <d v="2024-03-18T00:00:00"/>
    <n v="22024000020"/>
    <s v="2024 04 9202 16205"/>
    <n v="147609.39000000001"/>
    <x v="1"/>
    <s v="SEGURO VIDA ACCIDENTES EMPLEADOS Y CORPORACIÓN, PERÍODO 5/2/2024 A 5/2/2025 (LOTE Nº 6)."/>
    <n v="220"/>
    <s v="MADRID"/>
    <s v="MADRID"/>
    <x v="0"/>
    <s v="PrAbier - Procedimiento Abierto"/>
    <s v="MultiC - MultiCriterio"/>
    <x v="0"/>
    <x v="0"/>
    <s v="1"/>
    <s v="1. Gastos de personal"/>
    <s v="04"/>
    <x v="0"/>
    <s v="9202"/>
    <s v="9202. Gestión de recursos humanos"/>
    <s v="16"/>
    <s v="16205"/>
  </r>
  <r>
    <n v="220240000716"/>
    <s v="AD"/>
    <d v="2024-02-05T00:00:00"/>
    <n v="22024000002"/>
    <s v="2024 11 1361 16200"/>
    <n v="2178"/>
    <x v="2"/>
    <s v="MATRICULA DOS INSCRIPCIONES PARA CURSO VAX003 REVISION PERIODICA DE LOS EPIs CONTRA CAIDAS EN ALTURA /SEISPC"/>
    <n v="220"/>
    <s v="BARCELONA"/>
    <s v="BARCELONA"/>
    <x v="0"/>
    <s v="AdDirec - Adjudicación Directa"/>
    <s v="SinC - Sin Criterio"/>
    <x v="1"/>
    <x v="0"/>
    <s v="1"/>
    <s v="1. Gastos de personal"/>
    <s v="11"/>
    <x v="1"/>
    <s v="1361"/>
    <s v="1361. Prevención y extinción de incencios"/>
    <s v="16"/>
    <s v="16200"/>
  </r>
  <r>
    <n v="220239000761"/>
    <s v="AD"/>
    <d v="2024-01-01T00:00:00"/>
    <n v="22024001330"/>
    <s v="2024 10 2311 22799"/>
    <n v="5500000"/>
    <x v="3"/>
    <s v="PRORROGA LOTE 1 AYUDA A DOMICILIO DE FEBRERO A MAYO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179000024"/>
    <s v="AD"/>
    <d v="2024-01-01T00:00:00"/>
    <n v="22024001717"/>
    <s v="2024 08 1341 22799"/>
    <n v="3087691.92"/>
    <x v="4"/>
    <s v="AJUSTE ANUALIDADES CONTRATO GESTIÓN SERVICIO PÚBLICO REGULACIÓN ESTACIONAMIENTO VEHÍCULOS VÍA PÚBLICA EN VALLADOLID"/>
    <n v="220"/>
    <s v="MADRID"/>
    <s v="MADR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799"/>
  </r>
  <r>
    <n v="220239000852"/>
    <s v="AD"/>
    <d v="2024-01-01T00:00:00"/>
    <n v="22024001202"/>
    <s v="2024 08 1651 22100"/>
    <n v="2550000"/>
    <x v="5"/>
    <s v="Presupuesto de energía eléctrica para el año 2024 para alumbrado público"/>
    <n v="220"/>
    <s v="BILBAO"/>
    <s v="VIZCAYA"/>
    <x v="2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2"/>
    <s v="22100"/>
  </r>
  <r>
    <n v="220239000784"/>
    <s v="AD"/>
    <d v="2024-01-01T00:00:00"/>
    <n v="22024001228"/>
    <s v="2024 06 3232 22700"/>
    <n v="1829885.98"/>
    <x v="6"/>
    <s v="PR-SE 32/23 (P.S.8 SE 31/20) 2ª PRÓRROGA CTTO LIMPIEZA EDIFICIOS MUNICIPALES. AREA EDUCACIÓN.COLEGIOS PUBLICOS. L 6.2024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2"/>
    <s v="22700"/>
  </r>
  <r>
    <n v="220239000416"/>
    <s v="AD"/>
    <d v="2024-01-01T00:00:00"/>
    <n v="22024001305"/>
    <s v="2024 10 2311 22799"/>
    <n v="1670000"/>
    <x v="3"/>
    <s v="PRÓRROGA SERV.AYUDA A DOMICILIO LOTE 1 ENER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19000990"/>
    <s v="AD"/>
    <d v="2024-01-01T00:00:00"/>
    <n v="22024001917"/>
    <s v="2024 04 9204 213"/>
    <n v="67.36"/>
    <x v="7"/>
    <s v="SUMINISTRO DE LA IMPRESIÓN CORPORATIVA, CDIT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19000991"/>
    <s v="AD"/>
    <d v="2024-01-01T00:00:00"/>
    <n v="22024001714"/>
    <s v="2024 02 1501 203"/>
    <n v="1000"/>
    <x v="7"/>
    <s v="ADJUDICAR CONTRATO SUMINISTRO DE IMPRESIÓN CORPORATIVA DEL 8.02 A 31.12.22; 1.01.A 31.12.23; 1.01 A 7.02.24.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1501"/>
    <s v="1501. Dirección del área de urbanismo y vivienda"/>
    <s v="20"/>
    <s v="203"/>
  </r>
  <r>
    <n v="220219000997"/>
    <s v="AD"/>
    <d v="2024-01-01T00:00:00"/>
    <n v="22024001918"/>
    <s v="2024 01 9205 213"/>
    <n v="1.71"/>
    <x v="7"/>
    <s v="ADJUDICA EXPED PR-SE-40/2021 COPIAS NUEVO CONTRATO IMPRESIÓN CORPORATIVA 01/01/2024 a 07/02/2024 ---&gt; IMPRENTA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5"/>
    <s v="9205. Imprenta municipal"/>
    <s v="21"/>
    <s v="213"/>
  </r>
  <r>
    <n v="220219001000"/>
    <s v="AD"/>
    <d v="2024-01-01T00:00:00"/>
    <n v="22024001919"/>
    <s v="2024 01 9207 213"/>
    <n v="132.12"/>
    <x v="7"/>
    <s v="ADJUDICA EXPED PR-SE-40/2021 / COPIAS IMPRESIÓN CORPORATIVA 01/01/2024 a 07/02/2024 GOBIERNO Y RELACIONES 5 EQUIPOS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1"/>
    <s v="213"/>
  </r>
  <r>
    <n v="220219001002"/>
    <s v="AD"/>
    <d v="2024-01-01T00:00:00"/>
    <n v="22024001781"/>
    <s v="2024 11 3111 203"/>
    <n v="625"/>
    <x v="7"/>
    <s v="ALQUILER/COPIAS IMPRESION Sº SALUD Y Dº Aª SALUD P. SEGURIDAD C./8 FB A 31 DC. 2022/1 EN A 31 DC.2023/1 EN A 7 FB 2024"/>
    <n v="220"/>
    <s v="VALLADOLID"/>
    <s v="VALLADOLID"/>
    <x v="2"/>
    <s v="PrAbier - Procedimiento Abierto"/>
    <s v="UniC - Único Criterio"/>
    <x v="2"/>
    <x v="0"/>
    <s v="2"/>
    <s v="2. Gastos corrientes en bienes y servicios"/>
    <s v="11"/>
    <x v="1"/>
    <s v="3111"/>
    <s v="3111. Protección de la salubridad pública"/>
    <s v="20"/>
    <s v="203"/>
  </r>
  <r>
    <n v="220219001005"/>
    <s v="AD"/>
    <d v="2024-01-01T00:00:00"/>
    <n v="22024001783"/>
    <s v="2024 11 1621 213"/>
    <n v="350"/>
    <x v="7"/>
    <s v="CONTRATO SUMINISTRO IMPRESIÓN CORPORATIVA DEL AYUNTAMIENTO DE VALLADOLID (SERVICIO DE lIMPIEZA)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19001006"/>
    <s v="AD"/>
    <d v="2024-01-01T00:00:00"/>
    <n v="22024001920"/>
    <s v="2024 09 4322 213"/>
    <n v="307"/>
    <x v="7"/>
    <s v="SUMINISTRO DE IMPRESIÓN CORPORATIVA PARA LA CONCEJALÍA DEL ÁREA DE CULTURA Y TURISMO Y  SECRETARÍA DEL ÁREA 202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1"/>
    <s v="213"/>
  </r>
  <r>
    <n v="220219001008"/>
    <s v="AD"/>
    <d v="2024-01-01T00:00:00"/>
    <n v="22024001921"/>
    <s v="2024 10 2312 213"/>
    <n v="559.19000000000005"/>
    <x v="7"/>
    <s v="SUMINISTROS DE IMPRESION DE LOS CENTROS DEPERSONAS MAYORESTRANSFERIDOS DEL 8 DE FEBRERO DE 2022 AL 7 DE FEBRERO DE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19001009"/>
    <s v="AD"/>
    <d v="2024-01-01T00:00:00"/>
    <n v="22024001922"/>
    <s v="2024 10 2312 213"/>
    <n v="991.42"/>
    <x v="7"/>
    <s v="SUMINIS. DE IMPRESION DE LOS C.P. MAYORES NO TRANSFERIDOS Y S. CENTRALES DEL 8 DE FEBRERODE2022 AL 7 DE FEBRERO DE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19001010"/>
    <s v="AD"/>
    <d v="2024-01-01T00:00:00"/>
    <n v="22024001923"/>
    <s v="2024 10 2412 213"/>
    <n v="325"/>
    <x v="7"/>
    <s v="SUMINISTROSDE IMPRESION DEL 8 DE FEBRERO DE 2022 AL 7 DE FEBRERO DE 2024 DEL CENTRO DE FORMACION PARA EL EMPLEO-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19001011"/>
    <s v="AD"/>
    <d v="2024-01-01T00:00:00"/>
    <n v="22024001924"/>
    <s v="2024 10 2311 213"/>
    <n v="2961.96"/>
    <x v="7"/>
    <s v="ALQUILER Y COPIAS EQUIPOS IMPRES. SERV.CENTRALES Y CEAS - DESDE 8 DE FEBRERO DE  2022, 2023, HASTA 7 DE FEBRERO DE 2024.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19001012"/>
    <s v="AD"/>
    <d v="2024-01-01T00:00:00"/>
    <n v="22024001925"/>
    <s v="2024 10 2311 213"/>
    <n v="79.37"/>
    <x v="7"/>
    <s v="ALQUILER Y COPIAS EQ.MULTIF. COMEDOR SOCIAL - DESDE 8 DE FEBRERO DE  2022, 2023, HASTA 7 DE FEBRERO DE 2024.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19001018"/>
    <s v="AD"/>
    <d v="2024-01-01T00:00:00"/>
    <n v="22024001926"/>
    <s v="2024 01 9206 213"/>
    <n v="53"/>
    <x v="7"/>
    <s v="COPIAS COLOR Y B/N 2 FOTOCOPIADORAS ARCHIVO MUNICIPAL, DEL 1 DE ENERO AL 7 DE FEBRERO DE 2024.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1"/>
    <s v="213"/>
  </r>
  <r>
    <n v="220219001020"/>
    <s v="AD"/>
    <d v="2024-01-01T00:00:00"/>
    <n v="22024002882"/>
    <s v="2024 01 4331 203"/>
    <n v="1000"/>
    <x v="7"/>
    <s v="Adjudicación. Contrato centralizado de Suministro de Impresión Corporativa (dos años)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0"/>
    <s v="203"/>
  </r>
  <r>
    <n v="220219001021"/>
    <s v="AD"/>
    <d v="2024-01-01T00:00:00"/>
    <n v="22024001790"/>
    <s v="2024 08 1341 203"/>
    <n v="80"/>
    <x v="7"/>
    <s v="ALQUILER_FOTOCOPIADORA_CENTRO DE MOVILIDAD URBANA (8 febrero a 31 diciembre/2022/2023/1 enero a 7 febrero 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0"/>
    <s v="203"/>
  </r>
  <r>
    <n v="220219001022"/>
    <s v="AD"/>
    <d v="2024-01-01T00:00:00"/>
    <n v="22024001791"/>
    <s v="2024 05 4301 203"/>
    <n v="500"/>
    <x v="7"/>
    <s v="Adjudicación Contrato Suministro Impresión Corporativa D.Á. Innovación (8/2 - 31/12/22) (1/1 - 31/12/23) (1/1 - 7/2/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5"/>
    <x v="8"/>
    <s v="4301"/>
    <s v="4301. Dirección del área de comercio, mercados y consumo"/>
    <s v="20"/>
    <s v="203"/>
  </r>
  <r>
    <n v="220219001023"/>
    <s v="AD"/>
    <d v="2024-01-01T00:00:00"/>
    <n v="22024001927"/>
    <s v="2024 08 1341 213"/>
    <n v="70"/>
    <x v="7"/>
    <s v="COPIAS_FOTOCOPIADORA_CENTRO DE MOVILIDAD URBANA (8 febrero a 31 diciembre/2022/2023/1 enero a 7 febrero 2024)ç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3"/>
  </r>
  <r>
    <n v="220219001024"/>
    <s v="AD"/>
    <d v="2024-01-01T00:00:00"/>
    <n v="22024001928"/>
    <s v="2024 08 1341 213"/>
    <n v="30"/>
    <x v="7"/>
    <s v="COPIAS_FOTOCOPIADORA_SERVICIO OCUPACIÓN VÍA PÚBLICA (8 febrero a 31 diciembre/2022_2023_1 enero a 7 febrero/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3"/>
  </r>
  <r>
    <n v="220219001025"/>
    <s v="AD"/>
    <d v="2024-01-01T00:00:00"/>
    <n v="22024001792"/>
    <s v="2024 08 1341 203"/>
    <n v="80"/>
    <x v="7"/>
    <s v="ALQUILER_FOTOCOPIADORA_SERVICIO OCUPACIÓN VÍA PÚBLICA (8 febrero a 31 diciembre/2022_2023_1 enero a 7 febrero/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0"/>
    <s v="203"/>
  </r>
  <r>
    <n v="220219001026"/>
    <s v="AD"/>
    <d v="2024-01-01T00:00:00"/>
    <n v="22024001793"/>
    <s v="2024 05 4312 203"/>
    <n v="150"/>
    <x v="7"/>
    <s v="CONTRATO DEL SUMINISTRO DE IMPRESION CORPORATIVA PARA LAS DEPENDENCIAS DEL EXCMO . AYTO. DE VALLADOLID"/>
    <n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8"/>
    <s v="4312"/>
    <s v="4312. Mercados"/>
    <s v="20"/>
    <s v="203"/>
  </r>
  <r>
    <n v="220219001028"/>
    <s v="AD"/>
    <d v="2024-01-01T00:00:00"/>
    <n v="22024001941"/>
    <s v="2024 04 9231 213"/>
    <n v="1000"/>
    <x v="7"/>
    <s v="CONTRATO IMPRESION CORPORATIVA - SERV. INFORMACION Y ADMON. ELECTRONICA 2022-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1"/>
    <s v="213"/>
  </r>
  <r>
    <n v="220219001031"/>
    <s v="AD"/>
    <d v="2024-01-01T00:00:00"/>
    <n v="22024001796"/>
    <s v="2024 04 9311 203"/>
    <n v="71.42"/>
    <x v="7"/>
    <s v="RC COPIAS FOTOCOPIADORA MC3 NUEVO CONTRATO DE IMPRESION CORPORATIVA (08-02-2022 A 07-02-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11"/>
    <s v="9311. Planificación económico financiera"/>
    <s v="20"/>
    <s v="203"/>
  </r>
  <r>
    <n v="220219001032"/>
    <s v="AD"/>
    <d v="2024-01-01T00:00:00"/>
    <n v="22024001661"/>
    <s v="2024 01 9203 203"/>
    <n v="85.12"/>
    <x v="7"/>
    <s v="CONTRATO CENTRAL.  ALQUILER MAQ. FOTOC. KYOCERA 4053, R.I.  8/2/2022-31/12/2022; 1/1/2023 -31/12/2023 ;1/1/2024-7/2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0"/>
    <s v="203"/>
  </r>
  <r>
    <n v="220219001033"/>
    <s v="AD"/>
    <d v="2024-01-01T00:00:00"/>
    <n v="22024001662"/>
    <s v="2024 01 9203 213"/>
    <n v="90"/>
    <x v="7"/>
    <s v="CONTRATO CENTRAL. COPIAS MAQ. FOTOC. KYOCERA 4053, R.I. 8/2/2022-31/12/2022; 1/1/2023-31/12/2023, 1/1/2024-7/2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3"/>
  </r>
  <r>
    <n v="220219001034"/>
    <s v="AD"/>
    <d v="2024-01-01T00:00:00"/>
    <n v="22024001797"/>
    <s v="2024 01 9312 203"/>
    <n v="30.3"/>
    <x v="7"/>
    <s v="ALQUILER FOTOCOPIADORA DEPARTAMENTO DE CONTABILIDAD DESDE 8-2-2022 A 7-2-2024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0"/>
    <s v="203"/>
  </r>
  <r>
    <n v="220219001035"/>
    <s v="AD"/>
    <d v="2024-01-01T00:00:00"/>
    <n v="22024001798"/>
    <s v="2024 01 9312 203"/>
    <n v="30.3"/>
    <x v="7"/>
    <s v="ALQUILER FOTOCOPIADORA PARA INTERVENCION GENERAL DESDE 8-2-2022 A 7-2-2024.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0"/>
    <s v="203"/>
  </r>
  <r>
    <n v="220219001036"/>
    <s v="AD"/>
    <d v="2024-01-01T00:00:00"/>
    <n v="22024001942"/>
    <s v="2024 01 9312 213"/>
    <n v="12"/>
    <x v="7"/>
    <s v="ESTIMACION COPIAS MAQUINA FOTOCOPIADORA INTERVENCION GENERAL DESDE 8-2-2022 A 7-2-2024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1"/>
    <s v="213"/>
  </r>
  <r>
    <n v="220219001037"/>
    <s v="AD"/>
    <d v="2024-01-01T00:00:00"/>
    <n v="22024001943"/>
    <s v="2024 01 9312 213"/>
    <n v="30"/>
    <x v="7"/>
    <s v="ESTIMACION COPIAS BLANCO Y NEGRO Y COLOR DEPARTAMENTO DE CONTABILIDAD DESDE 8-2-2022 A 7-2-2024"/>
    <n v="220"/>
    <s v="VALLADOLID"/>
    <s v="VALLADOLID"/>
    <x v="3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1"/>
    <s v="213"/>
  </r>
  <r>
    <n v="220219001038"/>
    <s v="AD"/>
    <d v="2024-01-01T00:00:00"/>
    <n v="22024001799"/>
    <s v="2024 02 9331 203"/>
    <n v="200"/>
    <x v="7"/>
    <s v="ALQUILER FOTOCOPIADORA DEL DPTO. PATRIMONIO.PERIODO:08-02 AL 31/12/2022 - 01/01 AL 31/12/2023 y 01/01 AL 07/02/2024.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0"/>
    <s v="203"/>
  </r>
  <r>
    <n v="220219001039"/>
    <s v="AD"/>
    <d v="2024-01-01T00:00:00"/>
    <n v="22024001944"/>
    <s v="2024 11 1321 213"/>
    <n v="2000"/>
    <x v="7"/>
    <s v="IMPORTE SUMINISTRO DE IMPRESIÓN CORPORATIVA  POLICÍA MUNICIPAL. DEL 8 DE FEBRERO DE 2022 AL 7 DE FEBRERO DE 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19001040"/>
    <s v="AD"/>
    <d v="2024-01-01T00:00:00"/>
    <n v="22024001945"/>
    <s v="2024 02 9331 213"/>
    <n v="625"/>
    <x v="7"/>
    <s v="ESTIMACIÓN COPIAS FOTOCOPIADORA DPTO. PATRIMONIO. PERIODO: 08/02 AL 31/12/2022-01/01 AL 31/12/2023 y 01/01 AL 07/0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1"/>
    <s v="213"/>
  </r>
  <r>
    <n v="220219001043"/>
    <s v="AD"/>
    <d v="2024-01-01T00:00:00"/>
    <n v="22024002883"/>
    <s v="2024 08 1532 203"/>
    <n v="400"/>
    <x v="7"/>
    <s v="Contrato de ALQUILER DE FOTOCOPIADORAS del S.E.P.I. entre el 1 de enero al 7 de febrero de 2024.-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19001047"/>
    <s v="AD"/>
    <d v="2024-01-01T00:00:00"/>
    <n v="22024002884"/>
    <s v="2024 03 9241 203"/>
    <n v="1000"/>
    <x v="7"/>
    <s v="CONTRATO IMPRESIÓN CORPORATIVA (DEL 8-02-2022 AL 7-02-2024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0"/>
    <s v="203"/>
  </r>
  <r>
    <n v="220219001048"/>
    <s v="AD"/>
    <d v="2024-01-01T00:00:00"/>
    <n v="22024003051"/>
    <s v="2024 06 3232 213"/>
    <n v="344.54"/>
    <x v="7"/>
    <s v="CONTRATO SUMINISTRO DE IMPRESION CORPORATIVA. 08/02/2022 A 07/02/2024. EDUCACIÓN."/>
    <n v="220"/>
    <s v="VALLADOLID"/>
    <s v="VALLADOLID"/>
    <x v="2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19001049"/>
    <s v="AD"/>
    <d v="2024-01-01T00:00:00"/>
    <n v="22024002886"/>
    <s v="2024 06 3321 213"/>
    <n v="390.52"/>
    <x v="7"/>
    <s v="CONTRATO SUMINISTRO DE IMPRESIÓN CORPORATIVO. 08/02/2022 A 07/02/2024. BIBLIOTECAS PÚBLICAS."/>
    <n v="220"/>
    <s v="VALLADOLID"/>
    <s v="VALLADOLID"/>
    <x v="2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1"/>
    <s v="213"/>
  </r>
  <r>
    <n v="220219001050"/>
    <s v="AD"/>
    <d v="2024-01-01T00:00:00"/>
    <n v="22024002887"/>
    <s v="2024 10 2315 213"/>
    <n v="325.01"/>
    <x v="7"/>
    <s v="CONTRATO SUMINISTRO DE IMPRESIÓN CORPORATIVA. 08/02/2022 A 07/02/2024. IGUALDAD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1"/>
    <s v="213"/>
  </r>
  <r>
    <n v="220219001053"/>
    <s v="AD"/>
    <d v="2024-01-01T00:00:00"/>
    <n v="22024002888"/>
    <s v="2024 04 9321 203"/>
    <n v="2000"/>
    <x v="7"/>
    <s v="Equipos para los Servicios de Gestión de Ingresos e Inspección Tributaria, de 1 de enero a 7 de febrero 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21"/>
    <s v="9321. Gestión de ingresos e inspección"/>
    <s v="20"/>
    <s v="203"/>
  </r>
  <r>
    <n v="220219001054"/>
    <s v="AD"/>
    <d v="2024-01-01T00:00:00"/>
    <n v="22024002467"/>
    <s v="2024 10 2311 213"/>
    <n v="55.43"/>
    <x v="7"/>
    <s v="ALQUILER Y COPIAS DE EQUIPOS MULTIFUNCIÓN DEL CAI - AÑOS DESDE 8 DE FEBRERO DE  2022, 2023, HASTA 7 DE FEBRERO DE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19001055"/>
    <s v="AD"/>
    <d v="2024-01-01T00:00:00"/>
    <n v="22024001950"/>
    <s v="2024 10 2313 213"/>
    <n v="289.8"/>
    <x v="7"/>
    <s v="SUM.IMPRESION DE CONCEJALIA, DIRECCION Y SECRET.EJECUTIVA .AREA SERVICIOS SOCIALES Y M.C.-DEL 8  FEB 2022 AL 7 FEB.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3"/>
    <s v="2313. Dirección del área de personas mayores, familia y servicios sociales"/>
    <s v="21"/>
    <s v="213"/>
  </r>
  <r>
    <n v="220219001057"/>
    <s v="AD"/>
    <d v="2024-01-01T00:00:00"/>
    <n v="22024001951"/>
    <s v="2024 01 9201 213"/>
    <n v="417"/>
    <x v="7"/>
    <s v="Previsión gastos copias Secretaría General contrato de impresión 2022-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1"/>
    <s v="9201. Secretaría General"/>
    <s v="21"/>
    <s v="213"/>
  </r>
  <r>
    <n v="220219001058"/>
    <s v="AD"/>
    <d v="2024-01-01T00:00:00"/>
    <n v="22024002889"/>
    <s v="2024 04 9202 203"/>
    <n v="160"/>
    <x v="7"/>
    <s v="CONTRATO DE ALQUILER MAQUINAS FOTOCOPIADORAS PERSONAL Y FORMACION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2"/>
    <s v="9202. Gestión de recursos humanos"/>
    <s v="20"/>
    <s v="203"/>
  </r>
  <r>
    <n v="220219001060"/>
    <s v="AD"/>
    <d v="2024-01-01T00:00:00"/>
    <n v="22024001952"/>
    <s v="2024 04 3121 213"/>
    <n v="271.35000000000002"/>
    <x v="7"/>
    <s v="Alquiler y copias fotocopiadoras de 8-2-2022 a 7-2-2024. Servicio de Prevención y Salud Laboral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3121"/>
    <s v="3121. Prevención y salud laboral"/>
    <s v="21"/>
    <s v="213"/>
  </r>
  <r>
    <n v="220219001061"/>
    <s v="AD"/>
    <d v="2024-01-01T00:00:00"/>
    <n v="22024001805"/>
    <s v="2024 07 1721 203"/>
    <n v="1030"/>
    <x v="7"/>
    <s v="CONTRATO PARA EL ALQUILER DE IMPRESORAS Y FOTOCOPIADORAS. SERVICIO DE MEDIO AMBIENTE"/>
    <n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0"/>
    <s v="203"/>
  </r>
  <r>
    <n v="220219001063"/>
    <s v="AD"/>
    <d v="2024-01-01T00:00:00"/>
    <n v="22024001953"/>
    <s v="2024 11 1361 213"/>
    <n v="174.34"/>
    <x v="7"/>
    <s v="CONTRATO IMPRESIÓN CORPORATIVA DEL 1 DE ENERO AL 7 DE FEBRERO DE 2024; SEISYPC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793"/>
    <s v="AD"/>
    <d v="2024-01-01T00:00:00"/>
    <n v="22024001333"/>
    <s v="2024 01 4331 22799"/>
    <n v="1113199.76"/>
    <x v="8"/>
    <s v="PRORROGA CONTRATO MANTENIMIENTO SOPORTE Y EVOLUTIVO S2CITY. AÑO 2024. EXPTE  P.S. 1 AI-21-2022"/>
    <n v="220"/>
    <s v="BARCELONA"/>
    <s v="BARCELONA"/>
    <x v="0"/>
    <s v="PrNegSP - Procedimiento Negociado Sin Publicidad"/>
    <s v="SinC - Sin Criterio"/>
    <x v="3"/>
    <x v="0"/>
    <s v="2"/>
    <s v="2. Gastos corrientes en bienes y servicios"/>
    <s v="01"/>
    <x v="6"/>
    <s v="4331"/>
    <s v="4331. Desarrollo empresarial"/>
    <s v="22"/>
    <s v="22799"/>
  </r>
  <r>
    <n v="220229000814"/>
    <s v="AD"/>
    <d v="2024-01-01T00:00:00"/>
    <n v="22024002063"/>
    <s v="2024 10 2312 22799"/>
    <n v="956256"/>
    <x v="9"/>
    <s v="ESTANCIAS DIURNAS LOTE 1-GESTION 7 UC-EN23 A NOV25-PL: 11.384-UC IVA inc Z.SUR-H.REY-UC2 RON-D-ARCA-Z.ES-2 UCS PARQUESOL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938"/>
    <s v="AD"/>
    <d v="2024-01-01T00:00:00"/>
    <n v="22024001392"/>
    <s v="2024 04 9231 22201"/>
    <n v="920000"/>
    <x v="10"/>
    <s v="1ª PRÓRROGA CONTRATO  &quot;&quot;SERVICIOS POSTALES, TELEGRÁFICOS Y NOTIFICACIONES PARA AYTO VALLADOLID - LOTE 1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201"/>
  </r>
  <r>
    <n v="220239000629"/>
    <s v="AD"/>
    <d v="2024-01-01T00:00:00"/>
    <n v="22024001121"/>
    <s v="2024 10 2311 22799"/>
    <n v="913816.21"/>
    <x v="11"/>
    <s v="GESTION PROY.SOCIOEDUC.Y DES.COMUNITARIO EN CEAS - 1/1/24 AL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29000836"/>
    <s v="AD"/>
    <d v="2024-01-01T00:00:00"/>
    <n v="22024002145"/>
    <s v="2024 11 1321 22701"/>
    <n v="900000"/>
    <x v="12"/>
    <s v="CONTRATO SERVICIO DE VIGILANCIA, CONTROL Y PROTECCIÓN DIVERSAS DEPENDENCIAS DEL  AYTO. DE VALLADOLID  2023 Y 2024."/>
    <n v="220"/>
    <s v="SALAMANCA"/>
    <s v="SALAMANCA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701"/>
  </r>
  <r>
    <n v="220239000867"/>
    <s v="AD"/>
    <d v="2024-01-01T00:00:00"/>
    <n v="22024001288"/>
    <s v="2024 11 1621 22103"/>
    <n v="800000"/>
    <x v="13"/>
    <s v="SEGUNDA PRORROGA DEL CONTRATO DE SUMINISTRO DE GASOLEO DE AUTOMOCIÓN. SERVICIO DE LIMPIEZA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3"/>
  </r>
  <r>
    <n v="220239000431"/>
    <s v="AD"/>
    <d v="2024-01-01T00:00:00"/>
    <n v="22024001104"/>
    <s v="2024 06 3232 22102"/>
    <n v="765000"/>
    <x v="14"/>
    <s v="CONTRATO SUMINISTRO GAS NATURAL COLEGIOS PUBLICOS DEL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2"/>
    <s v="22102"/>
  </r>
  <r>
    <n v="220229000854"/>
    <s v="AD"/>
    <d v="2024-01-01T00:00:00"/>
    <n v="22024002814"/>
    <s v="2024 04 9204 216"/>
    <n v="743295.15"/>
    <x v="15"/>
    <s v="ASISTENCIA TÉCNICA, OPERACIÓN Y MTO. DEL SOFTWARE DE BASE (54/2022) LOTE 2 , LÍNEA BASE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518"/>
    <s v="AD"/>
    <d v="2024-01-01T00:00:00"/>
    <n v="22024001120"/>
    <s v="2024 07 1711 22799"/>
    <n v="655612.65"/>
    <x v="16"/>
    <s v="CONSERVACIÓN Y MEJORA DE LAS INFRAESTRUCTURAS VERDES DE LAS ZONAS SUR Y ESTE VALLADOLID. EXP:V.18 /2023 - LOTE 1"/>
    <n v="220"/>
    <s v="ALCOBENDAS"/>
    <s v="MADRID"/>
    <x v="0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799"/>
  </r>
  <r>
    <n v="220229000598"/>
    <s v="AD"/>
    <d v="2024-01-01T00:00:00"/>
    <n v="22024002736"/>
    <s v="2024 11 1621 22700"/>
    <n v="621438.75"/>
    <x v="17"/>
    <s v="CONTRATO SERVICIO DE LAVADO E HIGIENIZCAIÓN CONTENEDORES DEL Sº LIMPIEZA Y CONTROL EXTERNO CALIDAD, AÑOS 2023 Y 2024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39000762"/>
    <s v="AD"/>
    <d v="2024-01-01T00:00:00"/>
    <n v="22024001331"/>
    <s v="2024 10 2311 22799"/>
    <n v="560000"/>
    <x v="18"/>
    <s v="PRORROGA LOTE 2 SERVICIO DE COMIDA A DOMICILIO-SAD-DE FEBRERO A MAYO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18"/>
    <s v="AD"/>
    <d v="2024-01-01T00:00:00"/>
    <n v="22024001080"/>
    <s v="2024 03 9241 22701"/>
    <n v="555113.43000000005"/>
    <x v="19"/>
    <s v="LOTE 3: CELADURÍA CENTROS CÍVICOS Y MUNICIPALES (2024 Y ENE-JUL 2025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01"/>
  </r>
  <r>
    <n v="220239000415"/>
    <s v="AD"/>
    <d v="2024-01-01T00:00:00"/>
    <n v="22024001304"/>
    <s v="2024 10 2312 22799"/>
    <n v="495000"/>
    <x v="20"/>
    <s v="Contrato aprendizaje a lo largo de la vida año 2024 y de enero a julio añ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191"/>
    <s v="AD"/>
    <d v="2024-01-01T00:00:00"/>
    <n v="22024001170"/>
    <s v="2024 04 9231 22799"/>
    <n v="464633.96"/>
    <x v="21"/>
    <s v="CONTRATO SERV. ATENCION CIUDADANA 010, CENTRALITA Y ATENCION PRESENCIAL 2024-2025"/>
    <n v="220"/>
    <s v="SEVILLA"/>
    <s v="SEVILLA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799"/>
  </r>
  <r>
    <n v="220239000830"/>
    <s v="AD"/>
    <d v="2024-01-01T00:00:00"/>
    <n v="22024001181"/>
    <s v="2024 06 3232 22100"/>
    <n v="460000"/>
    <x v="5"/>
    <s v="PR-SE 13/21 P.S.5 PRÓRROGA SUMINISTRO ENERGÍA ELÉCTRICA. AÑO 2024. COLEGIOS PÚBLICOS.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2"/>
    <s v="22100"/>
  </r>
  <r>
    <n v="220239000430"/>
    <s v="AD"/>
    <d v="2024-01-01T00:00:00"/>
    <n v="22024001103"/>
    <s v="2024 03 9241 22102"/>
    <n v="430000"/>
    <x v="14"/>
    <s v="CONTRATO SUMINISTRO DE GAS (DEL 01/01/2024 AL 30/09/2025) EXP. PR-SE 99/2022"/>
    <n v="220"/>
    <s v="BARCELONA"/>
    <s v="BARCELONA"/>
    <x v="4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102"/>
  </r>
  <r>
    <n v="220239000866"/>
    <s v="AD"/>
    <d v="2024-01-01T00:00:00"/>
    <n v="22024001205"/>
    <s v="2024 03 9241 22100"/>
    <n v="423506"/>
    <x v="5"/>
    <s v="PRÓRROGA CONTRATO SUMINISTRO ENERGÍA ELÉCTRICA CENTROS SERVICIO PARTICIPACIÓN CIUDADANA (DEL 1 ENE AL 31 DIC 2024)"/>
    <n v="220"/>
    <s v="BILBAO"/>
    <s v="VIZCAYA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100"/>
  </r>
  <r>
    <n v="220240004832"/>
    <s v="AD/"/>
    <d v="2024-03-05T00:00:00"/>
    <n v="22024000016"/>
    <s v="2024 02 9331 224"/>
    <n v="-173677.61"/>
    <x v="22"/>
    <s v="ANULACIÓN ABSORCIÓN BILBAO POR OCCIDENT. 2º PRÓRROGA SEGURO FLOTA (LOTE 3) (Exp.15/2020 ps9 y 10) 5-2-24 A 5-2-25"/>
    <n v="220"/>
    <s v="GETXO"/>
    <s v="VIZCAYA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8440"/>
    <s v="AD/"/>
    <d v="2024-03-22T00:00:00"/>
    <n v="22024001252"/>
    <s v="2024 01 9206 22706"/>
    <n v="-80500"/>
    <x v="23"/>
    <s v="ANULAR POR CAMBIO DE RAZÓN SOCIAL. PRÓRROGA CONTRATO SERIVICIO APOYO GESTIÓN ARCHIVO MUNICIPAL, EXPTE. AMVA 03/2023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706"/>
  </r>
  <r>
    <n v="220219001098"/>
    <s v="AD"/>
    <d v="2024-01-01T00:00:00"/>
    <n v="22024002873"/>
    <s v="2024 04 9204 22200"/>
    <n v="415981.2"/>
    <x v="24"/>
    <s v="TELEFONÍA FIJA , MÓVIL Y DATOS, LOTE 1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2"/>
    <s v="22200"/>
  </r>
  <r>
    <n v="220199000334"/>
    <s v="AD"/>
    <d v="2024-01-01T00:00:00"/>
    <n v="22024002972"/>
    <s v="2024 08 1341 22799"/>
    <n v="406016.97"/>
    <x v="4"/>
    <s v="AMPLIACIÓN ÁREA REGULADA ORA 2020 - 2026"/>
    <n v="220"/>
    <s v="MADRID"/>
    <s v="MADR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799"/>
  </r>
  <r>
    <n v="220239000774"/>
    <s v="AD"/>
    <d v="2024-01-01T00:00:00"/>
    <n v="22024001219"/>
    <s v="2024 03 9241 22700"/>
    <n v="405540.64"/>
    <x v="25"/>
    <s v="2ª PRÓRROGA CONTRATO SERVICIO DE LIMPIEZA CENTROS SERVICIO PARTICIPACIÓN CIUDADANA (DEL 1 ENE AL 31 DIC 2024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n v="1721"/>
    <s v="1721. Protección del medio ambiente"/>
    <n v="62"/>
    <n v="623"/>
  </r>
  <r>
    <n v="220239000088"/>
    <s v="AD"/>
    <d v="2024-01-01T00:00:00"/>
    <n v="22024001535"/>
    <s v="2024 08 1341 22799"/>
    <n v="373709.03"/>
    <x v="4"/>
    <s v="MODIFICACIÓN CONTRATO GESTIÓN ORA"/>
    <n v="220"/>
    <s v="MADRID"/>
    <s v="MADRID"/>
    <x v="1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799"/>
  </r>
  <r>
    <n v="220229000167"/>
    <s v="AD"/>
    <d v="2024-01-01T00:00:00"/>
    <n v="22024002521"/>
    <s v="2024 06 3231 22799"/>
    <n v="357080"/>
    <x v="26"/>
    <s v="EXPTE SE-EIJI 10/2022 PS 11. PRORROGA CONTRATO GESTION EIM EL PRINCIPITO. LOTE 3. AÑO 2023 Y 01/01 A 31/08/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n v="2312"/>
    <s v="2312. Iniciativas sociales"/>
    <n v="62"/>
    <n v="626"/>
  </r>
  <r>
    <n v="220239000850"/>
    <s v="AD"/>
    <d v="2024-01-01T00:00:00"/>
    <n v="22024001200"/>
    <s v="2024 07 1711 22100"/>
    <n v="340000"/>
    <x v="5"/>
    <s v="CONTRATO SUMINISTRO ENERGIA ELECTRICA, SERVICIO DE PARQUES Y JARDINES."/>
    <n v="220"/>
    <s v="BILBAO"/>
    <s v="VIZCAYA"/>
    <x v="2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100"/>
  </r>
  <r>
    <n v="220239000763"/>
    <s v="AD"/>
    <d v="2024-01-01T00:00:00"/>
    <n v="22024001332"/>
    <s v="2024 10 2311 22799"/>
    <n v="310000"/>
    <x v="18"/>
    <s v="SERV.RESTAURACION EN COMEDOR SOCIAL AÑO 2024: 80 COMIDAS Y 60 CENAS/DIA- HASTA CAPAC.MAX 125: 2,53 E/COM Y 2,2 E/CENA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682"/>
    <s v="AD"/>
    <d v="2024-01-01T00:00:00"/>
    <n v="22024001324"/>
    <s v="2024 11 1621 22799"/>
    <n v="305083.90000000002"/>
    <x v="17"/>
    <s v="SEGUNDA PRORROGA CONT. EXPLOT. 4 PUNTOS LIMPIOS FIJOS Y 1 PUNTO LIMPIO MOVIL DEL 1/1/24 AL 30/9/24. SERVICIO DE LIMPIEZA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99"/>
  </r>
  <r>
    <n v="220229000380"/>
    <s v="AD"/>
    <d v="2024-01-01T00:00:00"/>
    <n v="22024002003"/>
    <s v="2024 11 1321 22799"/>
    <n v="276848"/>
    <x v="27"/>
    <s v="CONTRATACIÓN SERV. RETIRADA VEHÍCULOS  V/PÚBLICA Y OTROS SERV. ESPECIAL. DEL 1-1-2023 Al 24-09-2024. EXPTE. SPSC 13/2022"/>
    <n v="220"/>
    <s v="MENGIBAR"/>
    <s v="JAEN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799"/>
  </r>
  <r>
    <n v="220240004887"/>
    <s v="AD"/>
    <d v="2024-03-05T00:00:00"/>
    <n v="22024003040"/>
    <s v="2024 06 3231 22799"/>
    <n v="267385.59999999998"/>
    <x v="26"/>
    <s v="SE-EIJI 10/2022 PS 11. PROR CTTO GESTION EIM EL PRINCIPITO. LOTE 3.  01/01 A 31/08/2024. reajuste proyecto: 267.385,60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667"/>
    <s v="AD"/>
    <d v="2024-01-01T00:00:00"/>
    <n v="22024001398"/>
    <s v="2024 01 4331 22706"/>
    <n v="2501.1999999999998"/>
    <x v="28"/>
    <s v="SERVICIOS CONTROL CALIDAD LOTE 2 OBRAS ACONDICIONAMIENTO ENTORNO HUB INNOVACION. A.M."/>
    <n v="220"/>
    <s v="SANT CUGAT DEL VALLES"/>
    <s v="BARCELONA"/>
    <x v="0"/>
    <s v="PrAbier - Procedimiento Abierto"/>
    <s v="MultiC - MultiCriterio"/>
    <x v="0"/>
    <x v="0"/>
    <s v="2"/>
    <s v="2. Gastos corrientes en bienes y servicios"/>
    <s v="01"/>
    <x v="6"/>
    <n v="1721"/>
    <s v="1721. Protección del medio ambiente"/>
    <n v="62"/>
    <n v="623"/>
  </r>
  <r>
    <n v="220239000792"/>
    <s v="AD"/>
    <d v="2024-01-01T00:00:00"/>
    <n v="22024001354"/>
    <s v="2024 02 9332 22700"/>
    <n v="261021.69"/>
    <x v="25"/>
    <s v="2º PRORROGA CONTRATO LIMPIEZA EDIF MUNICIPALES LOTE 1 C. CONSIST, S BENITO S. ANA Y LAS ERAS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700"/>
  </r>
  <r>
    <n v="220240004890"/>
    <s v="AD"/>
    <d v="2024-03-05T00:00:00"/>
    <n v="22024003066"/>
    <s v="2024 06 3231 22799"/>
    <n v="260185.60000000001"/>
    <x v="29"/>
    <s v="SE-EIJI 10/22 PS 11. PRORROGA CTTO GESTIÓN EIM MAFALDA Y GUILLE. LOTE 7. 1/1 AL 31/8/24 reajuste proy: 260.185,60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29000165"/>
    <s v="AD"/>
    <d v="2024-01-01T00:00:00"/>
    <n v="22024002826"/>
    <s v="2024 06 3231 22799"/>
    <n v="255333.33"/>
    <x v="26"/>
    <s v="EXPTE SE-EIJI 10/2022 PS 11. PRORROGA CONTRATO GESTION EIM CAMPANILLA. LOTE 1. AÑO 2023 Y 01/01 A 31/08/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142"/>
    <s v="AD"/>
    <d v="2024-01-01T00:00:00"/>
    <n v="22024001062"/>
    <s v="2024 07 1711 22799"/>
    <n v="252983.4"/>
    <x v="30"/>
    <s v="CONTRATACIÓN CONSERVACIÓN Y MEJORA DE LAS INFRAESTRUCTURAS VERDES DE ZONAS CENTRO Y NORTE. LOTE 2_ZONA NORTE_V.34/2022.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799"/>
  </r>
  <r>
    <n v="220239000141"/>
    <s v="AD"/>
    <d v="2024-01-01T00:00:00"/>
    <n v="22024001061"/>
    <s v="2024 07 1711 22799"/>
    <n v="248486.85"/>
    <x v="31"/>
    <s v="CONTRATACIÓN CONSERVACIÓN Y MEJORA DE LAS INFRAESTRUCTURAS VERDES DE ZONAS CENTRO Y NORTE. LOTE 1_ZONA CENTRO_V.34/2022."/>
    <n v="220"/>
    <s v="MURCIA"/>
    <s v="MURCIA"/>
    <x v="0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799"/>
  </r>
  <r>
    <n v="220240003119"/>
    <s v="D"/>
    <d v="2024-02-21T00:00:00"/>
    <n v="22024001432"/>
    <s v="2024 06 3321 22799"/>
    <n v="241546.25"/>
    <x v="32"/>
    <s v="SE 80-23 CTTO SERVICIO APOYO A LA GESTIÓN EN LA PRESTACIÓN SERVICIOS EN BIBLIOTECAS MUNICIPALES DESDE MARZO 24+ AÑO 2025"/>
    <n v="300"/>
    <s v="LAS PALMAS"/>
    <s v="LAS PALMAS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2"/>
    <s v="22799"/>
  </r>
  <r>
    <n v="220240004831"/>
    <s v="AD/"/>
    <d v="2024-03-05T00:00:00"/>
    <n v="22024000017"/>
    <s v="2024 02 9331 224"/>
    <n v="-42699.4"/>
    <x v="22"/>
    <s v="ANULACIÓN ABSORCIÓN BILBAO POR OCCIDENT. 2º PRÓRROGA SEGURO DAÑOS (LOTE 2) (Exp.15/2020 ps9 y 10) 5-2-24 A 5-2-25"/>
    <n v="220"/>
    <s v="GETXO"/>
    <s v="VIZCAYA"/>
    <x v="0"/>
    <s v="PrAbier - Procedimiento Abierto"/>
    <s v="MultiC - MultiCriterio"/>
    <x v="2"/>
    <x v="0"/>
    <s v="2"/>
    <s v="2. Gastos corrientes en bienes y servicios"/>
    <s v="02"/>
    <x v="5"/>
    <n v="1721"/>
    <s v="1721. Protección del medio ambiente"/>
    <n v="62"/>
    <n v="623"/>
  </r>
  <r>
    <n v="220229000853"/>
    <s v="AD"/>
    <d v="2024-01-01T00:00:00"/>
    <n v="22024002147"/>
    <s v="2024 04 9204 216"/>
    <n v="225028.69"/>
    <x v="33"/>
    <s v="CENTRO DE ATENCIÓN A USUARIOS (CAU) LOTE 1 (54/2022)"/>
    <n v="220"/>
    <s v="SANTANDER"/>
    <s v="SANTANDER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788"/>
    <s v="AD"/>
    <d v="2024-01-01T00:00:00"/>
    <n v="22024001231"/>
    <s v="2024 06 3231 22700"/>
    <n v="221771.51999999999"/>
    <x v="34"/>
    <s v="PR-SE 32/23 (PS8 SE 31/20) 2ª PRORROGA CTTO LIMPIEZA EDIFICIOS MUNICIPALES. EDUCACIÓN. ESCUELAS INFANTILES. L7 2024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00"/>
  </r>
  <r>
    <n v="220240004735"/>
    <s v="AD"/>
    <d v="2024-03-05T00:00:00"/>
    <n v="22024003057"/>
    <s v="2024 06 3231 22799"/>
    <n v="215862.86"/>
    <x v="35"/>
    <s v="SE EIJI 10/22 PS 11 PROR CTTO GESTION EIM LA COMETA. LOTE 5. 1/1 AL 31/8/24 reajuste a proyecto: 215.862,86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n v="2312"/>
    <s v="2312. Iniciativas sociales"/>
    <n v="64"/>
    <n v="641"/>
  </r>
  <r>
    <n v="220229000381"/>
    <s v="AD"/>
    <d v="2024-01-01T00:00:00"/>
    <n v="22024002864"/>
    <s v="2024 11 1321 204"/>
    <n v="211860.59"/>
    <x v="36"/>
    <s v="CONTRATO RENTING VEHÍCULOS POLICÍA   DEL 1 DE ENERO DE 2023 AL 15 DE AGOSTO DE 2027. LOTE Nº 2. EXPTE. SPSC 06/2022."/>
    <n v="220"/>
    <s v="LAS ROZAS"/>
    <s v="MADR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0"/>
    <s v="204"/>
  </r>
  <r>
    <n v="220239000321"/>
    <s v="AD"/>
    <d v="2024-01-01T00:00:00"/>
    <n v="22024001083"/>
    <s v="2024 10 2312 22799"/>
    <n v="211125"/>
    <x v="37"/>
    <s v="SERV.CELADURIA  DE LOS CENTROS DE VIDA ACTIVA SIN TRANSFERIR DEL 1 DE ENERO DE 2024 AL31 DE JULIO DE 2025"/>
    <n v="220"/>
    <s v="LOGROÑO"/>
    <s v="LA RIOJ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855"/>
    <s v="AD"/>
    <d v="2024-01-01T00:00:00"/>
    <n v="22024001206"/>
    <s v="2024 08 1341 22100"/>
    <n v="210000"/>
    <x v="5"/>
    <s v="1º Prórroga Energía Eléctrica 2024  CENTRO DE MOVILIDAD URBANA"/>
    <n v="220"/>
    <s v="BILBAO"/>
    <s v="VIZCAYA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100"/>
  </r>
  <r>
    <n v="220239000937"/>
    <s v="AD"/>
    <d v="2024-01-01T00:00:00"/>
    <n v="22024001391"/>
    <s v="2024 04 9231 22201"/>
    <n v="210000"/>
    <x v="38"/>
    <s v="1ª PRÓRROGA CONTRATO  &quot;&quot;SERVICIOS POSTALES, TELEGRÁFICOS Y NOTIFICACIONES&quot;&quot; PARA AYTO VALLADOLID -  LOTE 2"/>
    <n v="220"/>
    <s v="TORREJON DE ARDOZ"/>
    <s v="MADRID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201"/>
  </r>
  <r>
    <n v="220229000704"/>
    <s v="AD"/>
    <d v="2024-01-01T00:00:00"/>
    <n v="22024002042"/>
    <s v="2024 10 2314 22799"/>
    <n v="209649.57"/>
    <x v="39"/>
    <s v="PRÓRROGA CTTO GESTION INTEGRAL COORD. ANIM. DINAMIZ. Y SEGUIMIENTO ESPACIO JOVEN ZONA SUR. LOTE 2 / 15/1/23 A 31/12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n v="2313"/>
    <s v="2313. Dirección del área de personas mayores, familia y servicios sociales"/>
    <n v="64"/>
    <n v="641"/>
  </r>
  <r>
    <n v="220239000039"/>
    <s v="AD"/>
    <d v="2024-01-01T00:00:00"/>
    <n v="22024001300"/>
    <s v="2024 10 2314 22799"/>
    <n v="207428.52"/>
    <x v="40"/>
    <s v="PRÓRROGA SE-EIJI 6/2020 P.S.7 CONTRATO SERVICIOS GESTION INTEGRAL ESPACIO JOVEN NORTE LOTE 1. 01/01 A 31/12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4884"/>
    <s v="AD"/>
    <d v="2024-03-05T00:00:00"/>
    <n v="22024003032"/>
    <s v="2024 06 3231 22799"/>
    <n v="204457.17"/>
    <x v="26"/>
    <s v="SE-EIJI 10/2022 PS 11. PRORR CTTO GESTION EIM CAMPANILLA. LOTE 1. 01/01 A 31/08/2024. enlazado a proyecto: 204.457,17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332"/>
    <s v="AD"/>
    <d v="2024-01-01T00:00:00"/>
    <n v="22024001089"/>
    <s v="2024 11 1631 22104"/>
    <n v="201283.54"/>
    <x v="41"/>
    <s v="CONTRATO SUMINISTRO VESTUARIO PRESONAL DE LIMPIEZA VIARIA, AÑO 2024"/>
    <n v="220"/>
    <s v="LA CISTERNIGA"/>
    <s v="VALLADOLID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4"/>
  </r>
  <r>
    <n v="220239000838"/>
    <s v="AD"/>
    <d v="2024-01-01T00:00:00"/>
    <n v="22024001189"/>
    <s v="2024 02 9332 22100"/>
    <n v="200000"/>
    <x v="5"/>
    <s v="2DA.PRÓRROGA SUMINISTRO ENERGÍA ELÉCTRICA DEPENDENCIAS DEL EXEM.DE VALLAD.Y OTRAS ENTID.AÑO 2024"/>
    <n v="220"/>
    <s v="BILBAO"/>
    <s v="VIZCAYA"/>
    <x v="2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100"/>
  </r>
  <r>
    <n v="220239000868"/>
    <s v="AD"/>
    <d v="2024-01-01T00:00:00"/>
    <n v="22024001289"/>
    <s v="2024 11 1631 22103"/>
    <n v="200000"/>
    <x v="13"/>
    <s v="SEGUNDA PRORROGA DEL CONTRATO DE SUMINISTRO DE GASOLEO DE AUTOMOCIÓN. LIMPIEZA VIARIA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3"/>
  </r>
  <r>
    <n v="220229000166"/>
    <s v="AD"/>
    <d v="2024-01-01T00:00:00"/>
    <n v="22024002827"/>
    <s v="2024 06 3231 22799"/>
    <n v="195573.34"/>
    <x v="42"/>
    <s v="EXPTE SE-EIJI 10/2022 PS 11. PRORROGA CONTRATO GESTION EIM CASCANUECES. LOTE 2. AÑO 2023. 01/01 A 31/08/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037"/>
    <s v="AD"/>
    <d v="2024-01-01T00:00:00"/>
    <n v="22024001052"/>
    <s v="2024 10 2312 22799"/>
    <n v="193802"/>
    <x v="43"/>
    <s v="Contrato gestión Centro Ocupacional de 15/2/23 a 14/2/26- años 24,25 y de 1 de enero a 14 febrero 2026.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688"/>
    <s v="AD"/>
    <d v="2024-01-01T00:00:00"/>
    <n v="22024001325"/>
    <s v="2024 10 2314 22799"/>
    <n v="185786.39"/>
    <x v="40"/>
    <s v="PRORROGA GESTION PROGRAMA VALLATARDE Y VALLANOCHE- de 22 enero 2024 a 21 enero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3064"/>
    <s v="AD"/>
    <d v="2024-02-21T00:00:00"/>
    <n v="22024001760"/>
    <s v="2024 01 9203 22699"/>
    <n v="246.84"/>
    <x v="44"/>
    <s v="ADQUISICION LUMINARIA PIE TRIO, R.I."/>
    <n v="220"/>
    <s v="VALLADOLID"/>
    <s v="VALLADOLID"/>
    <x v="2"/>
    <s v="PrAbier - Procedimiento Abierto"/>
    <s v="MultiC - MultiCriterio"/>
    <x v="0"/>
    <x v="0"/>
    <s v="2"/>
    <s v="2. Gastos corrientes en bienes y servicios"/>
    <s v="01"/>
    <x v="6"/>
    <s v="9203"/>
    <s v="9203. Unidad de régimen interior"/>
    <s v="22"/>
    <s v="22699"/>
  </r>
  <r>
    <n v="220240001341"/>
    <s v="AD/"/>
    <d v="2024-02-09T00:00:00"/>
    <n v="22024001312"/>
    <s v="2024 06 3231 22799"/>
    <n v="-10195.780000000001"/>
    <x v="45"/>
    <s v="PROGRAMA FORMACIÓN PROFESORADO, TUTORIZACIÓN EN MATERIA DE AGROECOLOGÍA, MANTENIMIENTO HUERTAS  EIM ENER-JULIO 24"/>
    <n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4"/>
    <n v="9231"/>
    <s v="9231. Información, registro y gestión del padrón"/>
    <n v="64"/>
    <n v="641"/>
  </r>
  <r>
    <n v="220239000898"/>
    <s v="AD"/>
    <d v="2024-01-01T00:00:00"/>
    <n v="22024001297"/>
    <s v="2024 02 9332 22103"/>
    <n v="20000"/>
    <x v="46"/>
    <s v="2DA.PRÓRROGA CONTRATO SUMINISTRO GASÓLEO DE AUTOMOCIÓN VEHÍCULOS MANTE.AYUNT.VALLAD.EXPTE.38/20"/>
    <n v="220"/>
    <s v="MADRID"/>
    <s v="MADRID"/>
    <x v="2"/>
    <s v="PrAbier - Procedimiento Abierto"/>
    <s v="MultiC - MultiCriterio"/>
    <x v="2"/>
    <x v="0"/>
    <s v="2"/>
    <s v="2. Gastos corrientes en bienes y servicios"/>
    <s v="02"/>
    <x v="5"/>
    <n v="2313"/>
    <s v="2313. Dirección del área de personas mayores, familia y servicios sociales"/>
    <n v="64"/>
    <n v="641"/>
  </r>
  <r>
    <n v="220219000122"/>
    <s v="AD"/>
    <d v="2024-01-01T00:00:00"/>
    <n v="22024001727"/>
    <s v="2024 10 2311 22799"/>
    <n v="163945.04999999999"/>
    <x v="47"/>
    <s v="CONTRATO SERV. GESTION ALBERGUE MUNICIPAL  PARA ATENCIÓN A PERSONAS SIN HOGAR DE 1 ENERO 2022 A 31 MARZO 2024. COVID-19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20"/>
    <s v="AD"/>
    <d v="2024-01-01T00:00:00"/>
    <n v="22024001082"/>
    <s v="2024 10 2312 22799"/>
    <n v="163875"/>
    <x v="37"/>
    <s v="SERV. CELADURIA DELOS CENTROS DE VIDA ACTIVA TRANSFERIDOS DE 1 DE ENERO DE 2024 A 31 DE JULIO DE  2025"/>
    <n v="220"/>
    <s v="LOGROÑO"/>
    <s v="LA RIOJ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29000172"/>
    <s v="AD"/>
    <d v="2024-01-01T00:00:00"/>
    <n v="22024002526"/>
    <s v="2024 06 3231 22799"/>
    <n v="150079.4"/>
    <x v="48"/>
    <s v="EXPTE SE-EIJI 10/2022 PS 11. PRORROGA CONTRATO GESTION EIM PLATERO. LOTE 8. AÑO 2023 Y 01/01 A 31/08/2024.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29000739"/>
    <s v="AD"/>
    <d v="2024-01-01T00:00:00"/>
    <n v="22024002052"/>
    <s v="2024 10 2312 22799"/>
    <n v="148561.92000000001"/>
    <x v="18"/>
    <s v="ESTANCIAS DIURNAS L.2 COMIDAS-EN 23 A NOV 25-P:4,68 E/U/D-128 PLAZAS DE 7 UC:Z.SUR,H.REY,UC2 ROND,D-ARC,Z.EST,2 UCS PAR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826"/>
    <s v="AD"/>
    <d v="2024-01-01T00:00:00"/>
    <n v="22024001337"/>
    <s v="2024 09 4321 22799"/>
    <n v="15125"/>
    <x v="49"/>
    <s v="CONTRATACION DEL SERVICIO DE MANTENIMIENTO DE LOS PORTALES WEB DE TURISMO, 6 MESES"/>
    <n v="220"/>
    <s v="ZARAGOZA"/>
    <s v="ZARAGOZA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40004885"/>
    <s v="AD"/>
    <d v="2024-03-05T00:00:00"/>
    <n v="22024003034"/>
    <s v="2024 06 3231 22799"/>
    <n v="147319.46"/>
    <x v="42"/>
    <s v="SE-EIJI 10/2022 PS 11. PROR CTTO GESTION EIM CASCANUECES. LOTE 2. 01/01 A 31/08/2024. enlazado a proyecto: 147.319,46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417"/>
    <s v="AD"/>
    <d v="2024-01-01T00:00:00"/>
    <n v="22024001306"/>
    <s v="2024 10 2311 22799"/>
    <n v="137000"/>
    <x v="18"/>
    <s v="PRÓRROGA SERV.AYUDA A DOMICILIO LOTE 2 ENERO 2024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29000815"/>
    <s v="AD"/>
    <d v="2024-01-01T00:00:00"/>
    <n v="22024002064"/>
    <s v="2024 10 2312 22799"/>
    <n v="136608"/>
    <x v="9"/>
    <s v="ESTANCIAS DIURNAS lote 1:GESTION UC1 RONDILLA (16 PL) -PL:11.384/MES IVA inc.-ENE 23 A NOV 25-contrato hasta dic 25 (AD)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331"/>
    <s v="AD"/>
    <d v="2024-01-01T00:00:00"/>
    <n v="22024001088"/>
    <s v="2024 11 1621 22104"/>
    <n v="134189"/>
    <x v="41"/>
    <s v="CONCURSO SUMINISTRO VESTUARIO PERSONAL DEL SERVICIO DE LIMPIEZA AÑO 2024"/>
    <n v="220"/>
    <s v="LA CISTERNIGA"/>
    <s v="VALLADOLID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4"/>
  </r>
  <r>
    <n v="220239000773"/>
    <s v="AD"/>
    <d v="2024-01-01T00:00:00"/>
    <n v="22024001218"/>
    <s v="2024 11 1321 22700"/>
    <n v="131496.69"/>
    <x v="25"/>
    <s v="2ª PRÓRROGA CONTRATO LIMPIEZA DEPEND. MUNICIPALES (POLICÍA) EJ. 2024. EXPTE. PR-SE 32/2022 (P.S. 8 EXPTE SE 31/2020)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700"/>
  </r>
  <r>
    <n v="220240006652"/>
    <s v="AD"/>
    <d v="2024-03-14T00:00:00"/>
    <n v="22024001757"/>
    <s v="2024 10 2311 22799"/>
    <n v="122026.31"/>
    <x v="47"/>
    <s v="PRORROGA EXTRAORDINARIA GESTIÓN DEL ALBERGUE MUNICIPAL MESES ABRIL Y MAY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556"/>
    <s v="AD"/>
    <d v="2024-01-01T00:00:00"/>
    <n v="22024001352"/>
    <s v="2024 11 1621 22700"/>
    <n v="114583.33"/>
    <x v="50"/>
    <s v="PRÓRROGA CONTRATO RECOGIDA ENVASES LIGEROS DE PLÁSTICO EN EL MUNICIPIO DE VALLADOLID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40001340"/>
    <s v="AD"/>
    <d v="2024-02-09T00:00:00"/>
    <n v="22024001582"/>
    <s v="2024 06 3231 22700"/>
    <n v="114248.9"/>
    <x v="34"/>
    <s v="PR-SE 32/23(PS8 SE 31/20) 2ª PROR CTTO LIMPIEZA EDIFICIOS MUNICIPAL:EDUCACIÓN.EIM. L7 2024 ENLAZADO PROYECTO:114.248,9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00"/>
  </r>
  <r>
    <n v="220239000841"/>
    <s v="AD"/>
    <d v="2024-01-01T00:00:00"/>
    <n v="22024001192"/>
    <s v="2024 11 1321 22100"/>
    <n v="110000"/>
    <x v="5"/>
    <s v="1ª PRÓRR. CONT. SUMIN. ENERGÍA ELÉCTRICA DE 1  ENERO A 31  DIC. DE 2024. EXP, PR-SE 27/2023 (PS 5 EXP. PR-SE 13/2021)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0"/>
  </r>
  <r>
    <n v="220229000227"/>
    <s v="AD"/>
    <d v="2024-01-01T00:00:00"/>
    <n v="22024002083"/>
    <s v="2024 06 3231 22799"/>
    <n v="109480"/>
    <x v="42"/>
    <s v="SE-EIJI 7/2022. CONTRATO DE SERVICIOS PARA LA GESTION DE LA E.I.M. &quot;&quot;CASCABEL&quot;&quot;. AÑO 2023 Y DEL 01/01 A 31/08/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469"/>
    <s v="AD"/>
    <d v="2024-01-01T00:00:00"/>
    <n v="22024001132"/>
    <s v="2024 10 2311 22799"/>
    <n v="108089.7"/>
    <x v="51"/>
    <s v="SERV.MEDIACION Y CONV. Y ACTIV.PLAN CONVIVENCIA DE 1 ENERO A 31 JUL 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40001340"/>
    <s v="AD"/>
    <d v="2024-02-09T00:00:00"/>
    <n v="22024001583"/>
    <s v="2024 06 3231 22700"/>
    <n v="107522.62"/>
    <x v="34"/>
    <s v="PR-SE 32/23(PS8 SE 31/20) 2ª PROR CTTO LIMPIEZA EDIFICIOS MUNICIPAL:EDUCACIÓN.EIM. L7 2024 ENLAZADO PROYECTO:114.248,9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00"/>
  </r>
  <r>
    <n v="220239000481"/>
    <s v="AD"/>
    <d v="2024-01-01T00:00:00"/>
    <n v="22024001117"/>
    <s v="2024 03 9241 22799"/>
    <n v="107117.52"/>
    <x v="11"/>
    <s v="GESTIÓN ACTIVIDADES OCUPACIÓN TIEMPO LIBRE (YOGA) EN CENTROS DE PARTICIPACIÓN CIUDADANA (DEL 1/ENE 2024 AL 30/SEP 2025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4888"/>
    <s v="AD"/>
    <d v="2024-03-05T00:00:00"/>
    <n v="22024003043"/>
    <s v="2024 06 3231 22799"/>
    <n v="105125.52"/>
    <x v="48"/>
    <s v="SE-EIJI 10/2022 PS 11. PROR CTTO GESTION EIM PLATERO. LOTE 8. 01/01 A 31/08/2024. reajuste proyecto: 105.125,52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658"/>
    <s v="AD"/>
    <d v="2024-01-01T00:00:00"/>
    <n v="22024001259"/>
    <s v="2024 06 3232 213"/>
    <n v="102835.32"/>
    <x v="52"/>
    <s v="SE-EIJI 11/2020 PS 3. 2ª PRORROGA DEL CONTRATO DE MANTENIMIENTO DE EDIFICIOS. COLEGIOS PÚBLICOS. LOTE 1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261"/>
    <s v="AD"/>
    <d v="2024-01-01T00:00:00"/>
    <n v="22024001071"/>
    <s v="2024 11 1621 204"/>
    <n v="98548.45"/>
    <x v="53"/>
    <s v="ARRENDAMIENTO CAMIÓN CARGA SUPERIOR MÁS DE 13m3 LOTE 1, AÑOS 2024 Y 2025. SERVICIO DE LIMPIEZA."/>
    <n v="220"/>
    <s v="RIBA-ROJA DE TURIA"/>
    <s v="VALENCIA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0"/>
    <s v="204"/>
  </r>
  <r>
    <n v="220240004876"/>
    <s v="D"/>
    <d v="2024-03-05T00:00:00"/>
    <n v="22024001656"/>
    <s v="2024 11 1621 213"/>
    <n v="96800"/>
    <x v="54"/>
    <s v="EXP. SESPSC 38/2023 CONTRATO REPARACIÓN 7 PLATAFORMAS SOTERRADAS. SERVICIO DE LIMPIEZA."/>
    <n v="300"/>
    <s v="CABRILS"/>
    <s v="BARCELONA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39000896"/>
    <s v="AD"/>
    <d v="2024-01-01T00:00:00"/>
    <n v="22024001295"/>
    <s v="2024 11 1321 22103"/>
    <n v="96000"/>
    <x v="46"/>
    <s v="2ª PRÓRROGA CONTRATO SUM. GASÓLEO  VEHÍCULOS  POLICÍA DE 1-1-2024 A 31-12-2024. EXPTE. PR-SE 37/2022 (P. 6 PR-SE 38/2020"/>
    <n v="220"/>
    <s v="MADRID"/>
    <s v="MADR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3"/>
  </r>
  <r>
    <n v="220229000161"/>
    <s v="AD"/>
    <d v="2024-01-01T00:00:00"/>
    <n v="22024003060"/>
    <s v="2024 06 3261 22799"/>
    <n v="91798.67"/>
    <x v="55"/>
    <s v="EXPTE SE 2-22 CTTO SERVICIOS PROGRAMA ABSENTISMO ESCOLAR CURSOS  22-23 Y 23-24"/>
    <n v="220"/>
    <s v="LALIN"/>
    <s v="PONTEVEDRA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2"/>
    <s v="22799"/>
  </r>
  <r>
    <n v="220239000361"/>
    <s v="AD"/>
    <d v="2024-01-01T00:00:00"/>
    <n v="22024001091"/>
    <s v="2024 11 1621 22799"/>
    <n v="90274.52"/>
    <x v="17"/>
    <s v="ADJUDICACIÓN CONTRATO EXPLOTACIÓN PUNTO LIMPIO C/ VALLE DE ARÁN DEL SERVICIO DE LIMPIEZA DEL 01/01/24 AL 30/09/2024.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99"/>
  </r>
  <r>
    <n v="220239000426"/>
    <s v="AD"/>
    <d v="2024-01-01T00:00:00"/>
    <n v="22024001100"/>
    <s v="2024 02 9332 22102"/>
    <n v="90000"/>
    <x v="14"/>
    <s v="ADJUDICAR  CONTRATO GAS NATURAL DE 1 ENERO A 31 DICIEMBRE DE 2024."/>
    <n v="220"/>
    <s v="BARCELONA"/>
    <s v="BARCELONA"/>
    <x v="2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102"/>
  </r>
  <r>
    <n v="220239000742"/>
    <s v="AD"/>
    <d v="2024-01-01T00:00:00"/>
    <n v="22024001408"/>
    <s v="2024 09 4321 22609"/>
    <n v="9698"/>
    <x v="56"/>
    <s v="SERVICIO DE ORGANIZACION, MONTAJE Y DESMONTAJE DE LA EXPOSICION VALLADOLID CON LOS GOYA. DICIEMBRE 23 A FEBRERO 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09"/>
  </r>
  <r>
    <n v="220240004887"/>
    <s v="AD"/>
    <d v="2024-03-05T00:00:00"/>
    <n v="22024003041"/>
    <s v="2024 06 3231 22799"/>
    <n v="89694.399999999994"/>
    <x v="26"/>
    <s v="SE-EIJI 10/2022 PS 11. PROR CTTO GESTION EIM EL PRINCIPITO. LOTE 3.  01/01 A 31/08/2024. reajuste proyecto: 267.385,60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90"/>
    <s v="AD"/>
    <d v="2024-03-05T00:00:00"/>
    <n v="22024003067"/>
    <s v="2024 06 3231 22799"/>
    <n v="87894.399999999994"/>
    <x v="29"/>
    <s v="SE-EIJI 10/22 PS 11. PRORROGA CTTO GESTIÓN EIM MAFALDA Y GUILLE. LOTE 7. 1/1 AL 31/8/24 reajuste proy: 260.185,60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736"/>
    <s v="AD"/>
    <d v="2024-03-05T00:00:00"/>
    <n v="22024003062"/>
    <s v="2024 06 3231 22799"/>
    <n v="87624"/>
    <x v="57"/>
    <s v="SE EIJI 10/22 PS 11 PROR CTTO GESTIÓN EIM TOBOGAN. LOTE 6. 1/1 AL 31/8/24 reajuste proyecto: 87.6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865"/>
    <s v="AD"/>
    <d v="2024-01-01T00:00:00"/>
    <n v="22024001238"/>
    <s v="2024 04 9204 22100"/>
    <n v="85000"/>
    <x v="5"/>
    <s v="SUMINISTRO ENERGÍA ELÉCTRICA, EDIFICIO ENRIQUE IV,  (27/2023)"/>
    <n v="220"/>
    <s v="BILBAO"/>
    <s v="VIZCAYA"/>
    <x v="2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2"/>
    <s v="22100"/>
  </r>
  <r>
    <n v="220240003324"/>
    <s v="AD"/>
    <d v="2024-02-23T00:00:00"/>
    <n v="22024001511"/>
    <s v="2024 06 3341 22609"/>
    <n v="30709.8"/>
    <x v="58"/>
    <s v="SE-EC 08/2023. PRORROGA FERIA DEL LIBRO. 2024. LOTE 1: SUMINISTRO INFRAESTRUCTURAS PARA ESPACIO MULTIUSOS Y EQUIPAMIENTO"/>
    <n v="220"/>
    <s v="LORQUI"/>
    <s v="MURCIA"/>
    <x v="2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29000426"/>
    <s v="AD"/>
    <d v="2024-01-01T00:00:00"/>
    <n v="22024003422"/>
    <s v="2024 04 9204 216"/>
    <n v="84843.68"/>
    <x v="59"/>
    <s v="OPERACIÓN DEL  CENTRO DE OPERACIONES DE CIBERSEGURIDAD (SOC), LOTE 1   (59/2021)"/>
    <n v="220"/>
    <s v="SAN SEBASTIAN"/>
    <s v="SAN SEBASTIAN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847"/>
    <s v="AD"/>
    <d v="2024-01-01T00:00:00"/>
    <n v="22024001442"/>
    <s v="2024 06 3341 22100"/>
    <n v="83000"/>
    <x v="5"/>
    <s v="SUMINISTRO ENERGIA ELECTRICA CUPULA DEL MILENIO, ROSA CHACEL, GALERIAS VALLADOLID, MARCELINA PONCELA. AÑO 2024"/>
    <n v="220"/>
    <s v="BILBAO"/>
    <s v="VIZCAYA"/>
    <x v="2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100"/>
  </r>
  <r>
    <n v="220239000442"/>
    <s v="AD"/>
    <d v="2024-01-01T00:00:00"/>
    <n v="22024001113"/>
    <s v="2024 10 2312 22799"/>
    <n v="14924.36"/>
    <x v="60"/>
    <s v="LOTE5 PROGRAMA PREVENCION YOUNG ZONE.PREVEN. CONSUMO ALCOHOL,TABACO, CANNABIS DIRIG. A JOVENES DEL 01/01/24 AL 01/0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668"/>
    <s v="AD"/>
    <d v="2024-01-01T00:00:00"/>
    <n v="22024001399"/>
    <s v="2024 01 4331 22706"/>
    <n v="1992.32"/>
    <x v="61"/>
    <s v="SERVICIOS CONTROL CALIDAD LOTE 1 OBRAS ACONDICIONAMIENTO ENTORNO HUB INNOVACIÓN. A.M."/>
    <n v="220"/>
    <s v="MALAGA"/>
    <s v="MALAGA"/>
    <x v="0"/>
    <s v="PrAbier - Procedimiento Abierto"/>
    <s v="MultiC - MultiCriterio"/>
    <x v="0"/>
    <x v="0"/>
    <s v="2"/>
    <s v="2. Gastos corrientes en bienes y servicios"/>
    <s v="01"/>
    <x v="6"/>
    <s v="4331"/>
    <s v="4331. Desarrollo empresarial"/>
    <s v="22"/>
    <s v="22706"/>
  </r>
  <r>
    <n v="220239000476"/>
    <s v="AD"/>
    <d v="2024-01-01T00:00:00"/>
    <n v="22024001095"/>
    <s v="2024 03 9241 213"/>
    <n v="82001.53"/>
    <x v="62"/>
    <s v="CONTRATO MANTENIMIENTO SIST. CALEFACCIÓN Y CLIMAT. CENTROS PARTICIPACIÓN CIUD/ LOTE 1 EXP SE-PC 11/2023/ 1ENE24-1JUN25"/>
    <n v="220"/>
    <s v="VALLADOLID"/>
    <s v="MADR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4873"/>
    <s v="AD"/>
    <d v="2024-03-05T00:00:00"/>
    <n v="22024002183"/>
    <s v="2024 10 2314 22799"/>
    <n v="14924.36"/>
    <x v="60"/>
    <s v="LOTE5 PROG.PREV.YOUNG ZONE.PREVEN.CONSUMO ALCOHOL, TABACO, CANNABIS DIRIG. A JOVENES DE 01/01/24 AL 01/08/25-PROC..231.2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8441"/>
    <s v="AD"/>
    <d v="2024-03-22T00:00:00"/>
    <n v="22024003571"/>
    <s v="2024 01 9206 22706"/>
    <n v="80500"/>
    <x v="63"/>
    <s v="PRÓRROGA CONTRATO SERVICIO APOYO GESTIÓN ARCHIVO MUNICIPAL. AÑO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706"/>
  </r>
  <r>
    <n v="220239000893"/>
    <s v="AD"/>
    <d v="2024-01-01T00:00:00"/>
    <n v="22024001292"/>
    <s v="2024 07 1711 22103"/>
    <n v="80000"/>
    <x v="46"/>
    <s v="CONTRATO SUMINISTRO DE GASOLEO PARA EL SERVICIO DE PARQUES Y JARDINES."/>
    <n v="220"/>
    <s v="MADRID"/>
    <s v="MADRID"/>
    <x v="2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103"/>
  </r>
  <r>
    <n v="220240004891"/>
    <s v="AD"/>
    <d v="2024-03-05T00:00:00"/>
    <n v="22024003069"/>
    <s v="2024 06 3231 22799"/>
    <n v="77461.919999999998"/>
    <x v="43"/>
    <s v="SE EIJI 10/22 PS 11 PRORR CTTO GESTION EIM EL GLOBO. LOTE 9. 1/1 AL 31/8/24 reajuste a proyecto: 77.461,92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89"/>
    <s v="AD"/>
    <d v="2024-03-05T00:00:00"/>
    <n v="22024003049"/>
    <s v="2024 06 3231 22799"/>
    <n v="77283.570000000007"/>
    <x v="29"/>
    <s v="SE-EIJI 10/22 PS11 PROR CTTO GESTION EIM FANTASIA LOTE 4. 1/1 AL 31/8/24 reajuste proyecto: 77.283,57 ¿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428"/>
    <s v="AD"/>
    <d v="2024-01-01T00:00:00"/>
    <n v="22024001101"/>
    <s v="2024 11 1321 22102"/>
    <n v="77000"/>
    <x v="14"/>
    <s v="SUMINISTRO DE GAS PARA POLICÍA MUNICIPAL DE 1 DE ENERO A 31 DE DIC. DE 2024 Y DE 1 DE ENERO A 30 DE SEPT. DE 2025."/>
    <n v="220"/>
    <s v="BARCELONA"/>
    <s v="BARCELONA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2"/>
  </r>
  <r>
    <n v="220240004870"/>
    <s v="AD/"/>
    <d v="2024-03-05T00:00:00"/>
    <n v="22024001113"/>
    <s v="2024 10 2312 22799"/>
    <n v="-14924.36"/>
    <x v="60"/>
    <s v="LOTE5 PROGR.PREVENC.YOUNG ZONE.CONSUMO ALCOHOL,TABACO,CANNABIS DIRIG.A JOVENES DE 01/01/24 A 01/08/25-TRASPASO A 231.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5061"/>
    <s v="AD"/>
    <d v="2024-03-07T00:00:00"/>
    <n v="22024002493"/>
    <s v="2024 09 4321 22100"/>
    <n v="75000"/>
    <x v="5"/>
    <s v="SUMINISTRO ENERGIA ELECTRICA CUPULA DEL MILENIO AÑO 2024"/>
    <n v="220"/>
    <s v="BILBAO"/>
    <s v="VIZCAYA"/>
    <x v="2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100"/>
  </r>
  <r>
    <n v="220239000421"/>
    <s v="AD"/>
    <d v="2024-01-01T00:00:00"/>
    <n v="22024001093"/>
    <s v="2024 10 2312 22102"/>
    <n v="74200"/>
    <x v="14"/>
    <s v="suministro gas-iniciativas sociales: cpms tranf-proy-de 1/1/24 a 30/9/25-(cont de 1/10/23 a 30/9/25)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2"/>
  </r>
  <r>
    <n v="220239000432"/>
    <s v="AD"/>
    <d v="2024-01-01T00:00:00"/>
    <n v="22024001105"/>
    <s v="2024 06 3231 22102"/>
    <n v="74000"/>
    <x v="14"/>
    <s v="CONTRATO SUMINISTRO GAS NATURAL ESCUELAS INFANTILES MUNICIPALES DE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2"/>
  </r>
  <r>
    <n v="220240004892"/>
    <s v="AD"/>
    <d v="2024-03-05T00:00:00"/>
    <n v="22024003071"/>
    <s v="2024 06 3231 22799"/>
    <n v="72958.77"/>
    <x v="43"/>
    <s v="SE EIJI 10/22 PS 11 PRORR CTTO GESTIÓN EIM CABALLITO BLANCO. LOTE 10. 1/1 AL 31/8/24. reajuste a proyecto: 72.958,77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29000386"/>
    <s v="AD"/>
    <d v="2024-01-01T00:00:00"/>
    <n v="22024002005"/>
    <s v="2024 11 1321 204"/>
    <n v="70712.399999999994"/>
    <x v="64"/>
    <s v="CONTRATO RENTING  VEHÍCULOS POLICÍA. DEL 1 DE ENERO DE 2023 AL 15 DE AGOSTO DE 2027. LOTE Nº 3. EXPTE SPSC 06/2022."/>
    <n v="220"/>
    <s v="LUGO"/>
    <s v="LUGO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0"/>
    <s v="204"/>
  </r>
  <r>
    <n v="220240008442"/>
    <s v="AD"/>
    <d v="2024-03-22T00:00:00"/>
    <n v="22024000044"/>
    <s v="2024 04 9204 216"/>
    <n v="70482.5"/>
    <x v="15"/>
    <s v="ASISTENCÍA TÉCNICA, OPERACIÓN Y MTO. DEL SOFTWARE DE BASE(54/2022) LOTE 2, (MODIFICACIÓN)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843"/>
    <s v="AD"/>
    <d v="2024-01-01T00:00:00"/>
    <n v="22024001194"/>
    <s v="2024 11 1631 22100"/>
    <n v="70000"/>
    <x v="5"/>
    <s v="SUMINISTRO ENERÍA ELÉCTRICA AÑO 2024. LIMPIEZA VIARIA.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0"/>
  </r>
  <r>
    <n v="220239000325"/>
    <s v="AD"/>
    <d v="2024-01-01T00:00:00"/>
    <n v="22024001087"/>
    <s v="2024 10 2311 22799"/>
    <n v="69017.600000000006"/>
    <x v="19"/>
    <s v="SERV.CELADURIA -LOTE 2 CENTROS DE ACCION SOCIAL - INTERV.SOC- DE 1/1/24 A 31/7/25 (2024: 69.017,60e y 2025: 41.521,40e)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40004886"/>
    <s v="AD"/>
    <d v="2024-03-05T00:00:00"/>
    <n v="22024003036"/>
    <s v="2024 06 3231 22799"/>
    <n v="68394.67"/>
    <x v="42"/>
    <s v="SE-EIJI 7/2022. CTTO SERVICIOS GESTION DE LA E.I.M. &quot;&quot;&quot;&quot;CASCABEL&quot;&quot;&quot;&quot;. DEL 01/01 A 31/08/2024. reajuste proyecto: 68.394,67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833"/>
    <s v="AD"/>
    <d v="2024-01-01T00:00:00"/>
    <n v="22024001184"/>
    <s v="2024 10 2314 22100"/>
    <n v="65000"/>
    <x v="5"/>
    <s v="PR-SE 13/21 P.S.5 PRÓRROGA SUMINISTRO ENERGÍA ELÉCTRICA. AÑO 2024. ESPACIOS JÓVENES"/>
    <n v="220"/>
    <s v="BILBAO"/>
    <s v="VIZCAYA"/>
    <x v="2"/>
    <s v="PrAbier - Procedimiento Abierto"/>
    <s v="UniC - Único Criterio"/>
    <x v="2"/>
    <x v="0"/>
    <s v="2"/>
    <s v="2. Gastos corrientes en bienes y servicios"/>
    <s v="10"/>
    <x v="2"/>
    <s v="2314"/>
    <s v="2314. Centro de programas juveniles"/>
    <s v="22"/>
    <s v="22100"/>
  </r>
  <r>
    <n v="220240001295"/>
    <s v="AD"/>
    <d v="2024-02-08T00:00:00"/>
    <n v="22024001476"/>
    <s v="2024 06 3232 203"/>
    <n v="7260"/>
    <x v="65"/>
    <s v="SUMINITRO MAQUINARIA EN ALQUILER POR HORAS PARA LAS EXCAVACIONES POR OBRAS EN COLEGIOS PUBLICOS. 2024"/>
    <n v="220"/>
    <s v="VALDESTILLAS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0"/>
    <s v="203"/>
  </r>
  <r>
    <n v="220239000778"/>
    <s v="AD"/>
    <d v="2024-01-01T00:00:00"/>
    <n v="22024001223"/>
    <s v="2024 11 1361 22700"/>
    <n v="62149.84"/>
    <x v="66"/>
    <s v="SEGUNDA PRÓRROGA CONTRATO SERVICIO LIMPIEZA DEPENDENCIAS PARQUES SEISYPC; EXPTE PR SC 32_2022 PS8 EXPTE SE 31_2020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700"/>
  </r>
  <r>
    <n v="220229000154"/>
    <s v="AD"/>
    <d v="2024-01-01T00:00:00"/>
    <n v="22024003052"/>
    <s v="2024 06 3232 22799"/>
    <n v="61014.31"/>
    <x v="25"/>
    <s v="SE 10/20 PS1 PRORROGA CTTO MANTENIMIENTO ZONAS VERDES. LOTE 1. COLEGIOS PUBLICOS. AÑO 2023 Y HASTA 22 SEPTIEMB 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2"/>
    <s v="22799"/>
  </r>
  <r>
    <n v="220239000420"/>
    <s v="AD"/>
    <d v="2024-01-01T00:00:00"/>
    <n v="22024001092"/>
    <s v="2024 10 2312 22102"/>
    <n v="59400"/>
    <x v="14"/>
    <s v="suministro gas-iniciativas sociales: cpms no transf. de 1/1/24 a 30/9/25-(cont de 1/10/23 a 30/9/25)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2"/>
  </r>
  <r>
    <n v="220239000785"/>
    <s v="AD"/>
    <d v="2024-01-01T00:00:00"/>
    <n v="22024001229"/>
    <s v="2024 06 3321 22700"/>
    <n v="59179.51"/>
    <x v="34"/>
    <s v="PR-SE 32/23 (P.S.8 SE 31/20) 2ª PRÓRROGA CTO LIMPIEZA EDIFICIOS MUNICIPALES. EDUCACIÓN. BIBLIOTECAS PUBLICAS. L 7. 2024.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2"/>
    <s v="22700"/>
  </r>
  <r>
    <n v="220239000775"/>
    <s v="AD"/>
    <d v="2024-01-01T00:00:00"/>
    <n v="22024001220"/>
    <s v="2024 10 2311 22700"/>
    <n v="57032.33"/>
    <x v="67"/>
    <s v="PRORROGA L11 LIMPIEZA CEAS: CENTRO Y JEF.ZON. BELÉN,DEL-ARG,DEL-CANT,B.ESPAÑA,C/PATO Y ARCA REAL -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00"/>
  </r>
  <r>
    <n v="220229000821"/>
    <s v="AD"/>
    <d v="2024-01-01T00:00:00"/>
    <n v="22024002066"/>
    <s v="2024 10 2311 22799"/>
    <n v="56948.71"/>
    <x v="68"/>
    <s v="PRÓRROGA PROYECTO LUCHA CONTRA LA EXCLUSIÓN EN ZONAS VULNERABLES DE LA ZONA ESTE DE 9/3/2023 AL 8/3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40001350"/>
    <s v="AD"/>
    <d v="2024-02-09T00:00:00"/>
    <n v="22024001594"/>
    <s v="2024 06 3231 22102"/>
    <n v="55708.23"/>
    <x v="14"/>
    <s v="CTTO SUMINISTRO GAS NATURAL EIM DE 1 ENERO 2024 A 30 SEPTIEMBRE 2025 ENLAZADO PROY: 55.708,23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2"/>
  </r>
  <r>
    <n v="220239000326"/>
    <s v="AD"/>
    <d v="2024-01-01T00:00:00"/>
    <n v="22024001129"/>
    <s v="2024 01 4331 22799"/>
    <n v="55665.2"/>
    <x v="69"/>
    <s v="CONTRATACION SERVICIOS CELADURIA AGENCIA DE INNOVACION Y DESARROLLO ECONOMICO. CONTRATO CENTRALIZADO"/>
    <n v="220"/>
    <s v="BURGOS"/>
    <s v="BURGOS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2"/>
    <s v="22799"/>
  </r>
  <r>
    <n v="220239000800"/>
    <s v="AD"/>
    <d v="2024-01-01T00:00:00"/>
    <n v="22024001233"/>
    <s v="2024 10 2314 22700"/>
    <n v="55569.06"/>
    <x v="34"/>
    <s v="PR-SE 32-2023 (PS8 SE 31/20) 2ª PRORROGA CTTO LIMPIEZA EDIFICIOS MUNICIPALES. ESPACIOS JOVENES. LOTE 7. 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00"/>
  </r>
  <r>
    <n v="220239000903"/>
    <s v="AD"/>
    <d v="2024-01-01T00:00:00"/>
    <n v="22024001284"/>
    <s v="2024 06 3231 213"/>
    <n v="7253.95"/>
    <x v="70"/>
    <s v="MANTENIMIENTO SISTEMAS DE SEGURIDAD ESCUELAS INFANTILES.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39000043"/>
    <s v="AD"/>
    <d v="2024-01-01T00:00:00"/>
    <n v="22024001534"/>
    <s v="2024 11 1361 213"/>
    <n v="54208"/>
    <x v="71"/>
    <s v="CONTRATO PREST SERV MANT CONSERV MÁQUINAS, EQUIPOS, HERRAM Y MATER 7 ; LOTE 1: MANT PREV EQUIPOS RESP AUTÓNOMA;SEISYPC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4735"/>
    <s v="AD"/>
    <d v="2024-03-05T00:00:00"/>
    <n v="22024003058"/>
    <s v="2024 06 3231 22799"/>
    <n v="52777.14"/>
    <x v="35"/>
    <s v="SE EIJI 10/22 PS 11 PROR CTTO GESTION EIM LA COMETA. LOTE 5. 1/1 AL 31/8/24 reajuste a proyecto: 215.862,86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791"/>
    <s v="AD"/>
    <d v="2024-01-01T00:00:00"/>
    <n v="22024001353"/>
    <s v="2024 02 9332 22700"/>
    <n v="52213.98"/>
    <x v="37"/>
    <s v="2DA.PRÓRROGA C.LIMPIEZA DEPENDENC.MUNICIPALES (LOTE 2), ARCHIVO, EDIF.SALUD, LAB.C.MÉDICO LAS FLORES.AÑO 2024."/>
    <n v="220"/>
    <s v="LOGROÑO"/>
    <s v="LA RIOJA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700"/>
  </r>
  <r>
    <n v="220229000052"/>
    <s v="AD"/>
    <d v="2024-01-01T00:00:00"/>
    <n v="22024001932"/>
    <s v="2024 04 9341 22699"/>
    <n v="51904.27"/>
    <x v="72"/>
    <s v="GASTOS Y COMISIONES CONTRATACION TERMINALES PUNTO DE VENTA FISICOS Y VIRTUALES AYTO DE VALLADOLID 2023-2025"/>
    <n v="220"/>
    <s v="VALENCIA"/>
    <s v="VALENCIA"/>
    <x v="0"/>
    <s v="PrAbier - Procedimiento Abierto"/>
    <s v="MultiC - MultiCriterio"/>
    <x v="2"/>
    <x v="0"/>
    <s v="2"/>
    <s v="2. Gastos corrientes en bienes y servicios"/>
    <s v="04"/>
    <x v="0"/>
    <s v="9341"/>
    <s v="9341. Tesorería y recaudación"/>
    <s v="22"/>
    <s v="22699"/>
  </r>
  <r>
    <n v="220229000693"/>
    <s v="AD"/>
    <d v="2024-01-01T00:00:00"/>
    <n v="22024002036"/>
    <s v="2024 11 1621 22104"/>
    <n v="1694"/>
    <x v="73"/>
    <s v="CONTRATO SUMINISTRO VESTUARIO Y COMPLEMENTSO PARA EL PERSONAL DEL Sº LIMPIEZA AÑO 2024 (LOTES 5 Y 6)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4"/>
  </r>
  <r>
    <n v="220229000696"/>
    <s v="AD"/>
    <d v="2024-01-01T00:00:00"/>
    <n v="22024002762"/>
    <s v="2024 11 1631 22104"/>
    <n v="2541"/>
    <x v="73"/>
    <s v="CONTRATO SUMINISTRO DE VESTUARIO Y COMPLEMENTOS PARA EL PERSONAL DE LIMPIEZA VIARIA. AÑO 2024 (LOTES 5 Y 6)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4"/>
  </r>
  <r>
    <n v="220240002895"/>
    <s v="AD"/>
    <d v="2024-02-21T00:00:00"/>
    <n v="22024001020"/>
    <s v="2024 04 9321 22799"/>
    <n v="1829.52"/>
    <x v="73"/>
    <s v="Fabricación de placas de vado (permanente y  horario) destinaas a la renovación-sustitución por deterioro-Ejercicio 2024"/>
    <n v="220"/>
    <s v="VALLADOLID"/>
    <s v="VALLADOLID"/>
    <x v="3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40004884"/>
    <s v="AD"/>
    <d v="2024-03-05T00:00:00"/>
    <n v="22024003033"/>
    <s v="2024 06 3231 22799"/>
    <n v="50876.160000000003"/>
    <x v="26"/>
    <s v="SE-EIJI 10/2022 PS 11. PRORR CTTO GESTION EIM CAMPANILLA. LOTE 1. 01/01 A 31/08/2024. enlazado a proyecto: 204.457,17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39000262"/>
    <s v="AD"/>
    <d v="2024-01-01T00:00:00"/>
    <n v="22024001072"/>
    <s v="2024 11 1621 204"/>
    <n v="50160.55"/>
    <x v="74"/>
    <s v="CONTRATO ARRENDAMIENTO CAMIÓN CARGA SUPERIOR 13m3 LOTE 2, AÑO 2024. SERVICIO DE LIMPIEZA."/>
    <n v="220"/>
    <s v="ALGEMESI"/>
    <s v="VALENCIA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0"/>
    <s v="204"/>
  </r>
  <r>
    <n v="220239000317"/>
    <s v="AD"/>
    <d v="2024-01-01T00:00:00"/>
    <n v="22024001079"/>
    <s v="2024 06 3232 22799"/>
    <n v="50000"/>
    <x v="37"/>
    <s v="10SS-11-23. CTTO SERVICIO CELADURIA PARA COLEGIOS PUBLICOS. 2024 Y DE ENERO A JULIO 2025"/>
    <n v="220"/>
    <s v="LOGROÑO"/>
    <s v="LA RIOJA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2"/>
    <s v="22799"/>
  </r>
  <r>
    <n v="220239000834"/>
    <s v="AD"/>
    <d v="2024-01-01T00:00:00"/>
    <n v="22024001185"/>
    <s v="2024 01 4331 22100"/>
    <n v="50000"/>
    <x v="5"/>
    <s v="SUMINISTRO DE ENERGIA ELECTRICA PARA LAS DEPENDENCIAS DE LA AGENCIA DE INNOVACIÓN.PR-SE-27-2023 (P.S. 5 PR-SE-13-2021)."/>
    <n v="220"/>
    <s v="BILBAO"/>
    <s v="VIZCAYA"/>
    <x v="2"/>
    <s v="PrAbier - Procedimiento Abierto"/>
    <s v="UniC - Único Criterio"/>
    <x v="2"/>
    <x v="0"/>
    <s v="2"/>
    <s v="2. Gastos corrientes en bienes y servicios"/>
    <s v="01"/>
    <x v="6"/>
    <s v="4331"/>
    <s v="4331. Desarrollo empresarial"/>
    <s v="22"/>
    <s v="22100"/>
  </r>
  <r>
    <n v="220239000857"/>
    <s v="AD"/>
    <d v="2024-01-01T00:00:00"/>
    <n v="22024001208"/>
    <s v="2024 06 3231 22100"/>
    <n v="49000"/>
    <x v="5"/>
    <s v="PR-SE 13/21 P.S.5 PRÓRROGA SUMINISTRO ENERGÍA ELÉCTRICA. AÑO 2024.ESCUELAS INFANTILES MUNICIPALES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0"/>
  </r>
  <r>
    <n v="220239000664"/>
    <s v="AD"/>
    <d v="2024-01-01T00:00:00"/>
    <n v="22024001321"/>
    <s v="2024 06 3321 22799"/>
    <n v="48400"/>
    <x v="75"/>
    <s v="SE 20/21 PS 2 PRÓRROGA CONTRATO ANIMACIÓN LECTORA LOTE 2. 2024 Y 2025"/>
    <n v="220"/>
    <s v="SAN MIGUEL DEL PINO"/>
    <s v="VALLADOL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2"/>
    <s v="22799"/>
  </r>
  <r>
    <n v="220239000822"/>
    <s v="AD"/>
    <d v="2024-01-01T00:00:00"/>
    <n v="22024001423"/>
    <s v="2024 10 2315 22611"/>
    <n v="7187.4"/>
    <x v="76"/>
    <s v="DISEÑO Y MAQUETACIÓN DEL BOLETÍN DEL CENTRO MUNICIPAL DE IGUALDAD / ADAPTACIONES REDES SOCIALES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425"/>
    <s v="AD"/>
    <d v="2024-01-01T00:00:00"/>
    <n v="22024001099"/>
    <s v="2024 10 2311 22102"/>
    <n v="48000"/>
    <x v="14"/>
    <s v="SUMINISTRO GAS-INTERVENCION SOCIAL: CEAS Y C.INTEGRADO DEL 1/10/23 AL 30/9/2025 - DE ENE-24 A SEP-25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2"/>
  </r>
  <r>
    <n v="220240003302"/>
    <s v="AD"/>
    <d v="2024-02-23T00:00:00"/>
    <n v="22024001528"/>
    <s v="2024 06 3341 22609"/>
    <n v="21150.799999999999"/>
    <x v="77"/>
    <s v="SE-EC 08/2023. PRORROGA FERIA DEL LIBRO. 2024. LOTE 2: SERVICIO ADAPTACION DE IMAGEN CORPORATIVA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40008412"/>
    <s v="AD"/>
    <d v="2024-03-22T00:00:00"/>
    <n v="22024003428"/>
    <s v="2024 01 4331 22706"/>
    <n v="7106.56"/>
    <x v="78"/>
    <s v="REDACCION MEMORIA VALORADA TERCERA FASE ADECUACION LOCAL PARA AMPLIACION INSTALACIONES AGENCIA DE INNOVACION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40003366"/>
    <s v="AD"/>
    <d v="2024-02-26T00:00:00"/>
    <n v="22024002456"/>
    <s v="2024 06 3232 212"/>
    <n v="6000"/>
    <x v="79"/>
    <s v="SUMINISTRO DE CONTENEDORES, ÁRIDOS Y RETIRADA DE ESCOMBROS POR LAS OBRAS EN LOS COLEGIOS PÚBLICOS MUNICIPALES. AÑO 2024"/>
    <n v="220"/>
    <s v="LA FLECHA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856"/>
    <s v="AD"/>
    <d v="2024-01-01T00:00:00"/>
    <n v="22024001207"/>
    <s v="2024 10 2312 22100"/>
    <n v="6000"/>
    <x v="5"/>
    <s v="ENERGIA ELECTRICA PARA EL CENTRO DE APRENDIZAJE A LO LARGO DE LA VIDAEN C/ PELICANO EN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0"/>
  </r>
  <r>
    <n v="220240003381"/>
    <s v="AD"/>
    <d v="2024-02-28T00:00:00"/>
    <n v="22024001564"/>
    <s v="2024 10 2311 212"/>
    <n v="0.01"/>
    <x v="80"/>
    <s v="AD COMPLEMENTARIO DIFERENCIA IVA POR ITEMS/TOTAL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09000052"/>
    <s v="AD"/>
    <d v="2024-01-01T00:00:00"/>
    <n v="22024003310"/>
    <s v="2024 09 4322 22706"/>
    <n v="3403.12"/>
    <x v="81"/>
    <s v="REAJUSTE CONTRATO SERV. MANTENIMIENTO OBSERVATORIO CULTURAL Y TURISTICO CIUDAD DE VALLADOLID. LOTE 2,  AÑOS 2023-24"/>
    <n v="220"/>
    <s v="SALAMANCA"/>
    <s v="SALAMANCA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06"/>
  </r>
  <r>
    <n v="220209000289"/>
    <s v="AD"/>
    <d v="2024-01-01T00:00:00"/>
    <n v="22024003312"/>
    <s v="2024 09 4322 22706"/>
    <n v="831.88"/>
    <x v="81"/>
    <s v="REAJUSTE CONTRATO SERVICIO MANTENIMIENTO OBSERVATORIO CULTURAL Y TURISTICO CIUDAD DE VALLADOLID. LOTE 2. AÑO 2024"/>
    <n v="220"/>
    <s v="SALAMANCA"/>
    <s v="SALAMANCA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06"/>
  </r>
  <r>
    <n v="220239000666"/>
    <s v="AD"/>
    <d v="2024-01-01T00:00:00"/>
    <n v="22024001396"/>
    <s v="2024 10 2312 22606"/>
    <n v="6000"/>
    <x v="82"/>
    <s v="JORNADAS DE ATENCION TEMPRANA, DETECCION DE DIFICULTADES EN EL  NEURO DESARROLLO QUE SE CELEBRARA EL 27 DE ENERO DE 2024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06"/>
  </r>
  <r>
    <n v="220240008604"/>
    <s v="D"/>
    <d v="2024-03-26T00:00:00"/>
    <n v="22024000749"/>
    <s v="2024 02 9332 212"/>
    <n v="9.18"/>
    <x v="83"/>
    <s v="GESTION DE INGRESOS: / SEnAL INDICATIVA FOTOLUMINISCENTE UNE23035/4 TIPO B: EXTINTOR (APLICADO EL 8,10. DE DESCUENTO SO"/>
    <n v="300"/>
    <s v="VALLADOLID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5068"/>
    <s v="AD"/>
    <d v="2024-03-07T00:00:00"/>
    <n v="22024002600"/>
    <s v="2024 07 1721 203"/>
    <n v="12.04"/>
    <x v="84"/>
    <s v="DOMINIO AP VALLAAIRE.ES DE LA RED DE CALIDAD DEL AIR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0"/>
    <s v="203"/>
  </r>
  <r>
    <n v="220240007182"/>
    <s v="AD"/>
    <d v="2024-03-18T00:00:00"/>
    <n v="22024003414"/>
    <s v="2024 05 4312 22199"/>
    <n v="14.52"/>
    <x v="85"/>
    <s v="REALIZACION VINILO 30X60 CM TEXTO PERSONALIZADO MERCADO DELICIAS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199"/>
  </r>
  <r>
    <n v="220240003066"/>
    <s v="AD"/>
    <d v="2024-02-21T00:00:00"/>
    <n v="22024001766"/>
    <s v="2024 03 9241 212"/>
    <n v="14.63"/>
    <x v="80"/>
    <s v="SUMINISTRO MATERIAL FONTANERÍA PARA REPARACIÓN EN C.I.C. EL EMPECINADO.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40003059"/>
    <s v="AD"/>
    <d v="2024-02-21T00:00:00"/>
    <n v="22024001740"/>
    <s v="2024 03 9241 212"/>
    <n v="16"/>
    <x v="86"/>
    <s v="SUMINISTRO DE PIEZAS PARA ARREGLO ESTOR EN CC CANAL DE CASTILLA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40001332"/>
    <s v="AD"/>
    <d v="2024-02-09T00:00:00"/>
    <n v="22024001512"/>
    <s v="2024 06 3321 22001"/>
    <n v="16"/>
    <x v="87"/>
    <s v="SUSCRIPCIÓN A LA REVISTA TURISMO RURAL AÑO 2024"/>
    <n v="220"/>
    <s v="TORRELAGUNA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3093"/>
    <s v="AD"/>
    <d v="2024-02-21T00:00:00"/>
    <n v="22024001931"/>
    <s v="2024 01 4331 22699"/>
    <n v="18.149999999999999"/>
    <x v="84"/>
    <s v="RENOVACIÓN DE DOMINIO DE LA AGENCIA DE INNOVACIÓN Y DESARROLLO ECONÓMICO INNVID.ES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3025"/>
    <s v="AD"/>
    <d v="2024-02-21T00:00:00"/>
    <n v="22024001628"/>
    <s v="2024 11 1361 22199"/>
    <n v="19.97"/>
    <x v="88"/>
    <s v="REPARACIONES DE PRENDAS Y MATERIALES DEL SEISPC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60"/>
    <s v="AD"/>
    <d v="2024-02-05T00:00:00"/>
    <n v="22024000433"/>
    <s v="2024 06 3321 22001"/>
    <n v="20"/>
    <x v="89"/>
    <s v="SUSCRIPCIÓN REVISTA PRINCIPIA KIDS. 2 NÚMERO ANUALES. ENERO A DICIEMBRE 2024"/>
    <n v="220"/>
    <s v="CUENCA"/>
    <s v="CUENC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6630"/>
    <s v="AD"/>
    <d v="2024-03-14T00:00:00"/>
    <n v="22024003314"/>
    <s v="2024 11 1361 22199"/>
    <n v="23.6"/>
    <x v="88"/>
    <s v="REPARACIONES DE PRENDAS Y MATERIALES: 2 CREMALLERAS DE FORROS POLARES Y 1 BOLSA DE TRASLADO///SEISPC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39000845"/>
    <s v="AD"/>
    <d v="2024-01-01T00:00:00"/>
    <n v="22024001196"/>
    <s v="2024 10 2311 22100"/>
    <n v="41200"/>
    <x v="5"/>
    <s v="PRORROGA SUM. ENERGÍA ELÉCTRICA CEAS Y CENTRO INTEGRADO-ALBERGUE- AÑO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0"/>
  </r>
  <r>
    <n v="220240008429"/>
    <s v="AD"/>
    <d v="2024-03-22T00:00:00"/>
    <n v="22024003680"/>
    <s v="2024 03 9241 22199"/>
    <n v="33.35"/>
    <x v="90"/>
    <s v="SUMINISTRO DE PAPEL PARA FORMULARIOS &quot;&quot;SOLICITUD DE SALA&quot;&quot; (600 EJEMPLARES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n v="1341"/>
    <s v="1341. Movilidad"/>
    <n v="60"/>
    <n v="609"/>
  </r>
  <r>
    <n v="220240008614"/>
    <s v="D"/>
    <d v="2024-03-26T00:00:00"/>
    <n v="22024002564"/>
    <s v="2024 09 4321 213"/>
    <n v="107.31"/>
    <x v="80"/>
    <s v="SUMINISTRO MATERIAL PARA TRABAJOS REALIZADOS POR MANTENIMIENTO EN LA ANTIGUA HIPICA MILITAR"/>
    <n v="300"/>
    <s v="VALLADOLID"/>
    <s v="VALLADOLID"/>
    <x v="2"/>
    <s v="AdDirec - Adjudicación Directa"/>
    <s v="SinC - Sin Criterio"/>
    <x v="1"/>
    <x v="0"/>
    <s v="2"/>
    <s v="2. Gastos corrientes en bienes y servicios"/>
    <s v="09"/>
    <x v="7"/>
    <s v="4321"/>
    <s v="4321. Turismo"/>
    <s v="21"/>
    <s v="213"/>
  </r>
  <r>
    <n v="220240000730"/>
    <s v="AD"/>
    <d v="2024-02-05T00:00:00"/>
    <n v="22024000066"/>
    <s v="2024 10 2312 213"/>
    <n v="34.26"/>
    <x v="70"/>
    <s v="REPARACION Y LLAVES DE ALARMA PARA EL CVA SAN JUAN Y CVA ARCA REAL- INICI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0730"/>
    <s v="AD"/>
    <d v="2024-02-05T00:00:00"/>
    <n v="22024000065"/>
    <s v="2024 10 2312 213"/>
    <n v="34.26"/>
    <x v="70"/>
    <s v="REPARACION Y LLAVES DE ALARMA PARA EL CVA SAN JUAN Y CVA ARCA REAL- INICI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39000429"/>
    <s v="AD"/>
    <d v="2024-01-01T00:00:00"/>
    <n v="22024001102"/>
    <s v="2024 11 1621 22102"/>
    <n v="40000"/>
    <x v="14"/>
    <s v="CONTRATO SUMINISTRO GAS NATURA ENERO 2024-SEPTIEMBRE 2025 (SERVICIO DE LIMPIEZA)"/>
    <n v="220"/>
    <s v="BARCELONA"/>
    <s v="BARCELONA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2"/>
  </r>
  <r>
    <n v="220239000842"/>
    <s v="AD"/>
    <d v="2024-01-01T00:00:00"/>
    <n v="22024001193"/>
    <s v="2024 11 1621 22100"/>
    <n v="40000"/>
    <x v="5"/>
    <s v="CONTRATO SUMINISTRO ENERGÍA ELÉCTRICA AÑO 2024. SERVICIO DE LIMPIEZA.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0"/>
  </r>
  <r>
    <n v="220240005401"/>
    <s v="AD"/>
    <d v="2024-03-12T00:00:00"/>
    <n v="22024002895"/>
    <s v="2024 10 2314 213"/>
    <n v="34.26"/>
    <x v="70"/>
    <s v="COPIA LLAVE SISTEMA DE SEGURIDAD ESPACIO JOVEN ZONA SUR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1"/>
    <s v="213"/>
  </r>
  <r>
    <n v="220239000323"/>
    <s v="AD"/>
    <d v="2024-01-01T00:00:00"/>
    <n v="22024001085"/>
    <s v="2024 10 2412 22799"/>
    <n v="19166.669999999998"/>
    <x v="19"/>
    <s v="SERV. CELADURIA DEL CENTRO DE FORMACION JACINTO BENAVENTE DE ENERO 2024 AL 31 DE JULIO DE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39000324"/>
    <s v="AD"/>
    <d v="2024-01-01T00:00:00"/>
    <n v="22024001086"/>
    <s v="2024 10 2311 22799"/>
    <n v="5882.4"/>
    <x v="19"/>
    <s v="SERV.CELADURIA-LOTE 2 COMEDOR SOCIAL-INTERVENCION SOC- DE 1/1/24 A 31/7/25 (2024; 5.882,40e y 2025: 2.170,60e)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22"/>
    <s v="AD"/>
    <d v="2024-01-01T00:00:00"/>
    <n v="22024001084"/>
    <s v="2024 10 2412 22799"/>
    <n v="3833.33"/>
    <x v="19"/>
    <s v="SERV. CELADURIA PARA EL CENTRO DE FORMACION JACINTO BENAVENTE - VALLADOLID CUIDA VI DE ENERO AL 29 DE FEBRER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40005071"/>
    <s v="AD"/>
    <d v="2024-03-07T00:00:00"/>
    <n v="22024002894"/>
    <s v="2024 10 2311 213"/>
    <n v="36.299999999999997"/>
    <x v="91"/>
    <s v="SUSTITUCIÓN BATERÍA ENLACE GSM EN ASCENSOR DEL COMEDOR SO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6275"/>
    <s v="AD"/>
    <d v="2024-03-13T00:00:00"/>
    <n v="22024003271"/>
    <s v="2024 10 2312 22199"/>
    <n v="37.520000000000003"/>
    <x v="92"/>
    <s v="SUMINISTRO DE BOBINAS SECAMANOS PARA EL CVA HUERTA DEL REY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199"/>
  </r>
  <r>
    <n v="220240003026"/>
    <s v="AD"/>
    <d v="2024-02-21T00:00:00"/>
    <n v="22024001629"/>
    <s v="2024 11 1361 22199"/>
    <n v="41.94"/>
    <x v="93"/>
    <s v="BOTELLAS DE GAS PROPANO (3 UD)///SERVICIO DE EXTINCION DE INCENDIOS"/>
    <n v="220"/>
    <s v="MUGA DE SAYAGO"/>
    <s v="ZAMORA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1349"/>
    <s v="AD"/>
    <d v="2024-02-09T00:00:00"/>
    <n v="22024001592"/>
    <s v="2024 06 3231 22100"/>
    <n v="36887.879999999997"/>
    <x v="5"/>
    <s v="PR-SE 13/21 P.S.5 PRÓR SUMINISTRO ENERGÍA ELÉCTRICA.2024.ESCUELAS INFANTILES MUNICIPALES ENLAZADO A PROY: 36.887,88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0"/>
  </r>
  <r>
    <n v="220240000766"/>
    <s v="AD"/>
    <d v="2024-02-05T00:00:00"/>
    <n v="22024000468"/>
    <s v="2024 03 9241 213"/>
    <n v="42.96"/>
    <x v="94"/>
    <s v="Intervención en centro cívico Rondilla: suministro de contactor del cuadro de maniobra de ascensor"/>
    <n v="220"/>
    <s v="VIGO"/>
    <s v="PONTEVEDRA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0746"/>
    <s v="AD"/>
    <d v="2024-02-05T00:00:00"/>
    <n v="22024000465"/>
    <s v="2024 10 2312 22799"/>
    <n v="43.34"/>
    <x v="19"/>
    <s v="SERVICIO DE CELADURIA PARA EL DIA 27 DE ENERO PARA LAJORNADA DE ATENCION TEMPRANA QUE SE REALIZARA EN EL CC ZONA SUR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799"/>
  </r>
  <r>
    <n v="220229000695"/>
    <s v="AD"/>
    <d v="2024-01-01T00:00:00"/>
    <n v="22024002038"/>
    <s v="2024 11 1631 22104"/>
    <n v="1633.5"/>
    <x v="95"/>
    <s v="CONTRATO SUMINISTRO DE VESTUARIO Y COMPLEMENTOS PARA EL PERSONAL DE LIMPIEZA VIARIA. AÑO 2024 (LOTES 4 Y 7)"/>
    <n v="220"/>
    <s v="BADALONA"/>
    <s v="BARCELON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4"/>
  </r>
  <r>
    <n v="220239000436"/>
    <s v="AD"/>
    <d v="2024-01-01T00:00:00"/>
    <n v="22024001109"/>
    <s v="2024 11 1361 22102"/>
    <n v="35000"/>
    <x v="14"/>
    <s v="CONTRATO SUMINISTRO GAS NATURAL; AÑO 2024 Y DEL 1 DE ENERO AL 30 DE SEPTIEMBRE DE 2025; SEISYPC."/>
    <n v="220"/>
    <s v="BARCELONA"/>
    <s v="BARCELONA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02"/>
  </r>
  <r>
    <n v="220229000692"/>
    <s v="AD"/>
    <d v="2024-01-01T00:00:00"/>
    <n v="22024002759"/>
    <s v="2024 11 1621 22104"/>
    <n v="1089"/>
    <x v="95"/>
    <s v="CONTRATO SUMINISTRO VESTUARIO Y COMPLEMENTSO PARA EL PERSONAL DEL Sº LIMPIEZA AÑO 2024 (LOTES 4 Y 7)"/>
    <n v="220"/>
    <s v="BADALONA"/>
    <s v="BARCELONA"/>
    <x v="2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104"/>
  </r>
  <r>
    <n v="220240001379"/>
    <s v="AD"/>
    <d v="2024-02-09T00:00:00"/>
    <n v="22024001382"/>
    <s v="2024 08 1532 214"/>
    <n v="44.44"/>
    <x v="96"/>
    <s v="Revisión anual oficial de vehículo eléctrico PEUGEOT eRIFER - 1196MDS, de Conservación Via Pública.-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n v="9332"/>
    <s v="9332. Mantenimiento de edificios e instalaciones municipales"/>
    <n v="63"/>
    <n v="632"/>
  </r>
  <r>
    <n v="220240001380"/>
    <s v="AD"/>
    <d v="2024-02-09T00:00:00"/>
    <n v="22024001400"/>
    <s v="2024 08 1651 214"/>
    <n v="44.44"/>
    <x v="96"/>
    <s v="Revisión anual vehículo eléctrico PEUGEOT eRIFER 1197MDS, perteneciente al CENTRO DE ALUMBRADO PÚBLICO.-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651"/>
    <s v="1651. Alumbrado público"/>
    <s v="21"/>
    <s v="214"/>
  </r>
  <r>
    <n v="220240003680"/>
    <s v="AD"/>
    <d v="2024-02-29T00:00:00"/>
    <n v="22024002605"/>
    <s v="2024 03 9241 22602"/>
    <n v="46.96"/>
    <x v="97"/>
    <s v="SUMINISTRO DE PAPEL PARA IMPRESIÓN DE CARTELES Y FOLLETOS DE PROMOCIÓN DE MENUDO FIN DE SEMANA (FEB-MAYO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7505"/>
    <s v="AD"/>
    <d v="2024-03-20T00:00:00"/>
    <n v="22024003031"/>
    <s v="2024 02 9331 22699"/>
    <n v="48.4"/>
    <x v="98"/>
    <s v="REVISIÓN VIDRIO / INCIDENCIA MANTIS 0039649. VIVIENDA MONTES TOROZOS 4"/>
    <n v="220"/>
    <s v="VALLADOLID"/>
    <s v="VALLADOLID"/>
    <x v="2"/>
    <s v="AdDirec - Adjudicación Directa"/>
    <s v="SinC - Sin Criterio"/>
    <x v="1"/>
    <x v="0"/>
    <s v="2"/>
    <s v="2. Gastos corrientes en bienes y servicios"/>
    <s v="02"/>
    <x v="5"/>
    <s v="9331"/>
    <s v="9331. Gestión del patrimonio"/>
    <s v="22"/>
    <s v="22699"/>
  </r>
  <r>
    <n v="220240000762"/>
    <s v="AD"/>
    <d v="2024-02-05T00:00:00"/>
    <n v="22024000471"/>
    <s v="2024 06 3321 22001"/>
    <n v="50"/>
    <x v="99"/>
    <s v="SUSCRIPCIÓN REVISTA JD KIDS ANUALIDAD 2024"/>
    <n v="220"/>
    <s v="SEVILLA"/>
    <s v="SEVILL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817"/>
    <s v="AD"/>
    <d v="2024-01-01T00:00:00"/>
    <n v="22024001418"/>
    <s v="2024 10 2315 22619"/>
    <n v="5844.01"/>
    <x v="100"/>
    <s v="GESTIÓN DEL SERVICIO DE MONITOR/CUIDADOR EN EL CENTRO MUNICIPAL DE LA IGUALDAD (CMI) (24SERV/MES)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9"/>
  </r>
  <r>
    <n v="220240002015"/>
    <s v="AD"/>
    <d v="2024-02-21T00:00:00"/>
    <n v="22024000086"/>
    <s v="2024 04 9321 22602"/>
    <n v="5500"/>
    <x v="101"/>
    <s v="INSERCIONES PUBLICITARIAS PUNTUALES EN MATERIA TRIBUTARIA PARA 2024"/>
    <n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0"/>
    <s v="9321"/>
    <s v="9321. Gestión de ingresos e inspección"/>
    <s v="22"/>
    <s v="22602"/>
  </r>
  <r>
    <n v="220240005224"/>
    <s v="ADO"/>
    <d v="2024-03-07T00:00:00"/>
    <n v="22024002640"/>
    <s v="2024 04 9202 22607"/>
    <n v="54.8"/>
    <x v="102"/>
    <s v="Factura nº 0273-24 por utilización de varias instalaciones deportivas municipales para las pruebas físicas de Bomberos"/>
    <n v="24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40000728"/>
    <s v="AD"/>
    <d v="2024-02-05T00:00:00"/>
    <n v="22024000033"/>
    <s v="2024 10 2312 22699"/>
    <n v="60.47"/>
    <x v="103"/>
    <s v="COSTE POR A VENTA DE ENTRADAS DEL CONCIERT DEL  MIGUEL DELIBES PARA LOS MAYORES DE LOS CVA, C,TRANSF60.47 Y SIN T.84.65E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846"/>
    <s v="AD"/>
    <d v="2024-01-01T00:00:00"/>
    <n v="22024001197"/>
    <s v="2024 11 1361 22100"/>
    <n v="30000"/>
    <x v="5"/>
    <s v="PRIMERA PRÓRROGA CONTRATO SUMINISTRO ENERGÍA ELÉCTRICA SEISYPC;EXPTE..PR SE 27_2023 PS 5 EXPTE.: PR SE 13_2021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00"/>
  </r>
  <r>
    <n v="220240001331"/>
    <s v="AD"/>
    <d v="2024-02-09T00:00:00"/>
    <n v="22024001509"/>
    <s v="2024 06 3321 22001"/>
    <n v="72.010000000000005"/>
    <x v="104"/>
    <s v="SUSCRIPCIÓN REVISTA ECOLOGISTAS EN ACCIÓN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6631"/>
    <s v="AD"/>
    <d v="2024-03-14T00:00:00"/>
    <n v="22024003316"/>
    <s v="2024 09 4321 213"/>
    <n v="74.709999999999994"/>
    <x v="105"/>
    <s v="REPARACION AVERIA INSTALACION ELECTRICA CUPULA DEL MILENIO, REARME CUADRO ELECTRICO"/>
    <n v="220"/>
    <s v="ALBACETE"/>
    <s v="ALBACETE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1"/>
    <s v="213"/>
  </r>
  <r>
    <n v="220240000761"/>
    <s v="AD"/>
    <d v="2024-02-05T00:00:00"/>
    <n v="22024000435"/>
    <s v="2024 06 3321 22001"/>
    <n v="75.260000000000005"/>
    <x v="106"/>
    <s v="SUSCRIPCIÓN REVISTA GADGET Y COCHES 2000 AÑO 2024 PARA BIBLIOTECAS MUNICIPALES"/>
    <n v="220"/>
    <s v="ALCOBENDAS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5402"/>
    <s v="AD"/>
    <d v="2024-03-12T00:00:00"/>
    <n v="22024002924"/>
    <s v="2024 10 2314 22613"/>
    <n v="77.010000000000005"/>
    <x v="107"/>
    <s v="IMPRESION CARTELES Y ROLLUP CAMPAÑA ALIMENTACION SALUDABLE EN LOS ESPACIOS JOVEN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0483"/>
    <s v="ADO"/>
    <d v="2024-01-26T00:00:00"/>
    <n v="22024000039"/>
    <s v="2024 11 1351 224"/>
    <n v="77.61"/>
    <x v="108"/>
    <s v="EMBARCACIONES DEPORTIVAS||&quot;&quot;PÓLIZA&quot;&quot;:0631770004865||&quot;&quot;RECIBO&quot;&quot;:8536080772||&quot;&quot;MATRICULA/BASTIDOR&quot;&quot;:En trámite||&quot;&quot;RIESGO&quot;&quot;:"/>
    <n v="240"/>
    <s v="MAJADAHONDA"/>
    <s v="MADRID"/>
    <x v="0"/>
    <s v="AdDirec - Adjudicación Directa"/>
    <s v="SinC - Sin Criterio"/>
    <x v="1"/>
    <x v="0"/>
    <s v="2"/>
    <s v="2. Gastos corrientes en bienes y servicios"/>
    <s v="11"/>
    <x v="1"/>
    <s v="1351"/>
    <s v="1351. Protección civil"/>
    <s v="22"/>
    <s v="224"/>
  </r>
  <r>
    <n v="220240000484"/>
    <s v="ADO"/>
    <d v="2024-01-26T00:00:00"/>
    <n v="22024000040"/>
    <s v="2024 11 1351 224"/>
    <n v="77.61"/>
    <x v="108"/>
    <s v="EMBARCACIONES DEPORTIVAS||&quot;&quot;PÓLIZA&quot;&quot;:0631770003062||&quot;&quot;RECIBO&quot;&quot;:8536080761||&quot;&quot;MATRICULA/BASTIDOR&quot;&quot;:CHD - 9219||&quot;&quot;RIESGO&quot;&quot;"/>
    <n v="240"/>
    <s v="MAJADAHONDA"/>
    <s v="MADRID"/>
    <x v="0"/>
    <s v="AdDirec - Adjudicación Directa"/>
    <s v="SinC - Sin Criterio"/>
    <x v="1"/>
    <x v="0"/>
    <s v="2"/>
    <s v="2. Gastos corrientes en bienes y servicios"/>
    <s v="11"/>
    <x v="1"/>
    <s v="1351"/>
    <s v="1351. Protección civil"/>
    <s v="22"/>
    <s v="224"/>
  </r>
  <r>
    <n v="220240000485"/>
    <s v="ADO"/>
    <d v="2024-01-26T00:00:00"/>
    <n v="22024000041"/>
    <s v="2024 11 1351 224"/>
    <n v="77.61"/>
    <x v="108"/>
    <s v="EMBARCACIONES DEPORTIVAS||&quot;&quot;PÓLIZA&quot;&quot;:0631770012557||&quot;&quot;RECIBO&quot;&quot;:8521785941||&quot;&quot;MATRICULA/BASTIDOR&quot;&quot;:chd2388||&quot;&quot;RIESGO&quot;&quot;:"/>
    <n v="240"/>
    <s v="MAJADAHONDA"/>
    <s v="MADRID"/>
    <x v="0"/>
    <s v="AdDirec - Adjudicación Directa"/>
    <s v="SinC - Sin Criterio"/>
    <x v="1"/>
    <x v="0"/>
    <s v="2"/>
    <s v="2. Gastos corrientes en bienes y servicios"/>
    <s v="11"/>
    <x v="1"/>
    <s v="1351"/>
    <s v="1351. Protección civil"/>
    <s v="22"/>
    <s v="224"/>
  </r>
  <r>
    <n v="220240004072"/>
    <s v="AD"/>
    <d v="2024-03-02T00:00:00"/>
    <n v="22024002938"/>
    <s v="2024 03 9241 212"/>
    <n v="79.28"/>
    <x v="109"/>
    <s v="SUMINISTRO DE 3 PANELES METÁLICOS PARA PATIO DE CENTRO CÍVICO JOSÉ LUIS MOSQUERA"/>
    <n v="220"/>
    <s v="VALLADOLID (POLIGONO SAN CRISTOBAL)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39000777"/>
    <s v="AD"/>
    <d v="2024-01-01T00:00:00"/>
    <n v="22024001222"/>
    <s v="2024 10 2311 22700"/>
    <n v="7237.16"/>
    <x v="67"/>
    <s v="PRORROGA L11  LIMPIEZACENTRO DE ATENCIÓN AL INMIGRANTE - PROY.FINANCIACIÓN AFECTADA MANT.CAI -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00"/>
  </r>
  <r>
    <n v="220239000776"/>
    <s v="AD"/>
    <d v="2024-01-01T00:00:00"/>
    <n v="22024001221"/>
    <s v="2024 10 2311 22700"/>
    <n v="3535.76"/>
    <x v="67"/>
    <s v="PRORROGA L11 CONTRATO LIMPIEZA COMEDOR SOCIAL - PROY.FINANC.AFECTADA TRANSF.CPMs Y COMEDOR -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00"/>
  </r>
  <r>
    <n v="220240003681"/>
    <s v="AD"/>
    <d v="2024-02-29T00:00:00"/>
    <n v="22024002682"/>
    <s v="2024 03 9241 212"/>
    <n v="83.53"/>
    <x v="98"/>
    <s v="SUMINISTRO Y COLOCACIÓN DE CRISTAL DE VENTANA EN CENTRO CÍVICO ZONA SUR (ID 39984)"/>
    <n v="220"/>
    <s v="VALLADOLID"/>
    <s v="VALLADOLID"/>
    <x v="5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39000848"/>
    <s v="AD"/>
    <d v="2024-01-01T00:00:00"/>
    <n v="22024001198"/>
    <s v="2024 09 4321 22100"/>
    <n v="27000"/>
    <x v="5"/>
    <s v="SUMINISTRO ENERGIA ELECTRICA ALBERGUE PEREGRINOS PUENTE DUERO, PANTALLA ALBERTO FERNANDEZ Y LA HIPICA. AÑO 2024"/>
    <n v="220"/>
    <s v="BILBAO"/>
    <s v="VIZCAYA"/>
    <x v="2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100"/>
  </r>
  <r>
    <n v="220240006447"/>
    <s v="AD"/>
    <d v="2024-03-13T00:00:00"/>
    <n v="22024003274"/>
    <s v="2024 03 9241 212"/>
    <n v="83.56"/>
    <x v="98"/>
    <s v="SUMINISTRO Y COLOCACIÓN DE CRISTAL DE VENTANA EN CENTRO CÍVICO ZONA SUR (ID 39984).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n v="2313"/>
    <s v="2313. Dirección del área de personas mayores, familia y servicios sociales"/>
    <n v="64"/>
    <n v="641"/>
  </r>
  <r>
    <n v="220240000728"/>
    <s v="AD"/>
    <d v="2024-02-05T00:00:00"/>
    <n v="22024000034"/>
    <s v="2024 10 2312 22699"/>
    <n v="84.65"/>
    <x v="103"/>
    <s v="COSTE POR A VENTA DE ENTRADAS DEL CONCIERT DEL  MIGUEL DELIBES PARA LOS MAYORES DE LOS CVA, C,TRANSF60.47 Y SIN T.84.65E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4888"/>
    <s v="AD"/>
    <d v="2024-03-05T00:00:00"/>
    <n v="22024003044"/>
    <s v="2024 06 3231 22799"/>
    <n v="44953.88"/>
    <x v="48"/>
    <s v="SE-EIJI 10/2022 PS 11. PROR CTTO GESTION EIM PLATERO. LOTE 8. 01/01 A 31/08/2024. reajuste proyecto: 105.125,52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83"/>
    <s v="AD/"/>
    <d v="2024-03-05T00:00:00"/>
    <n v="22024002526"/>
    <s v="2024 06 3231 22799"/>
    <n v="-150079.4"/>
    <x v="48"/>
    <s v="SE-EIJI 10/2022 PS 11. PRORROGA CTTO GESTION EIM PLATERO. LOTE 8. AÑO 2023 Y 01/01 A 31/08/2024. reajuste proyecto"/>
    <n v="220"/>
    <s v="BURGOS"/>
    <s v="BURGOS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074"/>
    <s v="AD"/>
    <d v="2024-03-02T00:00:00"/>
    <n v="22024003016"/>
    <s v="2024 04 9202 22799"/>
    <n v="84.7"/>
    <x v="110"/>
    <s v="PSICOTÉCNICO POLICIA MUNICIPAL. PER-578/2020. (can)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799"/>
  </r>
  <r>
    <n v="220240000775"/>
    <s v="AD"/>
    <d v="2024-02-07T00:00:00"/>
    <n v="22024000607"/>
    <s v="2024 10 2312 22199"/>
    <n v="86.3"/>
    <x v="111"/>
    <s v="DESTRUCTORA PAPEL PARA EL CENTRO OCUPACIONAL- INICI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199"/>
  </r>
  <r>
    <n v="220239000804"/>
    <s v="AD"/>
    <d v="2024-01-01T00:00:00"/>
    <n v="22024001123"/>
    <s v="2024 11 3111 22106"/>
    <n v="40864.379999999997"/>
    <x v="112"/>
    <s v="CONTRATO SUMINISTRO DE PIENSOS (LOTE 1) Y MEDICAMENTOS (LOTE 2) PARA C.M.P.A. - ANUALIDADES 2O24 - 2025  LOTE 2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06"/>
  </r>
  <r>
    <n v="220240003379"/>
    <s v="AD"/>
    <d v="2024-02-26T00:00:00"/>
    <n v="22024002489"/>
    <s v="2024 01 9207 22001"/>
    <n v="89"/>
    <x v="113"/>
    <s v="ADJUDICA RENOVACIÓN SUSCRIPCIÓN ANUAL (2024) PERIÓDICO DIGITAL ELCONFIDENCIAL.COM - MEDIOS DE COMUNICACIÓN"/>
    <n v="220"/>
    <s v="POZUELO DE ALARCON"/>
    <s v="MADR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4879"/>
    <s v="AD/"/>
    <d v="2024-03-05T00:00:00"/>
    <n v="22024002826"/>
    <s v="2024 06 3231 22799"/>
    <n v="-255333.33"/>
    <x v="26"/>
    <s v="SE-EIJI 10/2022 PS 11.PRORROGA CONTRATO GESTION EIM CAMPANILLA. LOTE 1. AÑO 2023 Y 01/01 A 31/08/2024. reajuste proyec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82"/>
    <s v="AD/"/>
    <d v="2024-03-05T00:00:00"/>
    <n v="22024002521"/>
    <s v="2024 06 3231 22799"/>
    <n v="-357080"/>
    <x v="26"/>
    <s v="SE-EIJI 10/2022 PS 11.PRORROGA CTTO GESTION EIM EL PRINCIPITO. LOTE 3. AÑO 2023 Y 01/01 A 31/08/2024. reajuste proyec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0747"/>
    <s v="AD"/>
    <d v="2024-02-05T00:00:00"/>
    <n v="22024000466"/>
    <s v="2024 10 2312 22699"/>
    <n v="97.5"/>
    <x v="102"/>
    <s v="UTILIZACION DE GIMNASIO JOSE LUIS MOSQ. LOS MARTES DE 13 A 14 H. LOS MAYORES DEL CVA HUER.DEL REY DEL 1/1/24  AL31/3/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7672"/>
    <s v="D"/>
    <d v="2024-03-21T00:00:00"/>
    <n v="22024000997"/>
    <s v="2024 01 4331 212"/>
    <n v="99.46"/>
    <x v="109"/>
    <s v="ELECTR PANELES GALVA 3000 x 2000 50x50x4 // ORDEN: 0036148 // AGENCIA DE INNOVACIÓN Y DESARROLLO // ALB. 042222"/>
    <n v="300"/>
    <s v="VALLADOLID (POLIGONO SAN CRISTOBAL)"/>
    <s v="VALLADOL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1"/>
    <s v="212"/>
  </r>
  <r>
    <n v="220239000131"/>
    <s v="AD"/>
    <d v="2024-01-01T00:00:00"/>
    <n v="22024001174"/>
    <s v="2024 03 9241 213"/>
    <n v="7464.9"/>
    <x v="94"/>
    <s v="SE-PC 12/2023: PRÓRROGA CONTRATO DE MANT DE ASCENSORES DE LOS CENTROS DE PARTICIPACIÓN CIUDADANA (1 ENE24-3 MAY25)"/>
    <n v="220"/>
    <s v="VIGO"/>
    <s v="PONTEVEDRA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1"/>
    <s v="213"/>
  </r>
  <r>
    <n v="220240000737"/>
    <s v="AD"/>
    <d v="2024-02-05T00:00:00"/>
    <n v="22024000074"/>
    <s v="2024 01 9207 22001"/>
    <n v="1398"/>
    <x v="114"/>
    <s v="ADJUDICA RENOVACIÓN DOS SUSCRIPCIONES ANUALES, EN PAPEL, AÑO 2024 A EL NORTE DE CASTILLA - GABINETE DE PRENSA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29000729"/>
    <s v="AD"/>
    <d v="2024-01-01T00:00:00"/>
    <n v="22024002050"/>
    <s v="2024 06 3232 213"/>
    <n v="6860.7"/>
    <x v="94"/>
    <s v="SE 58-20 P.S. 4 PRORROGA CTTO MANTENIMIENTO ASCENSORES LOTE 1. COLEGIOS PUBLICOS. AÑOS 2023 Y 2024."/>
    <n v="220"/>
    <s v="VIGO"/>
    <s v="PONTEVEDRA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2016"/>
    <s v="AD"/>
    <d v="2024-02-21T00:00:00"/>
    <n v="22024000087"/>
    <s v="2024 04 9321 22602"/>
    <n v="6000"/>
    <x v="114"/>
    <s v="INSERCIONES PUBLICITARIAS PUNTUALES PARA 2024"/>
    <n v="220"/>
    <s v="VALLADOLID"/>
    <s v="VALLADOLID"/>
    <x v="0"/>
    <s v="PrAbier - Procedimiento Abierto"/>
    <s v="MultiC - MultiCriterio"/>
    <x v="0"/>
    <x v="0"/>
    <s v="2"/>
    <s v="2. Gastos corrientes en bienes y servicios"/>
    <s v="04"/>
    <x v="0"/>
    <s v="9321"/>
    <s v="9321. Gestión de ingresos e inspección"/>
    <s v="22"/>
    <s v="22602"/>
  </r>
  <r>
    <n v="220239000853"/>
    <s v="AD"/>
    <d v="2024-01-01T00:00:00"/>
    <n v="22024001203"/>
    <s v="2024 07 1701 22100"/>
    <n v="21000"/>
    <x v="5"/>
    <s v="2ª PRÓRROGA CONTRATO SUMINISTRO ENERGÍA ELÉCTRICA CASA DEL BARCO Y ANEXO Y GRUPO DE PRESIÓN XXV AÑOS DE PAZ. AÑO 2024."/>
    <n v="220"/>
    <s v="BILBAO"/>
    <s v="VIZCAYA"/>
    <x v="2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100"/>
  </r>
  <r>
    <n v="220240003091"/>
    <s v="AD"/>
    <d v="2024-02-21T00:00:00"/>
    <n v="22024001843"/>
    <s v="2024 11 1321 213"/>
    <n v="100.8"/>
    <x v="115"/>
    <s v="INSPECCION TECNICA ASCENSOR DEPENDENCIAS DE JEFATURA AÑO 2024"/>
    <n v="220"/>
    <s v="TRES CANTOS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8421"/>
    <s v="AD"/>
    <d v="2024-03-22T00:00:00"/>
    <n v="22024003589"/>
    <s v="2024 11 1321 213"/>
    <n v="100.8"/>
    <x v="115"/>
    <s v="INSPECCION TECNICA ASCENSOR AVDA BURGOS 11 AÑO 2024"/>
    <n v="220"/>
    <s v="TRES CANTOS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7178"/>
    <s v="AD"/>
    <d v="2024-03-18T00:00:00"/>
    <n v="22024003246"/>
    <s v="2024 10 2412 213"/>
    <n v="102.37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6627"/>
    <s v="AD"/>
    <d v="2024-03-14T00:00:00"/>
    <n v="22024003284"/>
    <s v="2024 10 2312 212"/>
    <n v="105.12"/>
    <x v="80"/>
    <s v="SUMINISTRO DE GRIFOS MONOMANDOS PARA EL CVA PUENTE COLGANTE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2"/>
  </r>
  <r>
    <n v="220239000922"/>
    <s v="AD"/>
    <d v="2024-01-01T00:00:00"/>
    <n v="22024001286"/>
    <s v="2024 04 9204 213"/>
    <n v="1045.44"/>
    <x v="94"/>
    <s v="MANTENIMIENTO DEL ASCENSOR Y PLATAFORMA ELEVADORA INDUSTRIAL, LOTE 3, PRIMERA PRÒRROGA, (56/2023)"/>
    <n v="220"/>
    <s v="VIGO"/>
    <s v="PONTEVEDRA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29000723"/>
    <s v="AD"/>
    <d v="2024-01-01T00:00:00"/>
    <n v="22024002044"/>
    <s v="2024 06 3261 213"/>
    <n v="457.38"/>
    <x v="94"/>
    <s v="SE 58-20 P.S. 4 PRORROGA CTTO MANTENIMIENTO ASCENSORES LOTE 1 ESCUELA MUNICIPAL DE MUSICA. AÑOS 2023 Y 2024"/>
    <n v="220"/>
    <s v="VIGO"/>
    <s v="PONTEVEDRA"/>
    <x v="0"/>
    <s v="PrAbier - Procedimiento Abierto"/>
    <s v="UniC - Único Criterio"/>
    <x v="2"/>
    <x v="0"/>
    <s v="2"/>
    <s v="2. Gastos corrientes en bienes y servicios"/>
    <s v="06"/>
    <x v="4"/>
    <n v="9332"/>
    <s v="9332. Mantenimiento de edificios e instalaciones municipales"/>
    <n v="63"/>
    <n v="632"/>
  </r>
  <r>
    <n v="220229000725"/>
    <s v="AD"/>
    <d v="2024-01-01T00:00:00"/>
    <n v="22024003227"/>
    <s v="2024 10 2314 213"/>
    <n v="457.38"/>
    <x v="94"/>
    <s v="SE 58-20 P.S.4 PRORROGA CTTO MANTENIMIENTO ASCENSORES LOTE 1: ESPACIO JOVEN NORTE. AÑOS 2023 Y 2024"/>
    <n v="220"/>
    <s v="VIGO"/>
    <s v="PONTEVEDRA"/>
    <x v="0"/>
    <s v="PrAbier - Procedimiento Abierto"/>
    <s v="UniC - Único Criterio"/>
    <x v="2"/>
    <x v="0"/>
    <s v="2"/>
    <s v="2. Gastos corrientes en bienes y servicios"/>
    <s v="10"/>
    <x v="2"/>
    <s v="2314"/>
    <s v="2314. Centro de programas juveniles"/>
    <s v="21"/>
    <s v="213"/>
  </r>
  <r>
    <n v="220240006646"/>
    <s v="AD"/>
    <d v="2024-03-14T00:00:00"/>
    <n v="22024003380"/>
    <s v="2024 11 1361 22199"/>
    <n v="107.96"/>
    <x v="116"/>
    <s v="REPARAR 2 PRENDAS DEL TRAJE DE INTERVENCION EN RESCATE TECNICO Y FORESTAL/SERVICIO DE EXTINCION DE INCENDIOS"/>
    <n v="220"/>
    <s v="ARNEDO"/>
    <s v="LA RIOJA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99"/>
    <s v="AD"/>
    <d v="2024-02-08T00:00:00"/>
    <n v="22024000638"/>
    <s v="2024 10 2315 22699"/>
    <n v="114.16"/>
    <x v="117"/>
    <s v="REALIZACION DE PORTE DE MATERIAL NECESARIO PARA EL CENTRO MUNICIPAL DE LA IGUALDAD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n v="9332"/>
    <s v="9332. Mantenimiento de edificios e instalaciones municipales"/>
    <n v="63"/>
    <n v="632"/>
  </r>
  <r>
    <n v="220240008433"/>
    <s v="AD"/>
    <d v="2024-03-22T00:00:00"/>
    <n v="22024003695"/>
    <s v="2024 03 9241 213"/>
    <n v="118.41"/>
    <x v="94"/>
    <s v="SUMINISTRO DE LLAMADOR DE PISO AVERIADO EN CENTRO CÍVICO RONDILLA"/>
    <n v="220"/>
    <s v="VIGO"/>
    <s v="PONTEVEDRA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8424"/>
    <s v="AD"/>
    <d v="2024-03-22T00:00:00"/>
    <n v="22024003616"/>
    <s v="2024 11 3111 22699"/>
    <n v="121"/>
    <x v="79"/>
    <s v="CONTENEDOR DE OBRA PARA DEPOSITO DE ESCOMBROS EN EL CMPA"/>
    <n v="220"/>
    <s v="LA FLECHA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699"/>
  </r>
  <r>
    <n v="220240003058"/>
    <s v="AD"/>
    <d v="2024-02-21T00:00:00"/>
    <n v="22024001749"/>
    <s v="2024 01 4331 22799"/>
    <n v="121"/>
    <x v="118"/>
    <s v="SISTEMA DE TELEGESTIÓN DE RIEGO"/>
    <n v="220"/>
    <s v="MARBELLA"/>
    <s v="MALAGA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3691"/>
    <s v="AD"/>
    <d v="2024-02-29T00:00:00"/>
    <n v="22024002719"/>
    <s v="2024 03 9241 213"/>
    <n v="121.07"/>
    <x v="94"/>
    <s v="SUMINISTRO DE PIEZAS PARA REPARACIÓN DE ASCENSORES EN CC RONDILLA Y CC ESGUEVA."/>
    <n v="220"/>
    <s v="VIGO"/>
    <s v="PONTEVEDRA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3081"/>
    <s v="AD"/>
    <d v="2024-02-21T00:00:00"/>
    <n v="22024001839"/>
    <s v="2024 10 2412 213"/>
    <n v="125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3039"/>
    <s v="AD"/>
    <d v="2024-02-21T00:00:00"/>
    <n v="22024001654"/>
    <s v="2024 06 3321 22001"/>
    <n v="8861.7900000000009"/>
    <x v="114"/>
    <s v="CTTO SUMINISTRO DE PRENSA EL NORTE DE CASTILLA PARA BIBLIOTECAS MUNICIPALES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3075"/>
    <s v="AD"/>
    <d v="2024-02-21T00:00:00"/>
    <n v="22024001808"/>
    <s v="2024 01 4331 22001"/>
    <n v="699"/>
    <x v="114"/>
    <s v="SUMINISTRO DE PERIÓDICOS DE EL NORTE DE CASTILLA PARA LA AGENCIA DE INNOVACIÓN.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001"/>
  </r>
  <r>
    <n v="220240007509"/>
    <s v="AD"/>
    <d v="2024-03-20T00:00:00"/>
    <n v="22024003320"/>
    <s v="2024 08 1341 214"/>
    <n v="130.62"/>
    <x v="96"/>
    <s v="REVISIÓN ANUAL OFICIAL DE 3 VEHÍCULOS ELÉCTRICOS DEL CENTRO DE MOVILIDAD URBANA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341"/>
    <s v="1341. Movilidad"/>
    <s v="21"/>
    <s v="214"/>
  </r>
  <r>
    <n v="220240005067"/>
    <s v="AD"/>
    <d v="2024-03-07T00:00:00"/>
    <n v="22024002451"/>
    <s v="2024 02 9332 213"/>
    <n v="133.1"/>
    <x v="119"/>
    <s v="MANTENIMIENTO SISTEMA SUMINISTRO AGUA POTABLE EN VESTUARIO PERSONAL DE MANTENIMIENTO"/>
    <n v="220"/>
    <s v="CIGALES"/>
    <s v="VALLADOLID"/>
    <x v="0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3"/>
  </r>
  <r>
    <n v="220239000734"/>
    <s v="AD"/>
    <d v="2024-01-01T00:00:00"/>
    <n v="22024001271"/>
    <s v="2024 10 2311 213"/>
    <n v="847.98"/>
    <x v="91"/>
    <s v="CONTRATO DE MANTENIMIENTO DE ASCENSORES CENTRO INTEGRADO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4076"/>
    <s v="AD"/>
    <d v="2024-03-02T00:00:00"/>
    <n v="22024002813"/>
    <s v="2024 11 1321 213"/>
    <n v="133.33000000000001"/>
    <x v="94"/>
    <s v="INSTALACION PLACA ELECTRONICA ASCENSOR JEFATURA DE POLICIA (NO ESTA RECOGIDO EN EL CONTRATO DE MANTENIMIENTO)"/>
    <n v="220"/>
    <s v="VIGO"/>
    <s v="PONTEVEDR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733"/>
    <s v="AD"/>
    <d v="2024-01-01T00:00:00"/>
    <n v="22024001270"/>
    <s v="2024 10 2311 213"/>
    <n v="424"/>
    <x v="91"/>
    <s v="CONTRATO DE MANTENIMIENTO DE ASCENSORES COMEDOR SOCIAL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n v="9231"/>
    <s v="9231. Información, registro y gestión del padrón"/>
    <n v="64"/>
    <n v="641"/>
  </r>
  <r>
    <n v="220240000834"/>
    <s v="AD"/>
    <d v="2024-02-08T00:00:00"/>
    <n v="22024001031"/>
    <s v="2024 11 1361 22104"/>
    <n v="135.04"/>
    <x v="120"/>
    <s v="EQUIPACIONES DEPORTIVAS DE BALONCESTO (6 UD) /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04"/>
  </r>
  <r>
    <n v="220240000773"/>
    <s v="AD"/>
    <d v="2024-02-07T00:00:00"/>
    <n v="22024000591"/>
    <s v="2024 10 2311 212"/>
    <n v="137.63999999999999"/>
    <x v="121"/>
    <s v="REFORMA INSTALACION GAS VVDA SOCIAL CARMELO 21 3C PARA ADAPTAR A NORMATIVA Y PODER DAR ALTA SUMINISTR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39000851"/>
    <s v="AD"/>
    <d v="2024-01-01T00:00:00"/>
    <n v="22024001201"/>
    <s v="2024 08 1532 22100"/>
    <n v="18500"/>
    <x v="5"/>
    <s v="ENERGÍA ELÉCTRICA PARA EL AÑO 2024 CORRESPONDIENTE AL PARQUE DE VIAS PÚBLICAS (SEPI).-"/>
    <n v="220"/>
    <s v="BILBAO"/>
    <s v="VIZCAYA"/>
    <x v="2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2"/>
    <s v="22100"/>
  </r>
  <r>
    <n v="220229000554"/>
    <s v="AD"/>
    <d v="2024-01-01T00:00:00"/>
    <n v="22024003230"/>
    <s v="2024 10 2315 22620"/>
    <n v="7452"/>
    <x v="122"/>
    <s v="REAJUSTE LOTE 2 - CONTRATACION SERVICIOS PARA EL DESARROLLO DEL PLAN DE INSERCION LABORAL / 26 SEPT 2022 A 25 SEPT 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20"/>
  </r>
  <r>
    <n v="220240001350"/>
    <s v="AD"/>
    <d v="2024-02-09T00:00:00"/>
    <n v="22024001595"/>
    <s v="2024 06 3231 22102"/>
    <n v="18291.77"/>
    <x v="14"/>
    <s v="CTTO SUMINISTRO GAS NATURAL EIM DE 1 ENERO 2024 A 30 SEPTIEMBRE 2025 ENLAZADO PROY: 55.708,23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2"/>
  </r>
  <r>
    <n v="220229000555"/>
    <s v="AD"/>
    <d v="2024-01-01T00:00:00"/>
    <n v="22024003231"/>
    <s v="2024 10 2315 22620"/>
    <n v="4829.8999999999996"/>
    <x v="123"/>
    <s v="REAJUSTE LOTE 3 - CONTRATACION SERVICIOS PARA EL DESARROLLO DEL PLAN DE INSERCION LABORAL / 26-09-22 A 25-09-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20"/>
  </r>
  <r>
    <n v="220240003703"/>
    <s v="AD"/>
    <d v="2024-02-29T00:00:00"/>
    <n v="22024002583"/>
    <s v="2024 10 2311 212"/>
    <n v="137.88"/>
    <x v="124"/>
    <s v="REPARACIÓN DE LA PUERTA MOTORIZADA DE ACCESO AL CEAS CENTR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5354"/>
    <s v="AD"/>
    <d v="2024-03-08T00:00:00"/>
    <n v="22024003015"/>
    <s v="2024 01 9206 22001"/>
    <n v="11278.34"/>
    <x v="114"/>
    <s v="16 SUSCRIPCIONES A &quot;&quot;EL NORTE DE CASTILLA&quot;&quot;, EDICIÓN EN PAPEL Y DIGITAL. AÑO 2024.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0821"/>
    <s v="AD"/>
    <d v="2024-02-08T00:00:00"/>
    <n v="22024001009"/>
    <s v="2024 08 1341 22699"/>
    <n v="145.19999999999999"/>
    <x v="125"/>
    <s v="MESA DE SEGURIDAD VIAL en la Sala Francisco de Cossio de la Casa Revilla - 18 de enero de 2024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341"/>
    <s v="1341. Movilidad"/>
    <s v="22"/>
    <s v="22699"/>
  </r>
  <r>
    <n v="220240003364"/>
    <s v="AD"/>
    <d v="2024-02-26T00:00:00"/>
    <n v="22024002310"/>
    <s v="2024 11 1621 213"/>
    <n v="145.19999999999999"/>
    <x v="126"/>
    <s v="REVISIÓN LÍNEA DE VIDA SILO ACUMULACIÓN DE SAL. SERVICIO DE LIMPIEZA."/>
    <n v="220"/>
    <s v="TUDELA DE DUERO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40003705"/>
    <s v="AD"/>
    <d v="2024-02-29T00:00:00"/>
    <n v="22024002562"/>
    <s v="2024 11 1361 22199"/>
    <n v="153.11000000000001"/>
    <x v="127"/>
    <s v="RECARGA DE UNA BOTELLA DE OXIGENO MEDICINAL///SERVICIO DE EXTINCION DE INCENDIOS"/>
    <n v="220"/>
    <s v="BARCELONA"/>
    <s v="BARCELONA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54"/>
    <s v="AD"/>
    <d v="2024-02-05T00:00:00"/>
    <n v="22024000461"/>
    <s v="2024 10 2311 213"/>
    <n v="159.36000000000001"/>
    <x v="128"/>
    <s v="REVISIÓN, LIMPIEZA Y PUESTA EN MARCHA CALDERA VVDA SOCIAL DE CALLE CARMELO 21 3C POR SERVICIO TECNICO OFI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3584"/>
    <s v="ADO"/>
    <d v="2024-02-28T00:00:00"/>
    <n v="22024002581"/>
    <s v="2024 10 2412 22199"/>
    <n v="159.72"/>
    <x v="129"/>
    <s v="BATA DESECHABLE - 1188BAPPE STEELGEN  PARA EL CURSO DE V. CUIDA VI DEL CENTRO DE FORMACION PARA EL EMPLEO"/>
    <n v="24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40001131"/>
    <s v="ADO"/>
    <d v="2024-02-08T00:00:00"/>
    <n v="22024000944"/>
    <s v="2024 10 2315 22611"/>
    <n v="163.35"/>
    <x v="130"/>
    <s v="SERVICIO DE ASISTENCIA TÉCNICA ESPECTÁCULO &quot;&quot;FEMINISIMAS&quot;&quot; / 2 DE JUNIO DE 2023 DE 9 A 15 H"/>
    <n v="24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1368"/>
    <s v="AD"/>
    <d v="2024-02-09T00:00:00"/>
    <n v="22024001397"/>
    <s v="2024 10 2312 22606"/>
    <n v="167.29"/>
    <x v="131"/>
    <s v="DOCUMENTO COMPLEMENTARIO PARA EL MATERIAL DE LA JORNADA DE ATENCION TEMPRANA, ASISTEN 55 PERSONAS MAS-INICIATIVAS SO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n v="1341"/>
    <s v="1341. Movilidad"/>
    <n v="60"/>
    <n v="609"/>
  </r>
  <r>
    <n v="220229000813"/>
    <s v="AD"/>
    <d v="2024-01-01T00:00:00"/>
    <n v="22024002062"/>
    <s v="2024 04 9311 22799"/>
    <n v="1270.5"/>
    <x v="132"/>
    <s v="1º PRORROGA CONTRATO LAS CUENTAS CLARAS FECHA FIN 17-02-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04"/>
    <x v="0"/>
    <s v="9311"/>
    <s v="9311. Planificación económico financiera"/>
    <s v="22"/>
    <s v="22799"/>
  </r>
  <r>
    <n v="220240007503"/>
    <s v="AD"/>
    <d v="2024-03-20T00:00:00"/>
    <n v="22024002342"/>
    <s v="2024 07 1721 22799"/>
    <n v="169.4"/>
    <x v="133"/>
    <s v="CALIBRACION TERMOMETRO DIGITAL LABORATORIO RED DE CONTROL DE LA CALIDAD DEL AIR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39000472"/>
    <s v="AD"/>
    <d v="2024-01-01T00:00:00"/>
    <n v="22024001116"/>
    <s v="2024 11 3111 22799"/>
    <n v="27068.36"/>
    <x v="134"/>
    <s v="CONTRATO DE CONTROL DE PALOMAS Y AVES (LOTE 2) DEL 15-10-2023 AL 14-10 DEL 2025 - ANUALIDADES 2024-2025"/>
    <n v="220"/>
    <s v="PELIGROS"/>
    <s v="GRANADA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99"/>
  </r>
  <r>
    <n v="220240007176"/>
    <s v="AD"/>
    <d v="2024-03-18T00:00:00"/>
    <n v="22024000013"/>
    <s v="2024 03 9241 22799"/>
    <n v="37478.769999999997"/>
    <x v="130"/>
    <s v="EXP. SE-PC 84/2022 PS1. ASISTENCIA TÉCNICA A ESPECTÁCULOS Y MANTENIMIENTO AUDIOVISUAL. PRÓRROGA EXTRAORDINARIA.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3688"/>
    <s v="AD"/>
    <d v="2024-02-29T00:00:00"/>
    <n v="22024002708"/>
    <s v="2024 06 3321 22001"/>
    <n v="171"/>
    <x v="135"/>
    <s v="CONTRATO SUSCRIPCIÓN REVISTA Y AHORA QUE AÑO 2024 PARA BIBLIOTECAS MUNICIPALES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3080"/>
    <s v="AD"/>
    <d v="2024-02-21T00:00:00"/>
    <n v="22024001829"/>
    <s v="2024 10 2412 22199"/>
    <n v="175.45"/>
    <x v="98"/>
    <s v="ESPEJO PARA EL CENTRO DE FORMACION PARA EL EMPLEO, JACINTO BENAVENTE- INICIATIVAS SOCIALES.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39000692"/>
    <s v="AD"/>
    <d v="2024-01-01T00:00:00"/>
    <n v="22024001369"/>
    <s v="2024 10 2312 22699"/>
    <n v="5445"/>
    <x v="136"/>
    <s v="ACTUACIONES MUSICALES EN LOS CVA NO TRANSFERIDOS DE ENERO A JUNIO D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260"/>
    <s v="AD"/>
    <d v="2024-01-01T00:00:00"/>
    <n v="22024001070"/>
    <s v="2024 11 1321 204"/>
    <n v="46347.839999999997"/>
    <x v="64"/>
    <s v="CONTRATO  RENTING VEHÍCULOS CAMUF.  POLICÍA MUNICIPAL DE 1 DE ENERO DE 2024 A 31 DE MAYO DE 2028. EXPTE. SPSC SE-03/2023"/>
    <n v="220"/>
    <s v="LUGO"/>
    <s v="LUGO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0"/>
    <s v="204"/>
  </r>
  <r>
    <n v="220239000690"/>
    <s v="AD"/>
    <d v="2024-01-01T00:00:00"/>
    <n v="22024001367"/>
    <s v="2024 10 2312 22699"/>
    <n v="5445"/>
    <x v="137"/>
    <s v="ACTUACIONES MUSICALES PARA LOS CVA NO TRANSFERIDOS DE ENERO A JUNIO DE 2024"/>
    <n v="220"/>
    <s v="ZARATAN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854"/>
    <s v="AD"/>
    <d v="2024-01-01T00:00:00"/>
    <n v="22024001204"/>
    <s v="2024 07 1721 22100"/>
    <n v="15500"/>
    <x v="5"/>
    <s v="PRORROGA CONTRATO AÑO 2024 PR_SE 27/2023 SUMINISTRO ENERGIA ELECTRICA_SERVICIO DE MEDIO AMBIENTE"/>
    <n v="220"/>
    <s v="BILBAO"/>
    <s v="VIZCAYA"/>
    <x v="2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100"/>
  </r>
  <r>
    <n v="220240006637"/>
    <s v="AD"/>
    <d v="2024-03-14T00:00:00"/>
    <n v="22024003363"/>
    <s v="2024 11 1321 22199"/>
    <n v="187.2"/>
    <x v="138"/>
    <s v="SUMINISTRO DE CARTUCHOS PARA IMPRESORAS DE FURGONETAS DE INVESTIGACION DE ACCIDENTE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199"/>
  </r>
  <r>
    <n v="220240007178"/>
    <s v="AD"/>
    <d v="2024-03-18T00:00:00"/>
    <n v="22024003245"/>
    <s v="2024 10 2412 213"/>
    <n v="188.97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0771"/>
    <s v="AD"/>
    <d v="2024-02-07T00:00:00"/>
    <n v="22024000013"/>
    <s v="2024 03 9241 22799"/>
    <n v="14991.5"/>
    <x v="130"/>
    <s v="PRÓRROGA CONTRATO SERVICIO DE ASISTENCIA TÉCNICA ESPECTÁCULOS Y MTO. AUDIOVISUAL.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3675"/>
    <s v="AD"/>
    <d v="2024-02-28T00:00:00"/>
    <n v="22024002501"/>
    <s v="2024 10 2312 22699"/>
    <n v="194.45"/>
    <x v="90"/>
    <s v="SUMINISTRO DE SOLICITUDES DE INSCRIPCION EN LOS TALLERES DE LOS CVA PARA 2024 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5069"/>
    <s v="AD"/>
    <d v="2024-03-07T00:00:00"/>
    <n v="22024002687"/>
    <s v="2024 05 4312 22799"/>
    <n v="586.85"/>
    <x v="139"/>
    <s v="Diseño, elaboración e impresión de carteles publicitarios de la &quot;&quot;Campaña Marketplace&quot;&quot;, para  MUPIS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40000831"/>
    <s v="AD"/>
    <d v="2024-02-08T00:00:00"/>
    <n v="22024000998"/>
    <s v="2024 10 2312 22699"/>
    <n v="195.51"/>
    <x v="140"/>
    <s v="DISEÑO GRAFICO Y MAQUETACION DE DIFERENTES ACTIVIDADES   EN LOS CVA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446"/>
    <s v="AD"/>
    <d v="2024-01-01T00:00:00"/>
    <n v="22024001254"/>
    <s v="2024 08 1651 213"/>
    <n v="25121.49"/>
    <x v="141"/>
    <s v="LOTE 1.Suministro material fungible para instalación Alumbrado Público. Expte 28-2021. P.S. 1 Prórroga."/>
    <n v="220"/>
    <s v="BARCELONA"/>
    <s v="BARCELONA"/>
    <x v="2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1"/>
    <s v="213"/>
  </r>
  <r>
    <n v="220239000882"/>
    <s v="AD"/>
    <d v="2024-01-01T00:00:00"/>
    <n v="22024001281"/>
    <s v="2024 10 2312 213"/>
    <n v="5420.8"/>
    <x v="142"/>
    <s v="MANTENIMIENTO PUERTAS AUTOMATICAS DE LS CVA TRNSFERIDOS DURANTE 2024"/>
    <n v="220"/>
    <s v="CISTERNIGA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090"/>
    <s v="AD"/>
    <d v="2024-02-21T00:00:00"/>
    <n v="22024001841"/>
    <s v="2024 11 1321 22699"/>
    <n v="199.1"/>
    <x v="143"/>
    <s v="GASTOS COMIDA PERSONAL AUDITORIA DE CALIDAD POLICIA MUNICIPAL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39000810"/>
    <s v="AD"/>
    <d v="2024-01-01T00:00:00"/>
    <n v="22024001412"/>
    <s v="2024 10 2315 22611"/>
    <n v="5400"/>
    <x v="144"/>
    <s v="TALLER DEFENSA PERSONAL &quot;&quot;MUJER DEFIÉNDETE&quot;&quot; EN EL CENTRO MUNICIPAL DE LA IGUALDAD (CMI) / ENERO-JUNIO 24"/>
    <n v="220"/>
    <s v="ZARATÁN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7178"/>
    <s v="AD"/>
    <d v="2024-03-18T00:00:00"/>
    <n v="22024003242"/>
    <s v="2024 10 2412 213"/>
    <n v="204.72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3369"/>
    <s v="AD"/>
    <d v="2024-02-26T00:00:00"/>
    <n v="22024002356"/>
    <s v="2024 10 2312 212"/>
    <n v="205.7"/>
    <x v="145"/>
    <s v="REPARACION DESATASCO DE TUBERIA QUE RECOGE LAS AGUAS DE LOS ASEOS DEL CVA PARQUESOL- INICI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2"/>
  </r>
  <r>
    <n v="220240003684"/>
    <s v="AD"/>
    <d v="2024-02-29T00:00:00"/>
    <n v="22024002596"/>
    <s v="2024 06 3231 213"/>
    <n v="215"/>
    <x v="83"/>
    <s v="REVISIÓN STMA DETECCIÓN Y ALARMA INCENDIOS EIM CASCABEL. FEBRER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39000547"/>
    <s v="AD"/>
    <d v="2024-01-01T00:00:00"/>
    <n v="22024001314"/>
    <s v="2024 06 3261 22799"/>
    <n v="5263.5"/>
    <x v="146"/>
    <s v="CTTO SERVICIOS VISITA &quot;&quot;CONOCE TU CIUDAD I&quot;&quot; ALUMNOS DE 3º A 6º PRIMARIA CENTROS PÚB-CONCERT-PRIVAD//NOVIEMBRE 23-JUNIO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8419"/>
    <s v="AD"/>
    <d v="2024-03-22T00:00:00"/>
    <n v="22024003581"/>
    <s v="2024 11 1361 22199"/>
    <n v="36.299999999999997"/>
    <x v="147"/>
    <s v="4 PUNTAS DE MANGUERAS DEL EQUIPO DE OXICORTE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3047"/>
    <s v="AD"/>
    <d v="2024-02-21T00:00:00"/>
    <n v="22024001644"/>
    <s v="2024 11 1361 22199"/>
    <n v="222.46"/>
    <x v="93"/>
    <s v="BOTELLAS DE BUTANO (14 UD) ///SERVICIO DE EXTINCION DE INCENDIOS"/>
    <n v="220"/>
    <s v="MUGA DE SAYAGO"/>
    <s v="ZAMORA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3081"/>
    <s v="AD"/>
    <d v="2024-02-21T00:00:00"/>
    <n v="22024001838"/>
    <s v="2024 10 2412 213"/>
    <n v="230.77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7178"/>
    <s v="AD"/>
    <d v="2024-03-18T00:00:00"/>
    <n v="22024003243"/>
    <s v="2024 10 2412 213"/>
    <n v="236.22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0774"/>
    <s v="AD"/>
    <d v="2024-02-07T00:00:00"/>
    <n v="22024000595"/>
    <s v="2024 10 2412 22106"/>
    <n v="238.31"/>
    <x v="148"/>
    <s v="MATERIAL SOCIOSANITARIO PARA EL CURSO DE VALLADOLID CUIDA VI DEL CENTRO DE FORMACION PARA EL EMPLEO- JACINTO BENAVENTE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06"/>
  </r>
  <r>
    <n v="220240001370"/>
    <s v="AD"/>
    <d v="2024-02-09T00:00:00"/>
    <n v="22024001484"/>
    <s v="2024 10 2312 213"/>
    <n v="240.79"/>
    <x v="149"/>
    <s v="REPARACION FRIGORIFICO, CAMBIO DE BURLETE DEL CVA ZONA SUR-INICIATIVAS SOCIALES"/>
    <n v="220"/>
    <s v="LAGUNA DE DUERO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1328"/>
    <s v="AD"/>
    <d v="2024-02-09T00:00:00"/>
    <n v="22024001478"/>
    <s v="2024 06 3321 213"/>
    <n v="240.97"/>
    <x v="150"/>
    <s v="REVISIÓN RED DE BIES Y GRUPO DE PRESIÓN DE SISTEMAS DETECCIÓN INCENDIOS BIBLIOTECA PARQUESOL. 2024"/>
    <n v="220"/>
    <s v="CABANILLAS DEL CAMPO"/>
    <s v="GUADALAJARA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1"/>
    <s v="213"/>
  </r>
  <r>
    <n v="220240001371"/>
    <s v="AD"/>
    <d v="2024-02-09T00:00:00"/>
    <n v="22024001485"/>
    <s v="2024 10 2312 213"/>
    <n v="240.97"/>
    <x v="150"/>
    <s v="REVISION BIES Y  GRUPO PRESION DEL SISTEMA DE DETECCION Y ALARMA DE INCENDIOS DEL CVA PARQUESOL DURANTE 2024"/>
    <n v="220"/>
    <s v="CABANILLAS DEL CAMPO"/>
    <s v="GUADALAJAR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0742"/>
    <s v="AD"/>
    <d v="2024-02-05T00:00:00"/>
    <n v="22024000116"/>
    <s v="2024 10 2312 213"/>
    <n v="242"/>
    <x v="151"/>
    <s v="MANTENIMIENTO DELAS CAMARAS EXTERIORES DEL CVA DELICIAS Y HUERTA DEL REY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0729"/>
    <s v="AD"/>
    <d v="2024-02-05T00:00:00"/>
    <n v="22024000035"/>
    <s v="2024 10 2312 213"/>
    <n v="248.05"/>
    <x v="91"/>
    <s v="REPARACION DEL ASCENSOR DEL CVA LA VICTORIA, REPARACION DE CORREA DE LA PUERTAS- INICIATIVA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081"/>
    <s v="AD"/>
    <d v="2024-02-21T00:00:00"/>
    <n v="22024001835"/>
    <s v="2024 10 2412 213"/>
    <n v="250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6272"/>
    <s v="AD"/>
    <d v="2024-03-13T00:00:00"/>
    <n v="22024003136"/>
    <s v="2024 10 2314 22615"/>
    <n v="250"/>
    <x v="152"/>
    <s v="TALLER TRATAMIENTO PERIODISTICO EN MATERIA DE DROGAS Y ADICCIONES XV JORNADAS PERIODISMO SO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5"/>
  </r>
  <r>
    <n v="220240003368"/>
    <s v="AD"/>
    <d v="2024-02-26T00:00:00"/>
    <n v="22024002296"/>
    <s v="2024 11 1321 223"/>
    <n v="250"/>
    <x v="153"/>
    <s v="GASTOS ENVIO APARATOS DE VERIFICACION Y MUESTRAS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3"/>
  </r>
  <r>
    <n v="220229000349"/>
    <s v="AD"/>
    <d v="2024-01-01T00:00:00"/>
    <n v="22024002852"/>
    <s v="2024 03 9241 22706"/>
    <n v="10579.03"/>
    <x v="154"/>
    <s v="ASIST. TÉCNICA AL SPC EN EL CONTROL DE EJECUCIÓN DE LOS SERVICIOS DE MANTENIMIENTO DE EDIFICIOS(DE 1/1 2023 A 31/7 2024)"/>
    <n v="220"/>
    <s v="ZARATAN"/>
    <s v="VALLADOLID"/>
    <x v="0"/>
    <s v="PrAbier - Procedimiento Abierto"/>
    <s v="UniC - Único Criterio"/>
    <x v="0"/>
    <x v="0"/>
    <s v="2"/>
    <s v="2. Gastos corrientes en bienes y servicios"/>
    <s v="03"/>
    <x v="9"/>
    <s v="9241"/>
    <s v="9241. Participación ciudadana"/>
    <s v="22"/>
    <s v="22706"/>
  </r>
  <r>
    <n v="220240008427"/>
    <s v="AD"/>
    <d v="2024-03-22T00:00:00"/>
    <n v="22024003669"/>
    <s v="2024 11 3111 22699"/>
    <n v="252.34"/>
    <x v="155"/>
    <s v="RECARGA DE GAS PARA SOLDADURA, PARA REPARACIONES EFECTUADAS POR EL SERVICIO DE MANTENIMIENTO MUNICIPAL EN EL CMPA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699"/>
  </r>
  <r>
    <n v="220240000742"/>
    <s v="AD"/>
    <d v="2024-02-05T00:00:00"/>
    <n v="22024000115"/>
    <s v="2024 10 2312 213"/>
    <n v="254.1"/>
    <x v="151"/>
    <s v="MANTENIMIENTO DELAS CAMARAS EXTERIORES DEL CVA DELICIAS Y HUERTA DEL REY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39000823"/>
    <s v="AD"/>
    <d v="2024-01-01T00:00:00"/>
    <n v="22024001336"/>
    <s v="2024 01 4331 22799"/>
    <n v="4840"/>
    <x v="156"/>
    <s v="REALIZACIÓN ESTUDIO-DIAGNÓSTICO SOBRE MEDIACIÓN ADMINISTRATIVA PARA CIUDADANO. MEDIACIÓN EMPRESARIAL PARA EMPRENDIMIENTO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1376"/>
    <s v="AD"/>
    <d v="2024-02-09T00:00:00"/>
    <n v="22024001125"/>
    <s v="2024 11 3111 22106"/>
    <n v="266.2"/>
    <x v="157"/>
    <s v="GESTION DE RESIDUOS SANITARIOS: BIOCONTAMINADOS Y MEDICAMENTOS CADUCADOS AÑO 2024"/>
    <n v="220"/>
    <s v="ALDEAMAYOR DE SAN MARTÍN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6"/>
  </r>
  <r>
    <n v="220240001349"/>
    <s v="AD"/>
    <d v="2024-02-09T00:00:00"/>
    <n v="22024001593"/>
    <s v="2024 06 3231 22100"/>
    <n v="12112.12"/>
    <x v="5"/>
    <s v="PR-SE 13/21 P.S.5 PRÓR SUMINISTRO ENERGÍA ELÉCTRICA.2024.ESCUELAS INFANTILES MUNICIPALES ENLAZADO A PROY: 36.887,88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0"/>
  </r>
  <r>
    <n v="220239000424"/>
    <s v="AD"/>
    <d v="2024-01-01T00:00:00"/>
    <n v="22024001098"/>
    <s v="2024 10 2311 22102"/>
    <n v="12000"/>
    <x v="14"/>
    <s v="SUMINISTRO GAS-INTERVENCION SOCIAL: COMEDOR SOCIAL (PROYECTO) DE 1/10/23 AL 30/09/25 - DE ENE-24 A SEP-25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2"/>
  </r>
  <r>
    <n v="220239000363"/>
    <s v="AD"/>
    <d v="2024-01-01T00:00:00"/>
    <n v="22024001443"/>
    <s v="2024 06 3341 22799"/>
    <n v="4598.3900000000003"/>
    <x v="158"/>
    <s v="CONTRATO DE SERVICIOS PARA EL MANTENIMIENTO DE LA JARDINERIA DEL CENTRO ROSA CHACEL 1 AÑO. DEL 22-08-2023 AL 2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39000423"/>
    <s v="AD"/>
    <d v="2024-01-01T00:00:00"/>
    <n v="22024001097"/>
    <s v="2024 10 2412 22102"/>
    <n v="11750"/>
    <x v="14"/>
    <s v="NUEVO CONTRATO SUMINISTRO GAS-DE 2024 A 30 SEPTIEMBRE 2025-CENTRO DE FORMACIÓN JACINTO BENAVENTE.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2"/>
  </r>
  <r>
    <n v="220240003675"/>
    <s v="AD"/>
    <d v="2024-02-28T00:00:00"/>
    <n v="22024002502"/>
    <s v="2024 10 2312 22699"/>
    <n v="272.25"/>
    <x v="90"/>
    <s v="SUMINISTRO DE SOLICITUDES DE INSCRIPCION EN LOS TALLERES DE LOS CVA PARA 2024 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0831"/>
    <s v="AD"/>
    <d v="2024-02-08T00:00:00"/>
    <n v="22024000999"/>
    <s v="2024 10 2312 22699"/>
    <n v="273.73"/>
    <x v="140"/>
    <s v="DISEÑO GRAFICO Y MAQUETACION DE DIFERENTES ACTIVIDADES   EN LOS CVA- INICIA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0758"/>
    <s v="AD"/>
    <d v="2024-02-05T00:00:00"/>
    <n v="22024000431"/>
    <s v="2024 06 3321 22001"/>
    <n v="275"/>
    <x v="159"/>
    <s v="5 SUSCRIPCIONES ANUALES A LA REVISTA ALTERNATIVAS ECONÓMICAS DE ENERO A DICIEMBRE 2024"/>
    <n v="220"/>
    <s v="BARCELONA"/>
    <s v="BARCELON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660"/>
    <s v="AD"/>
    <d v="2024-01-01T00:00:00"/>
    <n v="22024001261"/>
    <s v="2024 06 3321 213"/>
    <n v="4398.92"/>
    <x v="52"/>
    <s v="SE-EIJI 11/2020 PS 3. 2ª PRORROGA DEL CONTRATO DE MANTENIMIENTO DE EDIFICIOS. BIBLIOTECAS PUBLICAS. LOTE 1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1"/>
    <s v="213"/>
  </r>
  <r>
    <n v="220239000661"/>
    <s v="AD"/>
    <d v="2024-01-01T00:00:00"/>
    <n v="22024001262"/>
    <s v="2024 06 3261 213"/>
    <n v="711.16"/>
    <x v="52"/>
    <s v="SE-EIJI 11/2020 PS 3. 2ª PRORROGA DEL CONTRATO DE MANTENIMIENTO DE EDIFICIOS. ESCUELA MUN. DE MUSICA. LOTE 1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1"/>
    <s v="213"/>
  </r>
  <r>
    <n v="220239000840"/>
    <s v="AD"/>
    <d v="2024-01-01T00:00:00"/>
    <n v="22024001191"/>
    <s v="2024 05 4314 22100"/>
    <n v="11000"/>
    <x v="5"/>
    <s v="SEGUNDA PRORROGA SUMINISTRO ENERGIA ELECTRICA PARA LAS DEPENDENCIAS MUNICIPALES (PR SE 27/2023 PS 5 EXP. PR SE 13/2021)"/>
    <n v="220"/>
    <s v="BILBAO"/>
    <s v="VIZCAYA"/>
    <x v="2"/>
    <s v="PrAbier - Procedimiento Abierto"/>
    <s v="MultiC - MultiCriterio"/>
    <x v="2"/>
    <x v="0"/>
    <s v="2"/>
    <s v="2. Gastos corrientes en bienes y servicios"/>
    <s v="05"/>
    <x v="8"/>
    <s v="4314"/>
    <s v="4314. Actuaciones en materia de comercio minorista"/>
    <s v="22"/>
    <s v="22100"/>
  </r>
  <r>
    <n v="220240004083"/>
    <s v="AD"/>
    <d v="2024-03-02T00:00:00"/>
    <n v="22024002786"/>
    <s v="2024 11 1361 22199"/>
    <n v="275"/>
    <x v="160"/>
    <s v="ADQUISICIÓN DE REGALOS PARA CELEBRACION DIA DEL NIÑO///SERV.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89"/>
    <s v="AD"/>
    <d v="2024-02-07T00:00:00"/>
    <n v="22024000637"/>
    <s v="2024 03 9241 22602"/>
    <n v="275.08999999999997"/>
    <x v="97"/>
    <s v="SPC 3/2024: SUMINISTRO DE PAPEL (CARTELES Y TARJETAS) PARA IMPRESIÓN PUBLICIDAD DE EXPOSICIONES EN CENTROS CÍVICOS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0486"/>
    <s v="ADO"/>
    <d v="2024-01-26T00:00:00"/>
    <n v="22024000043"/>
    <s v="2024 11 1351 224"/>
    <n v="276.99"/>
    <x v="161"/>
    <s v="ACCIDENTES COLECTIVOS||&quot;&quot;PÓLIZA&quot;&quot;:0551780088803||&quot;&quot;RECIBO&quot;&quot;:8508632473||&quot;&quot;RIESGO&quot;&quot;: 001SUMAS GRUPOS"/>
    <n v="24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n v="1341"/>
    <s v="1341. Movilidad"/>
    <n v="60"/>
    <n v="609"/>
  </r>
  <r>
    <n v="220240005062"/>
    <s v="AD"/>
    <d v="2024-03-07T00:00:00"/>
    <n v="22024002494"/>
    <s v="2024 09 4321 22799"/>
    <n v="278.3"/>
    <x v="162"/>
    <s v="SERVICIO DE ILUMINACION DE LA CUPULA DEL MILENIO CON DISTINTOS COLORES CON MOTIVO DE LA CELEBRACION DE EVENTOS. ENERO 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29000093"/>
    <s v="AD"/>
    <d v="2024-01-01T00:00:00"/>
    <n v="22024002079"/>
    <s v="2024 11 1361 213"/>
    <n v="833"/>
    <x v="163"/>
    <s v="MANTENIMIENTO INSTALAC. TERMICAS LOTE 2;PRESTAC. COMPLEMENTARIAS/AJUSTE ANUALIDADES DEL 01/01/2024 AL 28/02/2024/SEIS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29000088"/>
    <s v="AD"/>
    <d v="2024-01-01T00:00:00"/>
    <n v="22024002077"/>
    <s v="2024 11 1621 213"/>
    <n v="484"/>
    <x v="163"/>
    <s v="ADJUDICACIÓN CONTRATO EXP SPSC 35/2021 MANTENIMIENTOINSTALACIONES TÉRMICAS Sº LIMPIEZA, DIC 2023, ENERO Y FEBRER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29000094"/>
    <s v="AD"/>
    <d v="2024-01-01T00:00:00"/>
    <n v="22024002080"/>
    <s v="2024 11 1621 213"/>
    <n v="417"/>
    <x v="163"/>
    <s v="ADJUDICACIÓN CONTRATO REPARACIONES INSTALACIONES TERMICAS EXP SPSC 35/2021 Sº LIMPIEZA, DIC 2023, ENERO-FEBRER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40003081"/>
    <s v="AD"/>
    <d v="2024-02-21T00:00:00"/>
    <n v="22024001836"/>
    <s v="2024 10 2412 213"/>
    <n v="288.45999999999998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39000433"/>
    <s v="AD"/>
    <d v="2024-01-01T00:00:00"/>
    <n v="22024001106"/>
    <s v="2024 06 3321 22102"/>
    <n v="10000"/>
    <x v="14"/>
    <s v="CONTRATO SUMINISTRO GAS NATURAL BIBLIOTECAS MUNICIPALES DE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321"/>
    <s v="3321. Bibliotecas públicas"/>
    <s v="22"/>
    <s v="22102"/>
  </r>
  <r>
    <n v="220240004894"/>
    <s v="AD"/>
    <d v="2024-03-05T00:00:00"/>
    <n v="22024000025"/>
    <s v="2024 04 9202 22799"/>
    <n v="4385.74"/>
    <x v="164"/>
    <s v="Contrato de mantenimiento anual de ABACO (Wcronos) aplicación informática año 2024. Nº de contrato 1231000028.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799"/>
  </r>
  <r>
    <n v="220240003694"/>
    <s v="AD"/>
    <d v="2024-02-29T00:00:00"/>
    <n v="22024001625"/>
    <s v="2024 11 3111 22199"/>
    <n v="300"/>
    <x v="165"/>
    <s v="ADQUISICIÓN PRODUCTOS DE DESINFECCIÓN PARA EL C.M.P.A. PARA E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99"/>
  </r>
  <r>
    <n v="220240001333"/>
    <s v="AD"/>
    <d v="2024-02-09T00:00:00"/>
    <n v="22024001513"/>
    <s v="2024 06 3321 22699"/>
    <n v="300"/>
    <x v="90"/>
    <s v="CTTO SUMINISTRO PAPEL PARA LA IMPRENTA MUNICIPAL IMPRESIÓN DOC. NORMALIZADOS DE BIBLIOTECAS PÚBLICAS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699"/>
  </r>
  <r>
    <n v="220240000759"/>
    <s v="AD"/>
    <d v="2024-02-05T00:00:00"/>
    <n v="22024000432"/>
    <s v="2024 06 3321 22001"/>
    <n v="300.02"/>
    <x v="166"/>
    <s v="SUSCRIPCIÓN A LA REVISTA CUADERNOS DE LITERATURA INFANTIL Y JUVENIL DE ENERO A DICIEMBRE 2024"/>
    <n v="220"/>
    <s v="MATARÓ"/>
    <s v="BARCELON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033"/>
    <s v="AD"/>
    <d v="2024-01-01T00:00:00"/>
    <n v="22024001053"/>
    <s v="2024 11 1361 213"/>
    <n v="3839.67"/>
    <x v="124"/>
    <s v="CONTRATO PREST SERV MANT CONSERV MÁQUINAS, EQUIPOS, HERRAM Y MATER 7 ; LOTE 3: MANT PREV PUERTAS SECC Y CORRED;SEISY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3698"/>
    <s v="AD"/>
    <d v="2024-02-29T00:00:00"/>
    <n v="22024002445"/>
    <s v="2024 11 1321 22699"/>
    <n v="305.10000000000002"/>
    <x v="98"/>
    <s v="SUMINISTRO Y COLOCACION ESPEJO EN GIMNASIO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3322"/>
    <s v="AD"/>
    <d v="2024-02-23T00:00:00"/>
    <n v="22024001690"/>
    <s v="2024 11 3111 213"/>
    <n v="312.85000000000002"/>
    <x v="70"/>
    <s v="MANTENIMIENTO DE LA INSTALACION DEL SISTEMA DE SEGURIDAD Y ALARMA  EN EL CENTRO MPAL. DE PROTECCION ANIMAL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1"/>
    <s v="213"/>
  </r>
  <r>
    <n v="220240003067"/>
    <s v="AD"/>
    <d v="2024-02-21T00:00:00"/>
    <n v="22024001847"/>
    <s v="2024 03 9241 213"/>
    <n v="325.61"/>
    <x v="94"/>
    <s v="SUMINISTRO DE PIEZAS PARA REPARACIÓN DE ASCENSOR EN CC ZONA SUR"/>
    <n v="220"/>
    <s v="VIGO"/>
    <s v="PONTEVEDR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39000309"/>
    <s v="AD"/>
    <d v="2024-01-01T00:00:00"/>
    <n v="22024001075"/>
    <s v="2024 11 1361 213"/>
    <n v="605"/>
    <x v="124"/>
    <s v="CONTRATO PREST SERV MANT CONSERV MÁQUINAS, EQUIPOS, HERRAM Y MATER 7 ; LOTE 3: MANT CORREC PUERTAS SECC Y CORRED;SEISY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8406"/>
    <s v="AD"/>
    <d v="2024-03-22T00:00:00"/>
    <n v="22024003361"/>
    <s v="2024 08 1341 22606"/>
    <n v="326.05"/>
    <x v="167"/>
    <s v="Jornadas técnicas de formación a técnicos municipales en materia de infraestructura ciclista - Valladolid, 6/7_032024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341"/>
    <s v="1341. Movilidad"/>
    <s v="22"/>
    <s v="22606"/>
  </r>
  <r>
    <n v="220239000887"/>
    <s v="AD"/>
    <d v="2024-01-01T00:00:00"/>
    <n v="22024001347"/>
    <s v="2024 01 9203 22000"/>
    <n v="40926.160000000003"/>
    <x v="168"/>
    <s v="PRIMERA PRORROGA CONTRATO MATERIAL DE OFICINA ALMACEN DE ACOPIOS LOTE 6 DE 01/02/2024 A 31/12/2024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39000844"/>
    <s v="AD"/>
    <d v="2024-01-01T00:00:00"/>
    <n v="22024001195"/>
    <s v="2024 10 2311 22100"/>
    <n v="8800"/>
    <x v="5"/>
    <s v="PRORROGA SUM. ENERGÍA ELECTRICA COMEDOR SOCIAL - AÑO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0"/>
  </r>
  <r>
    <n v="220239000886"/>
    <s v="AD"/>
    <d v="2024-01-01T00:00:00"/>
    <n v="22024001346"/>
    <s v="2024 01 9203 22000"/>
    <n v="12188.55"/>
    <x v="168"/>
    <s v="PRIMERA PRORROGA CONTRATO MATERIAL DE OFICINA ALMACEN DE ACOPIOS LOTE 4 DE 01/02/2024 A 31/12/2024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39000884"/>
    <s v="AD"/>
    <d v="2024-01-01T00:00:00"/>
    <n v="22024001344"/>
    <s v="2024 01 9203 22000"/>
    <n v="3826.13"/>
    <x v="168"/>
    <s v="PRIMERA PRORROGA CONTRATO MATERIAL DE OFICINA ALMACEN DE ACOPIOS LOTE 1 DE 01/02/2024 A 31/12/2024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0801"/>
    <s v="AD"/>
    <d v="2024-02-08T00:00:00"/>
    <n v="22024000640"/>
    <s v="2024 01 9206 22001"/>
    <n v="327.60000000000002"/>
    <x v="169"/>
    <s v="SUSCRIPCIÓN ANUAL A REVISTA &quot;&quot;DERECHO URBANÍSTICO Y MEDIO AMBIENTE&quot;&quot;. AÑO 2024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8420"/>
    <s v="AD"/>
    <d v="2024-03-22T00:00:00"/>
    <n v="22024003585"/>
    <s v="2024 11 1361 22199"/>
    <n v="331.81"/>
    <x v="170"/>
    <s v="REGALOS PARA ALUMNOS DEL COLEGIO SAN JUAN DE DIOS PARA CELEBRACION DEL 08/03/2024//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39000839"/>
    <s v="AD"/>
    <d v="2024-01-01T00:00:00"/>
    <n v="22024001190"/>
    <s v="2024 05 4312 22100"/>
    <n v="8000"/>
    <x v="5"/>
    <s v="SEGUNDA PRORROGA CONTRATO SUMINISTRO ELECTRICO PARA LAS DEPENDENCIAS MUNICIPALES PR-SE 27/2023 (P.S.5 EXP PR SE 13/2021)"/>
    <n v="220"/>
    <s v="BILBAO"/>
    <s v="VIZCAYA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100"/>
  </r>
  <r>
    <n v="220240003029"/>
    <s v="AD"/>
    <d v="2024-02-21T00:00:00"/>
    <n v="22024001564"/>
    <s v="2024 10 2311 212"/>
    <n v="343.53"/>
    <x v="80"/>
    <s v="MATERIAL DE GRIFERIA PARA REPARACIONES EN BAÑO Y COCINA DEL COMEDOR SOCIAL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3085"/>
    <s v="AD"/>
    <d v="2024-02-21T00:00:00"/>
    <n v="22024001826"/>
    <s v="2024 11 1321 22699"/>
    <n v="345"/>
    <x v="171"/>
    <s v="RENOVAR LOS ELEMENTOS CORPORACIONALES EN DIFERENTES ESTANCIAS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39000790"/>
    <s v="AD"/>
    <d v="2024-01-01T00:00:00"/>
    <n v="22024001349"/>
    <s v="2024 10 2412 22700"/>
    <n v="4198.9399999999996"/>
    <x v="25"/>
    <s v="PROOROGA CONTRATO LIMPIEZA-LOTE 10-CENTRO DE FORMACION PARA EL EMPLEO CURSO VALLADOLID CUIDA VI DE ENERO Y FEBRERO 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00"/>
  </r>
  <r>
    <n v="220240006448"/>
    <s v="AD"/>
    <d v="2024-03-13T00:00:00"/>
    <n v="22024003276"/>
    <s v="2024 03 9241 212"/>
    <n v="350.92"/>
    <x v="80"/>
    <s v="MATERIAL FONTANERÍA MANTENIMIENTO CANAL DE CASTILLA (ID 39694), JOSE MARÍA LUELMO (ID 39580), PUENTE DUERO (ID 39962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40008434"/>
    <s v="AD"/>
    <d v="2024-03-22T00:00:00"/>
    <n v="22024003753"/>
    <s v="2024 11 1361 22199"/>
    <n v="352"/>
    <x v="172"/>
    <s v="AVITUALLAMIENTO A LOS PARTICIPANTES EN EL TORNEO DE FUTBOL 7 ENTRE LOS EQUIPOS DE LOS SERVICIOS DE EMERGENCIAS//SEISPC"/>
    <n v="220"/>
    <s v="ZARATAN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39000885"/>
    <s v="AD"/>
    <d v="2024-01-01T00:00:00"/>
    <n v="22024001345"/>
    <s v="2024 01 9203 22000"/>
    <n v="11423.17"/>
    <x v="173"/>
    <s v="PRIMERA PRORROGA CONTRATO SUMINISTRO MATERIAL DE OFICINA ALMACEN LOTE 2 DE 01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0733"/>
    <s v="AD"/>
    <d v="2024-02-05T00:00:00"/>
    <n v="22024000096"/>
    <s v="2024 10 2412 212"/>
    <n v="353.03"/>
    <x v="98"/>
    <s v="SUMINISTRO DE CRISTAL PARA REPARACION EN EL JACINTO BENAVENTE, CENTRO DE FORMACION PARA EL EMPLEO- INICIATIVA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2"/>
  </r>
  <r>
    <n v="220240008432"/>
    <s v="AD"/>
    <d v="2024-03-22T00:00:00"/>
    <n v="22024003692"/>
    <s v="2024 03 9241 213"/>
    <n v="356.03"/>
    <x v="94"/>
    <s v="REPROGRAMACIÓN Y AJUSTE DE PLACA ELECTRÓNICA PARA ASCENSOR DE CENTRO CÍVICO PILARICA."/>
    <n v="220"/>
    <s v="VIGO"/>
    <s v="PONTEVEDR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39000849"/>
    <s v="AD"/>
    <d v="2024-01-01T00:00:00"/>
    <n v="22024001199"/>
    <s v="2024 11 3111 22100"/>
    <n v="7500"/>
    <x v="5"/>
    <s v="PRORROGA CONTRATO SUMINISTRO ENERGIA ELECTRICA PARA SALUD PUBLICA (CMPA) AÑO 2024 EXPTE. PR-SE 13/2021"/>
    <n v="220"/>
    <s v="BILBAO"/>
    <s v="VIZCAYA"/>
    <x v="2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100"/>
  </r>
  <r>
    <n v="220240003699"/>
    <s v="AD"/>
    <d v="2024-02-29T00:00:00"/>
    <n v="22024002601"/>
    <s v="2024 11 1361 213"/>
    <n v="370.87"/>
    <x v="174"/>
    <s v="SUSTITUCION DE SENSOR DE CH4 EN DETECTOR DE GASES VENTIS PRO5 Y CALIBRAR///SERV. EXTINCION DE INCENDIOS"/>
    <n v="220"/>
    <s v="LAS ROZAS"/>
    <s v="MADRID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1"/>
    <s v="213"/>
  </r>
  <r>
    <n v="220240008435"/>
    <s v="AD"/>
    <d v="2024-03-22T00:00:00"/>
    <n v="22024003760"/>
    <s v="2024 11 3111 22199"/>
    <n v="371.47"/>
    <x v="97"/>
    <s v="PAPEL DE IMPRESIÓN R4 CHORUS GLOSS PARA FOLLETOS SOBRE TENENCIA RESPONSABLE DE PERROS Y GAT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99"/>
  </r>
  <r>
    <n v="220240004050"/>
    <s v="AD"/>
    <d v="2024-03-02T00:00:00"/>
    <n v="22024002295"/>
    <s v="2024 07 1721 22799"/>
    <n v="14096.5"/>
    <x v="175"/>
    <s v="ASISTENCIA TECNICA REDACCION PLAN ACCION CONTRA EL RUIDO"/>
    <n v="220"/>
    <s v="BOECILLO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40004085"/>
    <s v="AD"/>
    <d v="2024-03-02T00:00:00"/>
    <n v="22024003086"/>
    <s v="2024 11 1361 214"/>
    <n v="380.35"/>
    <x v="176"/>
    <s v="SERVICIO DE INSPECCION 2 VEHICULOS ELECTRICOS VOLKSWAGEN, MATR: 8111LPS Y 8126LPS//SERVICIO DE EXTINCION DE INCENDIOS"/>
    <n v="220"/>
    <s v="BARCELONA"/>
    <s v="BARCELONA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1"/>
    <s v="214"/>
  </r>
  <r>
    <n v="220240000828"/>
    <s v="AD"/>
    <d v="2024-02-08T00:00:00"/>
    <n v="22024000943"/>
    <s v="2024 10 2312 22606"/>
    <n v="381.16"/>
    <x v="130"/>
    <s v="APOYO TECNICO DE SITEMAS AUDIOVISUALES PARA LA JORNADA DE ATENCION TEMPRANA QUE SE CELEBRA EL 27 DE ENERO- INICIATIVAS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06"/>
  </r>
  <r>
    <n v="220240000820"/>
    <s v="AD"/>
    <d v="2024-02-08T00:00:00"/>
    <n v="22024001001"/>
    <s v="2024 06 3261 22799"/>
    <n v="387.2"/>
    <x v="177"/>
    <s v="CONTRATACION DE MAESTRO DE CEREMONIAS PARA LA PRESENTACION DEL CARNAVAL DE LOS COLES EL DIA 9/02/2024 EN LA PLAZA MAYOR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522"/>
    <s v="AD"/>
    <d v="2024-01-01T00:00:00"/>
    <n v="22024001311"/>
    <s v="2024 06 3261 22799"/>
    <n v="4191.6899999999996"/>
    <x v="178"/>
    <s v="TALLERES DE HISTORIA Y PATRIMONIO DE VALLADOLID PARA LOS CENTROS EDUCATIVOS DE NUESTRA CIUDAD. CURSO 23-24. EN-JN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0744"/>
    <s v="AD"/>
    <d v="2024-02-05T00:00:00"/>
    <n v="22024000439"/>
    <s v="2024 07 1721 22799"/>
    <n v="389.62"/>
    <x v="179"/>
    <s v="REVISION SONOMETRO MARCA BRÜEL DE LAS INSPECCIONES DE CONTROL AMBIENTAL"/>
    <n v="220"/>
    <s v="SAN SEBASTIAN DE LOS REYES"/>
    <s v="MADR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40007510"/>
    <s v="AD"/>
    <d v="2024-03-20T00:00:00"/>
    <n v="22024003401"/>
    <s v="2024 11 1361 22199"/>
    <n v="401.12"/>
    <x v="83"/>
    <s v="EXTINTORES DE PRACTICAS DE AGUA Y CO2 Y PRECINTOS DE PLASTICO/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5348"/>
    <s v="AD"/>
    <d v="2024-03-08T00:00:00"/>
    <n v="22024002250"/>
    <s v="2024 07 1721 22112"/>
    <n v="417.45"/>
    <x v="180"/>
    <s v="MODIFICACION ACOMETIDA ELECTRICA DEL LDR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112"/>
  </r>
  <r>
    <n v="220209000288"/>
    <s v="AD"/>
    <d v="2024-01-01T00:00:00"/>
    <n v="22024003311"/>
    <s v="2024 09 4322 22706"/>
    <n v="425.13"/>
    <x v="181"/>
    <s v="REAJUSTE CONTRATO SERVICIO MANTENIMIENTO OBSERVATORIO CULTURAL Y TURISTICO CIUDAD DE VALLADOLID. LOTE 1. AÑO 2024"/>
    <n v="220"/>
    <s v="BOECILLO"/>
    <s v="VALLADOLID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06"/>
  </r>
  <r>
    <n v="220240000833"/>
    <s v="AD"/>
    <d v="2024-02-08T00:00:00"/>
    <n v="22024001027"/>
    <s v="2024 11 1621 22706"/>
    <n v="417.57"/>
    <x v="182"/>
    <s v="SERVICIO MES ENERO 2024 TRANSMISIÓN DATOS GPS VEHÍCULOS. SERVICIO DE LIMPIEZA."/>
    <n v="220"/>
    <s v="TRES CANTOS"/>
    <s v="MADR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6"/>
  </r>
  <r>
    <n v="220239000437"/>
    <s v="AD"/>
    <d v="2024-01-01T00:00:00"/>
    <n v="22024001307"/>
    <s v="2024 01 4331 22799"/>
    <n v="4083.75"/>
    <x v="183"/>
    <s v="PROMOCIONAR LA NUEVA MARCA DE LA AGENCIA Y CRECER EN CUANTO A COMUNIDAD EN LA RED PROFESIONAL DE LINKEDIN. AÑO 2024"/>
    <n v="220"/>
    <s v="GIJON"/>
    <s v="ASTURIAS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1587"/>
    <s v="D"/>
    <d v="2024-02-19T00:00:00"/>
    <n v="22024000940"/>
    <s v="2024 06 3232 212"/>
    <n v="242"/>
    <x v="184"/>
    <s v="MATERIAL VARIO CONSTRUCCION. C.P. TIERNO GALVAN"/>
    <n v="30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0818"/>
    <s v="AD"/>
    <d v="2024-02-08T00:00:00"/>
    <n v="22024000995"/>
    <s v="2024 06 3231 22199"/>
    <n v="430.37"/>
    <x v="185"/>
    <s v="SUMINISTRO ROLLO PVC ANTIPILLADEROS PARA LAS PUERTAS DE LA ESCUELA INFANTIL CASCANUECES. 1 DÍA.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199"/>
  </r>
  <r>
    <n v="220240003365"/>
    <s v="AD"/>
    <d v="2024-02-26T00:00:00"/>
    <n v="22024002336"/>
    <s v="2024 11 1631 214"/>
    <n v="4000"/>
    <x v="186"/>
    <s v="SERVICIOS DE GÚAS PARA TRASLADO DE VEHÍCULOS AVERIADOS DEL SERVICIO DE LIMPIEZA VIARI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631"/>
    <s v="1631. Limpieza viaria"/>
    <s v="21"/>
    <s v="214"/>
  </r>
  <r>
    <n v="220239000052"/>
    <s v="AD"/>
    <d v="2024-01-01T00:00:00"/>
    <n v="22024002181"/>
    <s v="2024 04 3121 22706"/>
    <n v="18375"/>
    <x v="187"/>
    <s v="EXAMANES GINECOLOGICOS TRABAJADORAS DEL AYUNTAMIENTO. SERVICIO DE PREVENCION Y SALUD LABORAL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3121"/>
    <s v="3121. Prevención y salud laboral"/>
    <s v="22"/>
    <s v="22706"/>
  </r>
  <r>
    <n v="220240001375"/>
    <s v="AD"/>
    <d v="2024-02-09T00:00:00"/>
    <n v="22024001021"/>
    <s v="2024 10 2311 213"/>
    <n v="431.93"/>
    <x v="128"/>
    <s v="LIMPIEZA Y REPARACION CALDERA HEMANN DE VVDA SOCIAL DE PASEO DE ZORRILLA 166 1DCH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3068"/>
    <s v="AD"/>
    <d v="2024-02-21T00:00:00"/>
    <n v="22024001848"/>
    <s v="2024 03 9241 22602"/>
    <n v="435.6"/>
    <x v="76"/>
    <s v="DISEÑO GRÁFICO DE LA PROGRAMACIÓN &quot;&quot;MENUDO FIN DE SEMANA&quot;&quot; 2024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39000818"/>
    <s v="AD"/>
    <d v="2024-01-01T00:00:00"/>
    <n v="22024001419"/>
    <s v="2024 10 2315 22611"/>
    <n v="4000"/>
    <x v="188"/>
    <s v="CICLO DE TALLERES MUSICA EN FAMILIA EN EL CENTRO MUNICIPAL DE LA IGUALDAD ENER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683"/>
    <s v="AD"/>
    <d v="2024-02-29T00:00:00"/>
    <n v="22024002569"/>
    <s v="2024 01 9207 213"/>
    <n v="435.6"/>
    <x v="189"/>
    <s v="ADJUDICA SUMINISTRO PEQUEÑO MATERIAL FOTOGRÁFICO Y ACCESORIOS - MEDIOS DE COMUNICACIÓN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1"/>
    <s v="213"/>
  </r>
  <r>
    <n v="220229000021"/>
    <s v="AD"/>
    <d v="2024-01-01T00:00:00"/>
    <n v="22024003309"/>
    <s v="2024 09 4321 22799"/>
    <n v="1270.5"/>
    <x v="190"/>
    <s v="PRÓRROGA CONTRATO GESTIÓN DE LAS PANTALLAS DE GRAN FORMATO UBICADAS EN LA CIUDAD DE VALLADOLID 74/2017"/>
    <n v="220"/>
    <s v="BIZKAIA"/>
    <s v="BILBAO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799"/>
  </r>
  <r>
    <n v="220229000701"/>
    <s v="AD"/>
    <d v="2024-01-01T00:00:00"/>
    <n v="22024002955"/>
    <s v="2024 04 9231 22799"/>
    <n v="11935"/>
    <x v="191"/>
    <s v="SEGUNDA PRORROGA CONTRATO IMPRESION, PLEGADO Y ENSOBRADO DE ENVIOS POSTALES AÑOS 2023-2024 (SE39/2019)"/>
    <n v="220"/>
    <s v="MALAGA"/>
    <s v="MALAGA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799"/>
  </r>
  <r>
    <n v="220239000109"/>
    <s v="AD"/>
    <d v="2024-01-01T00:00:00"/>
    <n v="22024001154"/>
    <s v="2024 11 1631 22700"/>
    <n v="28788.38"/>
    <x v="192"/>
    <s v="2ª PRORROGA CONTRATO TRANSPORTE DESDE Sº DE LIMPIEZA A CTR RESIDUOS DE LIMPIEZA MECÁNCIA VIARIA DEL 01/01/24 AL 24/07/24"/>
    <n v="220"/>
    <s v="PALENCIA"/>
    <s v="PALENCIA"/>
    <x v="0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700"/>
  </r>
  <r>
    <n v="220240005366"/>
    <s v="AD"/>
    <d v="2024-03-08T00:00:00"/>
    <n v="22024003293"/>
    <s v="2024 06 3231 22602"/>
    <n v="444.68"/>
    <x v="107"/>
    <s v="SUMINISTRO CARTELES PARA LOS MUPIS PUBLICITARIOS AYTO: PROCESO ESCOLARIZACIÓN EIM CURSO 24-25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602"/>
  </r>
  <r>
    <n v="220240000788"/>
    <s v="AD"/>
    <d v="2024-02-07T00:00:00"/>
    <n v="22024000635"/>
    <s v="2024 03 9241 22602"/>
    <n v="445.89"/>
    <x v="193"/>
    <s v="SPC 3/2024: SUMINISTRO DE COPIAS DIGITALES (CARTELES Y TARJETAS) PARA PUBLICIDAD DE EXPOSICIONES DE CENTROS CÍVICOS.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5368"/>
    <s v="AD"/>
    <d v="2024-03-08T00:00:00"/>
    <n v="22024003323"/>
    <s v="2024 03 9241 22602"/>
    <n v="445.89"/>
    <x v="194"/>
    <s v="SPC 3/2024: SUMINISTRO DE COPIAS DIGITALES (CARTELES Y TARJETAS) PARA PUBLICIDAD.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4053"/>
    <s v="AD"/>
    <d v="2024-03-02T00:00:00"/>
    <n v="22024002320"/>
    <s v="2024 03 9241 22609"/>
    <n v="450"/>
    <x v="195"/>
    <s v="MENUDO FIN DE SEMANA 2024 (1): ACTUACIÓN DE LOS VELAGATOS EN CC DELICIAS"/>
    <n v="220"/>
    <s v="FUENSALDAÑA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19001120"/>
    <s v="AD"/>
    <d v="2024-01-01T00:00:00"/>
    <n v="22024001954"/>
    <s v="2024 06 3232 213"/>
    <n v="10555.71"/>
    <x v="83"/>
    <s v="SE-EIJI 27/2021. MANTENIMIENTO INSTALACIONES DE PROTECCIÓN CONTRA INCENDIOS. EDIFICIOS MUNICIPALES. LOTE 1. COLEGIOS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6645"/>
    <s v="AD"/>
    <d v="2024-03-14T00:00:00"/>
    <n v="22024003384"/>
    <s v="2024 03 9241 22609"/>
    <n v="450"/>
    <x v="196"/>
    <s v="MENUDO FIN DE SEMANA 2024 (1): ACTUACIÓN DE RADHANIL EN CC PILARIC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19001136"/>
    <s v="AD"/>
    <d v="2024-01-01T00:00:00"/>
    <n v="22024001967"/>
    <s v="2024 02 9332 213"/>
    <n v="4380.45"/>
    <x v="83"/>
    <s v="SE-EIJI 27/2021. ADJ. EXPTE.MANT. INSTALACIONES DE PROTEC. CONTRA INCENDIOS.(LOTE 3) EDIFICIOS MUNICIPALES. CG 65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1"/>
    <s v="213"/>
  </r>
  <r>
    <n v="220239000035"/>
    <s v="AD"/>
    <d v="2024-01-01T00:00:00"/>
    <n v="22024001055"/>
    <s v="2024 11 1361 213"/>
    <n v="1497.38"/>
    <x v="83"/>
    <s v="CONTRATO PREST SER MANT CONSERV MÁQU,EQUIPOS,HERRAM Y MATER 7/LOTE 7:MANT PREVENTIVO EXTINTORES PORTATILES/SEIS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923"/>
    <s v="AD"/>
    <d v="2024-01-01T00:00:00"/>
    <n v="22024001287"/>
    <s v="2024 04 9204 213"/>
    <n v="1040.5999999999999"/>
    <x v="83"/>
    <s v="MANTENIMIENTO DEL SISTEMA DE DETECCIÓN Y EXTINCIÓN DE INCENDIOS, LOTE 4, PRIMERA PRÓRROGA, (56/2023)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19001122"/>
    <s v="AD"/>
    <d v="2024-01-01T00:00:00"/>
    <n v="22024001956"/>
    <s v="2024 06 3231 213"/>
    <n v="899.85"/>
    <x v="83"/>
    <s v="SE-EIJI 27/2021. MANTENIMIENTO INSTALACIONES DE PROTECCIÓN CONTRA INCENDIOS. EDIFICIOS MUNICIPALES. LOTE 1. ESCUELAS INF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40007514"/>
    <s v="AD"/>
    <d v="2024-03-20T00:00:00"/>
    <n v="22024003447"/>
    <s v="2024 11 1361 22199"/>
    <n v="450.12"/>
    <x v="197"/>
    <s v="SUMINISTRO DE GARRAFAS DE LIQUIDO PARA GENERAR HUMO PARA PRACTICAS (6 UDS)//SERV. EXTINCION INCENDIOS"/>
    <n v="220"/>
    <s v="LAGUNA DE DUERO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19001138"/>
    <s v="AD"/>
    <d v="2024-01-01T00:00:00"/>
    <n v="22024001968"/>
    <s v="2024 01 4331 213"/>
    <n v="288.62"/>
    <x v="83"/>
    <s v="CONTRATO SERVICIO DE MANTENIMIENTO DE LAS INSTALACIONES DE PROTECCIÓN CONTRA INCENDIOS - AGENCIA INNOVACIÓN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1"/>
    <s v="213"/>
  </r>
  <r>
    <n v="220219001125"/>
    <s v="AD"/>
    <d v="2024-01-01T00:00:00"/>
    <n v="22024001959"/>
    <s v="2024 10 2314 213"/>
    <n v="255.03"/>
    <x v="83"/>
    <s v="SE-EIJI 27/2021. MANTENIMIENTO INSTALACIONES DE PROTECCIÓN CONTRA INCENDIOS. EDIFICIOS MUNICIPALES. LOTE 1. ESP JOVEN ZN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1"/>
    <s v="213"/>
  </r>
  <r>
    <n v="220239000312"/>
    <s v="AD"/>
    <d v="2024-01-01T00:00:00"/>
    <n v="22024001078"/>
    <s v="2024 11 1361 213"/>
    <n v="242"/>
    <x v="83"/>
    <s v="CONTRATO PREST SERV MANT CONSERV MÁQUINAS, EQUIPOS, HERRAM Y MATER 7 ; LOTE 7: MANT CORREC EXTINT PORTÁTILES;SEISYPC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1338"/>
    <s v="AD"/>
    <d v="2024-02-09T00:00:00"/>
    <n v="22024001597"/>
    <s v="2024 06 3231 22799"/>
    <n v="461.46"/>
    <x v="25"/>
    <s v="ACONDICIONAMENTO JARDIN EXTERIOR EIM CASCABEL Y SU CONSERVACIÓN HASTA AGOSTO 24. ENLAZADO A PROYECTO: 922,9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19001124"/>
    <s v="AD"/>
    <d v="2024-01-01T00:00:00"/>
    <n v="22024001958"/>
    <s v="2024 06 3321 213"/>
    <n v="57.16"/>
    <x v="83"/>
    <s v="SE-EIJI 27/2021. MANTENIMIENTO INSTALACIONES DE PROTECCIÓN CONTRA INCENDIOS. EDIFICIOS MUNICIPALES. LOTE 1. BIBLIOTECAS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1"/>
    <s v="213"/>
  </r>
  <r>
    <n v="220219001127"/>
    <s v="AD"/>
    <d v="2024-01-01T00:00:00"/>
    <n v="22024001961"/>
    <s v="2024 10 2315 213"/>
    <n v="26.38"/>
    <x v="83"/>
    <s v="SE-EIJI 27/2021. MANTENIMIENTO INSTALACIONES DE PROTECCIÓN CONTRA INCENDIOS. EDIFICIOS MUNICIPALES. LOTE 1.C.M. IGUALDAD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1"/>
    <s v="213"/>
  </r>
  <r>
    <n v="220239000829"/>
    <s v="AD"/>
    <d v="2024-01-01T00:00:00"/>
    <n v="22024001180"/>
    <s v="2024 01 9205 22100"/>
    <n v="6000"/>
    <x v="5"/>
    <s v="EXPED PR-SE 13/2021 / 1ª PRÓRROGA CONTRATO SUMINISTRO ENERGÍA ELÉCTRICA A IMPRENTA de 01/01/2024 a 31/12/2024"/>
    <n v="220"/>
    <s v="BILBAO"/>
    <s v="VIZCAYA"/>
    <x v="2"/>
    <s v="PrAbier - Procedimiento Abierto"/>
    <s v="MultiC - MultiCriterio"/>
    <x v="2"/>
    <x v="0"/>
    <s v="2"/>
    <s v="2. Gastos corrientes en bienes y servicios"/>
    <s v="01"/>
    <x v="6"/>
    <s v="9205"/>
    <s v="9205. Imprenta municipal"/>
    <s v="22"/>
    <s v="22100"/>
  </r>
  <r>
    <n v="220240000824"/>
    <s v="AD"/>
    <d v="2024-02-08T00:00:00"/>
    <n v="22024000898"/>
    <s v="2024 06 3261 22799"/>
    <n v="462"/>
    <x v="198"/>
    <s v="SERVICIO DE TTE. DE ESCOLARES DESDE SUS COLEGIOS A CUPULA DEL MILENIO (IDA/VUELTA) POR EL DIA INTERNACIONAL DE LA RADIO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1374"/>
    <s v="AD"/>
    <d v="2024-02-09T00:00:00"/>
    <n v="22024001508"/>
    <s v="2024 10 2412 213"/>
    <n v="464.65"/>
    <x v="91"/>
    <s v="SUBSANACION DE LOS PUNTOS NO SATISFACTORIOS DE ACUERDO A L AINSPECCION OBLIGATORIA  DE ASCENSOR DEL JACINTO BENAVENTE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0819"/>
    <s v="AD"/>
    <d v="2024-02-08T00:00:00"/>
    <n v="22024000996"/>
    <s v="2024 06 3261 22799"/>
    <n v="471.9"/>
    <x v="199"/>
    <s v="PRÉSTAMO E INSTALACIÓN TEMPORAL DE CUADRO DE TOMAS DE CORRIENTE EN PLAZA MAYOR PARA ACTIVIDAD CARNAVAL 9-FEBRERO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031"/>
    <s v="AD"/>
    <d v="2024-01-01T00:00:00"/>
    <n v="22024001148"/>
    <s v="2024 08 1301 22699"/>
    <n v="81.069999999999993"/>
    <x v="200"/>
    <s v="Contrato de ACQUAJET para el suministro de botellas de agua para la Dirección de Área de Movilidad y Espacio Urbano."/>
    <n v="220"/>
    <s v="TOMARES"/>
    <s v="SEVILLA"/>
    <x v="2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699"/>
  </r>
  <r>
    <n v="220239000076"/>
    <s v="AD"/>
    <d v="2024-01-01T00:00:00"/>
    <n v="22024001059"/>
    <s v="2024 04 9231 22799"/>
    <n v="19452.38"/>
    <x v="201"/>
    <s v="CONTRATO OBSERVATORIO URBANO - INFORMACION -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31"/>
    <s v="9231. Información, registro y gestión del padrón"/>
    <s v="22"/>
    <s v="22799"/>
  </r>
  <r>
    <n v="220239000074"/>
    <s v="AD"/>
    <d v="2024-01-01T00:00:00"/>
    <n v="22024001107"/>
    <s v="2024 09 4322 22799"/>
    <n v="2047.62"/>
    <x v="201"/>
    <s v="ADJUDICACION CONTRATO CENTRALIZADO PUBLICACION DATOS TURISMO EN EL OBSERVATORIO URBANO PARA EL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99"/>
  </r>
  <r>
    <n v="220239000346"/>
    <s v="AD"/>
    <d v="2024-01-01T00:00:00"/>
    <n v="22024001303"/>
    <s v="2024 10 2315 22799"/>
    <n v="21938.639999999999"/>
    <x v="202"/>
    <s v="1ª PRORROGA CTTO SERVICIOS GESTION Y DESARROLLO DE LOS TALLERES EDUCATIVOS EN MATERIA DE IGUALDAD /01-01-24 A 14-09-24"/>
    <n v="220"/>
    <s v="BURGOS"/>
    <s v="BURGOS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799"/>
  </r>
  <r>
    <n v="220240003352"/>
    <s v="AD"/>
    <d v="2024-02-26T00:00:00"/>
    <n v="22024002256"/>
    <s v="2024 10 2314 22613"/>
    <n v="472.75"/>
    <x v="107"/>
    <s v="SUMINISTRO TEXTIL y ROLLUP DIFUSIÓN ORIENTACIÓN PSICOLÓGICA ESPACIOS JOVENES / 1 DIA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3354"/>
    <s v="AD"/>
    <d v="2024-02-26T00:00:00"/>
    <n v="22024002275"/>
    <s v="2024 11 3111 22113"/>
    <n v="476.52"/>
    <x v="203"/>
    <s v="SUMINISTRO DE PIENSO PARA ANIMALES PARA EL CENTRO MUNICIPAL DE PROTECCIÓN ANIMAL ENER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13"/>
  </r>
  <r>
    <n v="220240003094"/>
    <s v="AD"/>
    <d v="2024-02-21T00:00:00"/>
    <n v="22024001938"/>
    <s v="2024 01 4331 203"/>
    <n v="477.72"/>
    <x v="200"/>
    <s v="ALQUILER Y MANTENIMIENTO DE FUENTE DE AGUA EN AGENCIA DE INNOVACIÓN, CL VEGA SICILIA 2. AÑO 2024"/>
    <n v="220"/>
    <s v="TOMARES"/>
    <s v="SEVILLA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0"/>
    <s v="203"/>
  </r>
  <r>
    <n v="220240001372"/>
    <s v="AD"/>
    <d v="2024-02-09T00:00:00"/>
    <n v="22024001627"/>
    <s v="2024 02 9332 212"/>
    <n v="477.95"/>
    <x v="204"/>
    <s v="COLOCACIÓN CELOSIA EN PUERTA ALUMINIO ANODIZADO PARA VENTILAR CUARTO SÓTANO EN EDIFICIO MUNICIPAL STA. ANA"/>
    <n v="220"/>
    <s v="PALENCIA"/>
    <s v="PALENCIA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3668"/>
    <s v="AD"/>
    <d v="2024-02-28T00:00:00"/>
    <n v="22024000597"/>
    <s v="2024 04 9321 22799"/>
    <n v="9982.5"/>
    <x v="205"/>
    <s v="DISEÑO, MAQUETACIÓN Y CONFECCIÓN DE LA GUÍA DEL CONTRIBUYE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40000741"/>
    <s v="AD"/>
    <d v="2024-02-05T00:00:00"/>
    <n v="22024000085"/>
    <s v="2024 10 2311 212"/>
    <n v="479.77"/>
    <x v="121"/>
    <s v="ADECUACIÓN INSTALACIÓN GAS A NORMATIVA ACTUAL VVDA SOCIAL EN CALLE MACIZO DE GREDOS 90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5072"/>
    <s v="AD"/>
    <d v="2024-03-07T00:00:00"/>
    <n v="22024002920"/>
    <s v="2024 10 2315 22611"/>
    <n v="480"/>
    <x v="206"/>
    <s v="TALLER &quot;&quot;TEATRO LA MUJER PÁJARO&quot;&quot; EN EL CENTRO MUNICIPAL DE LA IGUALDAD / 1 DIA"/>
    <n v="220"/>
    <s v="CIUDAD RODRIGO"/>
    <s v="SALAMANCA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434"/>
    <s v="AD"/>
    <d v="2024-01-01T00:00:00"/>
    <n v="22024001130"/>
    <s v="2024 10 2315 22102"/>
    <n v="5500"/>
    <x v="14"/>
    <s v="CONTRATO SUMINISTRO GAS NATURAL CENTRO MUNICIPAL IGUALDAD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10"/>
    <x v="2"/>
    <s v="2315"/>
    <s v="2315. Políticas de Igualdad e infancia"/>
    <s v="22"/>
    <s v="22102"/>
  </r>
  <r>
    <n v="220240003303"/>
    <s v="AD"/>
    <d v="2024-02-23T00:00:00"/>
    <n v="22024001529"/>
    <s v="2024 06 3341 22609"/>
    <n v="10164"/>
    <x v="207"/>
    <s v="SE-EC 08/2023. PRORROGA FERIA DEL LIBRO. 2024. LOTE 3: SERVICIO MANTENIMIENTO PLATAFORMA WEB Y GABINETE DE PRENSA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40002062"/>
    <s v="ADO"/>
    <d v="2024-02-21T00:00:00"/>
    <n v="22024001753"/>
    <s v="2024 10 2312 22001"/>
    <n v="1085"/>
    <x v="208"/>
    <s v="RENOVACIÓN DEL DIARIO AS DE  10 CENTROS VIDA ACTIVA // PERIODO: 01/11/2023 - 31/10/2024 //"/>
    <n v="240"/>
    <s v="MADRID"/>
    <s v="MADR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001"/>
  </r>
  <r>
    <n v="220240002063"/>
    <s v="ADO"/>
    <d v="2024-02-21T00:00:00"/>
    <n v="22024001752"/>
    <s v="2024 10 2312 22001"/>
    <n v="1085"/>
    <x v="208"/>
    <s v="RENOVACIÓN DEL DIARIO AS DE  10 CENTROS VIDA ACTIVA // PERIODO: 01/11/2023 - 31/10/2024 //"/>
    <n v="240"/>
    <s v="MADRID"/>
    <s v="MADR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001"/>
  </r>
  <r>
    <n v="220240000763"/>
    <s v="AD"/>
    <d v="2024-02-05T00:00:00"/>
    <n v="22024000472"/>
    <s v="2024 06 3321 22001"/>
    <n v="217"/>
    <x v="208"/>
    <s v="SUSCRIPCIÓN DIARIO AS ANUALIDAD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3030"/>
    <s v="AD"/>
    <d v="2024-02-21T00:00:00"/>
    <n v="22024001647"/>
    <s v="2024 07 1721 223"/>
    <n v="484"/>
    <x v="153"/>
    <s v="TRANSPORTE DE MATERIALES DEL SERVICIO MEDIO AMBIENT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3"/>
  </r>
  <r>
    <n v="220240005359"/>
    <s v="AD"/>
    <d v="2024-03-08T00:00:00"/>
    <n v="22024003258"/>
    <s v="2024 11 1321 213"/>
    <n v="491.5"/>
    <x v="209"/>
    <s v="MANTENIMIENTO CAÑON DE OZONO 2023 Y 2024"/>
    <n v="220"/>
    <s v="PINTO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3359"/>
    <s v="AD"/>
    <d v="2024-02-26T00:00:00"/>
    <n v="22024002308"/>
    <s v="2024 03 9241 22609"/>
    <n v="495"/>
    <x v="210"/>
    <s v="MENUDO FIN DE SEMANA 2024 (1): ACTUACIÓN DE EL PEQUEÑO TEATRO DE PAPEL EN C.C. ZONA SUR"/>
    <n v="220"/>
    <s v="ALDEA DE SAN MIGUEL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4052"/>
    <s v="AD"/>
    <d v="2024-03-02T00:00:00"/>
    <n v="22024002315"/>
    <s v="2024 03 9241 22609"/>
    <n v="495"/>
    <x v="210"/>
    <s v="MENUDO FIN DE SEMANA 2024 (1): ACTUACIÓN DE JESÚS PUEBLA EN C.C. ESGUEVA"/>
    <n v="220"/>
    <s v="ALDEA DE SAN MIGUEL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8436"/>
    <s v="AD"/>
    <d v="2024-03-22T00:00:00"/>
    <n v="22024003765"/>
    <s v="2024 03 9241 22609"/>
    <n v="495"/>
    <x v="211"/>
    <s v="MENUDO FIN DE SEMANA 2024 (1): ACTUACIÓN LOS PERSAS TEATRO EN CC BAILARÍN VICENTE ESCUDERO"/>
    <n v="220"/>
    <s v="VILLANUBLA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39000870"/>
    <s v="AD"/>
    <d v="2024-01-01T00:00:00"/>
    <n v="22024001291"/>
    <s v="2024 08 1532 22103"/>
    <n v="37952.5"/>
    <x v="13"/>
    <s v="SUMINISTRO DE GASÓLEO TIPO A (AUTOMOCIÓN) PARA VEHÍCULOS DEL S.E.P.I. EN EL AÑO 2024.-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39000869"/>
    <s v="AD"/>
    <d v="2024-01-01T00:00:00"/>
    <n v="22024001290"/>
    <s v="2024 11 1361 22103"/>
    <n v="20000"/>
    <x v="13"/>
    <s v="Expte.: PR_SE 37_2022 Segunda Prórroga contrato de suministro de gasóleo automoción; SEISYPC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03"/>
  </r>
  <r>
    <n v="220240007178"/>
    <s v="AD"/>
    <d v="2024-03-18T00:00:00"/>
    <n v="22024003244"/>
    <s v="2024 10 2412 213"/>
    <n v="496.07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6270"/>
    <s v="AD"/>
    <d v="2024-03-13T00:00:00"/>
    <n v="22024003114"/>
    <s v="2024 10 2412 22199"/>
    <n v="500"/>
    <x v="212"/>
    <s v="MATERIAL DE OFICINA  PARA LOS CURSOS DEL CENTRO DE FORMACION PARA EL EMPLEO- JACINTO BENAVENTE EN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39000831"/>
    <s v="AD"/>
    <d v="2024-01-01T00:00:00"/>
    <n v="22024001182"/>
    <s v="2024 06 3321 22100"/>
    <n v="5000"/>
    <x v="5"/>
    <s v="PR-SE 13/21 P.S.5 PRÓRROGA SUMINISTRO ENERGÍA ELÉCTRICA. AÑO 2024. BIBLIOTECAS MUNICIPALES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321"/>
    <s v="3321. Bibliotecas públicas"/>
    <s v="22"/>
    <s v="22100"/>
  </r>
  <r>
    <n v="220240003353"/>
    <s v="AD"/>
    <d v="2024-02-26T00:00:00"/>
    <n v="22024002266"/>
    <s v="2024 01 4331 22699"/>
    <n v="500"/>
    <x v="107"/>
    <s v="DISEÑO E IMPRESIÓN DIPLOMAS TFG-TGM Y CARTELES IDEVA EMPRESAS NUEVA CREACION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3062"/>
    <s v="AD"/>
    <d v="2024-02-21T00:00:00"/>
    <n v="22024001754"/>
    <s v="2024 06 3321 223"/>
    <n v="500"/>
    <x v="213"/>
    <s v="CTTO SERVICIOS ENVÍO Y REPARTO LIBROS BIBLIOTECAS MUNICIPALES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3"/>
  </r>
  <r>
    <n v="220240003367"/>
    <s v="AD"/>
    <d v="2024-02-26T00:00:00"/>
    <n v="22024002182"/>
    <s v="2024 01 9207 22001"/>
    <n v="501.59"/>
    <x v="214"/>
    <s v="ADJUDICA RENOVACIÓN SUSCRIPCIÓN (ref 6214) FICHERO DE CARGOS ESTIRADO - AÑO 2024"/>
    <n v="220"/>
    <s v="MADRID"/>
    <s v="MADR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3478"/>
    <s v="ADO"/>
    <d v="2024-02-28T00:00:00"/>
    <n v="22024002297"/>
    <s v="2024 06 3261 22799"/>
    <n v="510"/>
    <x v="156"/>
    <s v="TALLERES DE EDUCACION GASTRONOMICA DESTINADOS AL ALUMNADO DE LOS CENTROS EDUCATIVOS DE VALLADOLID DIC.2023"/>
    <n v="24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5362"/>
    <s v="AD"/>
    <d v="2024-03-08T00:00:00"/>
    <n v="22024003268"/>
    <s v="2024 11 1321 22699"/>
    <n v="516.66999999999996"/>
    <x v="215"/>
    <s v="ACTUALIZACION CERTIFICADOS DE CALIDAD TRAS AUDITORIA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0717"/>
    <s v="AD"/>
    <d v="2024-02-05T00:00:00"/>
    <n v="22024000003"/>
    <s v="2024 11 1361 22199"/>
    <n v="523.29"/>
    <x v="216"/>
    <s v="8 GARRAFAS DETERGENTE PARA MAQUINA LAVAVAJILLAS DE PARQUE CENTRAL DE LAS ERAS///SERVICIO DE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3065"/>
    <s v="AD"/>
    <d v="2024-02-21T00:00:00"/>
    <n v="22024001765"/>
    <s v="2024 08 1301 22699"/>
    <n v="529.98"/>
    <x v="200"/>
    <s v="Contrato con Culligan Water Spain para el suministro de botellas de agua para la Dirección del Área de Tráfico y Mov."/>
    <n v="220"/>
    <s v="TOMARES"/>
    <s v="SEVILLA"/>
    <x v="2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699"/>
  </r>
  <r>
    <n v="220240001329"/>
    <s v="AD"/>
    <d v="2024-02-09T00:00:00"/>
    <n v="22024001479"/>
    <s v="2024 06 3321 213"/>
    <n v="539.13"/>
    <x v="217"/>
    <s v="CONTRATO DE SERVICIOS PARA EL MANTENIMIENTO DE LAS ALARMAS Y STMAS SEGURIDAD EN LA BIBLIOTECA DE PARQUESOL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1"/>
    <s v="213"/>
  </r>
  <r>
    <n v="220240000806"/>
    <s v="AD"/>
    <d v="2024-02-08T00:00:00"/>
    <n v="22024000754"/>
    <s v="2024 11 1321 22699"/>
    <n v="540.87"/>
    <x v="215"/>
    <s v="ACTUALIZACION CARTA DE SERVICIO DE POLICIA MUNICIPAL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39000307"/>
    <s v="AD"/>
    <d v="2024-01-01T00:00:00"/>
    <n v="22024001073"/>
    <s v="2024 11 1361 213"/>
    <n v="5445"/>
    <x v="71"/>
    <s v="CONTRATO PREST SERV MANT CONSERV MÁQUINAS, EQUIPOS, HERRAM Y MATER 7 ; LOTE 1: MANT CORREC EQUIPOS RESP AUTÓNOMA;SEISYPC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6643"/>
    <s v="AD"/>
    <d v="2024-03-14T00:00:00"/>
    <n v="22024003382"/>
    <s v="2024 03 9241 22609"/>
    <n v="544.5"/>
    <x v="218"/>
    <s v="MENUDO FIN DE SEMANA 2024 (1): ACTUACIÓN DE JAIME LAFUENTE EN CC ESGUEV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0829"/>
    <s v="AD"/>
    <d v="2024-02-08T00:00:00"/>
    <n v="22024000946"/>
    <s v="2024 10 2314 22613"/>
    <n v="544.5"/>
    <x v="180"/>
    <s v="AMPLIACION ALQUILER DE TOMA DE CORRIENTE INSTALACION ELECTRICA CONCIERTOS NAVIDEÑOS CAMPAJUVA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6632"/>
    <s v="AD"/>
    <d v="2024-03-14T00:00:00"/>
    <n v="22024003328"/>
    <s v="2024 11 1321 22699"/>
    <n v="544.5"/>
    <x v="219"/>
    <s v="SUMINISTRO DE 75 UDS. DE TUBOS DE ENSAYO"/>
    <n v="220"/>
    <s v="MADRID"/>
    <s v="MADR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3678"/>
    <s v="AD"/>
    <d v="2024-02-29T00:00:00"/>
    <n v="22024002305"/>
    <s v="2024 03 9241 22609"/>
    <n v="550"/>
    <x v="220"/>
    <s v="MENUDO FIN DE SEMANA 2024 (1): ACTUACIÓN DE BOLOLO TEATRO EN C.I.C. NATIVIDAD ÁLVAREZ CHACÓN"/>
    <n v="220"/>
    <s v="ARROYO DE LA ENCOMIENDA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39000092"/>
    <s v="AD"/>
    <d v="2024-01-01T00:00:00"/>
    <n v="22024001151"/>
    <s v="2024 07 1701 22799"/>
    <n v="10485.32"/>
    <x v="221"/>
    <s v="2ª PRÓRROGA CONTRATO PROGRAMAS EDUCACIÓN AMBIENTAL (RED DE HUERTOS ESCOLARES) PLAZO:01/01/2024 AL 31/08/2024"/>
    <n v="220"/>
    <s v="PALENCIA"/>
    <s v="PALENCIA"/>
    <x v="0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799"/>
  </r>
  <r>
    <n v="220240000752"/>
    <s v="AD"/>
    <d v="2024-02-05T00:00:00"/>
    <n v="22024000428"/>
    <s v="2024 10 2311 212"/>
    <n v="550.54999999999995"/>
    <x v="222"/>
    <s v="INSTALACION CELULA FOTOELECTRICA EN PERSIANA AUTOMATIZADA DEL CEAS BARRIO BELEN-PILARIC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8417"/>
    <s v="AD"/>
    <d v="2024-03-22T00:00:00"/>
    <n v="22024003574"/>
    <s v="2024 02 9332 22104"/>
    <n v="555"/>
    <x v="223"/>
    <s v="SUMINITRO GAFAS GRADUADAS DE SEGURIDAD PARA TRABJADORES DEL CENTRO DE MANTENIMIENTO."/>
    <n v="220"/>
    <s v="VALLADOLID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2"/>
    <s v="22104"/>
  </r>
  <r>
    <n v="220240001337"/>
    <s v="AD"/>
    <d v="2024-02-09T00:00:00"/>
    <n v="22024001561"/>
    <s v="2024 06 3321 22001"/>
    <n v="4560"/>
    <x v="224"/>
    <s v="CTTO SUSCRIPCIÓN ANUAL  DIARIO EL PAIS PARA LAS BIBLIOTECAS PÚBLICAS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1130"/>
    <s v="ADO"/>
    <d v="2024-02-08T00:00:00"/>
    <n v="22024000752"/>
    <s v="2024 06 3321 22001"/>
    <n v="152"/>
    <x v="224"/>
    <s v="955497/1 - CENTRO DE BIBLIOTECAS MUNICIPALES. Nº pedido: 955497/1. Nº albarán: 955497/1. Publicación: Diario El País. Fe"/>
    <n v="24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943"/>
    <s v="AD"/>
    <d v="2024-01-01T00:00:00"/>
    <n v="22024001551"/>
    <s v="2024 01 9207 213"/>
    <n v="1572.6"/>
    <x v="7"/>
    <s v="Exped PR-SE 40/2021 PRÓRROGA 1ª COPIAS impresión corporativa 5 máquinas Gobierno y Relaciones 08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1"/>
    <s v="213"/>
  </r>
  <r>
    <n v="220239000945"/>
    <s v="AD"/>
    <d v="2024-01-01T00:00:00"/>
    <n v="22024001859"/>
    <s v="2024 04 3121 213"/>
    <n v="1503.26"/>
    <x v="7"/>
    <s v="Primera prorroga contrato alquiler y copias fotocopiadoras de 8-2-2024 a 7-2-2025. Dpto. de Prevencion y Salud Laboral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3121"/>
    <s v="3121. Prevención y salud laboral"/>
    <s v="21"/>
    <s v="213"/>
  </r>
  <r>
    <n v="220239000946"/>
    <s v="AD"/>
    <d v="2024-01-01T00:00:00"/>
    <n v="22024001860"/>
    <s v="2024 10 2313 213"/>
    <n v="2608.15"/>
    <x v="7"/>
    <s v="SUM.IMPRESION DE CONCEJALIA, DIRECCION Y SECRET.EJECUTIVA .AREA SERVICIOS SOCIALES Y M.C.-DEL 8  FEB 2024 AL 7 FEB. 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3"/>
    <s v="2313. Dirección del área de personas mayores, familia y servicios sociales"/>
    <s v="21"/>
    <s v="213"/>
  </r>
  <r>
    <n v="220239000947"/>
    <s v="AD"/>
    <d v="2024-01-01T00:00:00"/>
    <n v="22024001861"/>
    <s v="2024 10 2311 213"/>
    <n v="25489.3"/>
    <x v="7"/>
    <s v="ALQUILER Y COPIAS EQUIPOS IMPRES. SERV.CENTRALES Y CEAS - DEL 8/2/24 AL 7 /2/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39000948"/>
    <s v="AD"/>
    <d v="2024-01-01T00:00:00"/>
    <n v="22024001862"/>
    <s v="2024 10 2311 213"/>
    <n v="682.93"/>
    <x v="7"/>
    <s v="ALQUILER Y COPIAS EQ.MULTIF. COMEDOR SOCIAL - DEL 8/2/24 AL 7/2/25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39000949"/>
    <s v="AD"/>
    <d v="2024-01-01T00:00:00"/>
    <n v="22024001863"/>
    <s v="2024 10 2312 213"/>
    <n v="5032.74"/>
    <x v="7"/>
    <s v="SUMINISTROS DE IMPRESION DE LOS CENTROS  DE PERSONAS MAYORES  TRANSFERIDOS  DEL 8/2/24 AL 7/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39000950"/>
    <s v="AD"/>
    <d v="2024-01-01T00:00:00"/>
    <n v="22024001864"/>
    <s v="2024 10 2312 213"/>
    <n v="8922.7999999999993"/>
    <x v="7"/>
    <s v="SUMINIS. DE IMPRESION DE LOS C.P. MAYORES NO TRANSFERIDOS Y S. CENTRALES DEL 8/2/24 AL 7/2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39000951"/>
    <s v="AD"/>
    <d v="2024-01-01T00:00:00"/>
    <n v="22024001865"/>
    <s v="2024 10 2412 213"/>
    <n v="2775"/>
    <x v="7"/>
    <s v="SUMINISTROS DE IMPRESION DEL 8/2/24 AL 7/2/ 2025 DEL CENTRO DE FORMACION PARA EL EMPLEO-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39000952"/>
    <s v="AD"/>
    <d v="2024-01-01T00:00:00"/>
    <n v="22024001866"/>
    <s v="2024 01 4331 203"/>
    <n v="5500"/>
    <x v="7"/>
    <s v="PRIMERA PRORROGA DEL SUMINISTRO DE IMPRESION CORPORATIVA. 8 FEBRERO 2024 A 7 FEBRERO DE 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0"/>
    <s v="203"/>
  </r>
  <r>
    <n v="220239000953"/>
    <s v="AD"/>
    <d v="2024-01-01T00:00:00"/>
    <n v="22024001867"/>
    <s v="2024 03 9241 203"/>
    <n v="11000"/>
    <x v="7"/>
    <s v="PÓRROGA CONTRATO SUMINISTRO  IMPRESIÓN CORPORATIVA AYTO DE VALLADOLID EXP PR-SE 40/2021"/>
    <n v="220"/>
    <s v="VALLADOLID"/>
    <s v="VALLADOLID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0"/>
    <s v="203"/>
  </r>
  <r>
    <n v="220239000954"/>
    <s v="AD"/>
    <d v="2024-01-01T00:00:00"/>
    <n v="22024001868"/>
    <s v="2024 07 1721 203"/>
    <n v="11320"/>
    <x v="7"/>
    <s v="PRORROGA CONTRATO PR-SE 40/2021 SUMINISTRO IMPRESORAS SERVICIO MEDIO AMBIENTE Nº FC011373 Y FC011374"/>
    <n v="220"/>
    <s v="VALLADOLID"/>
    <s v="VALLADOLID"/>
    <x v="2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0"/>
    <s v="203"/>
  </r>
  <r>
    <n v="220239000955"/>
    <s v="AD"/>
    <d v="2024-01-01T00:00:00"/>
    <n v="22024002468"/>
    <s v="2024 10 2311 213"/>
    <n v="476.97"/>
    <x v="7"/>
    <s v="ALQUILER Y COPIAS DE EQUIPOS MULTIFUNCIÓN DEL CAI - DEL 8/2/24 al 7/2/25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39000956"/>
    <s v="AD"/>
    <d v="2024-01-01T00:00:00"/>
    <n v="22024001869"/>
    <s v="2024 05 4301 203"/>
    <n v="2500"/>
    <x v="7"/>
    <s v="Prorroga de contrato de suministro de impresión corporativa. D.A. Innovación ( 1/2/2024 a 31/01/2025)"/>
    <n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8"/>
    <s v="4301"/>
    <s v="4301. Dirección del área de comercio, mercados y consumo"/>
    <s v="20"/>
    <s v="203"/>
  </r>
  <r>
    <n v="220239000957"/>
    <s v="AD"/>
    <d v="2024-01-01T00:00:00"/>
    <n v="22024001870"/>
    <s v="2024 01 9312 203"/>
    <n v="363"/>
    <x v="7"/>
    <s v="PRORROGA ALQUILER FOTOCOPIADORAS SERVICIO CONTABILIDAD 08/02/2024 A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0"/>
    <s v="203"/>
  </r>
  <r>
    <n v="220239000958"/>
    <s v="AD"/>
    <d v="2024-01-01T00:00:00"/>
    <n v="22024001871"/>
    <s v="2024 01 9312 203"/>
    <n v="363"/>
    <x v="7"/>
    <s v="PRORROGA ALQUILER FOTOCOPIADORAS INTERVENCION GENERAL 08/02/2024 A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0"/>
    <s v="203"/>
  </r>
  <r>
    <n v="220239000959"/>
    <s v="AD"/>
    <d v="2024-01-01T00:00:00"/>
    <n v="22024001872"/>
    <s v="2024 01 9312 213"/>
    <n v="247"/>
    <x v="7"/>
    <s v="PRORROGA CONSUMO FOTOCOPIADORAS SERVICIO CONTABILIDAD 08/02/2024 A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1"/>
    <s v="213"/>
  </r>
  <r>
    <n v="220239000960"/>
    <s v="AD"/>
    <d v="2024-01-01T00:00:00"/>
    <n v="22024001873"/>
    <s v="2024 01 9312 213"/>
    <n v="110"/>
    <x v="7"/>
    <s v="PRORROGA CONSUMO FOTOCOPIADORAS INTERVENCION GENERAL 08/02/2024 A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1"/>
    <s v="213"/>
  </r>
  <r>
    <n v="220239000961"/>
    <s v="AD"/>
    <d v="2024-01-01T00:00:00"/>
    <n v="22024001874"/>
    <s v="2024 02 1501 203"/>
    <n v="8521.5"/>
    <x v="7"/>
    <s v="PRÓRROGA CONTRATO IMPRESIÓN ÁREA 02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1501"/>
    <s v="1501. Dirección del área de urbanismo y vivienda"/>
    <s v="20"/>
    <s v="203"/>
  </r>
  <r>
    <n v="220239000962"/>
    <s v="AD"/>
    <d v="2024-01-01T00:00:00"/>
    <n v="22024001875"/>
    <s v="2024 11 3111 203"/>
    <n v="5375"/>
    <x v="7"/>
    <s v="ALQUILER/COPIAS IMPRESION Sº SALUD PUBLICA  Y DIREC. AREA S.P. Y S.C. DEL 8-2-2024 AL 7-2-2025 - PRIMERA PRORROGA"/>
    <n v="220"/>
    <s v="VALLADOLID"/>
    <s v="VALLADOLID"/>
    <x v="2"/>
    <s v="PrAbier - Procedimiento Abierto"/>
    <s v="UniC - Único Criterio"/>
    <x v="2"/>
    <x v="0"/>
    <s v="2"/>
    <s v="2. Gastos corrientes en bienes y servicios"/>
    <s v="11"/>
    <x v="1"/>
    <s v="3111"/>
    <s v="3111. Protección de la salubridad pública"/>
    <s v="20"/>
    <s v="203"/>
  </r>
  <r>
    <n v="220239000963"/>
    <s v="AD"/>
    <d v="2024-01-01T00:00:00"/>
    <n v="22024001876"/>
    <s v="2024 11 1321 213"/>
    <n v="17000"/>
    <x v="7"/>
    <s v="1ª PRÓRROGA CONTRATO SUMINISTRO IMPRESIÓN CORPORATIVA DEL SERVICIO DE  POLICÍA MUNICIPAL DEL 8-2-2024   AL 7 -2- 2025.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39000964"/>
    <s v="AD"/>
    <d v="2024-01-01T00:00:00"/>
    <n v="22024001877"/>
    <s v="2024 08 1301 213"/>
    <n v="5000"/>
    <x v="7"/>
    <s v="Consum. fotoc. Área Mov. y Espacio Urbano (SEMEU-CONCEJ pta. 38, LIC pta.19,SCIE pta. 18 bis, INF. URB. pta 9)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301"/>
    <s v="1301. Dirección del área de tráfico y movilidad"/>
    <s v="21"/>
    <s v="213"/>
  </r>
  <r>
    <n v="220239000965"/>
    <s v="AD"/>
    <d v="2024-01-01T00:00:00"/>
    <n v="22024001878"/>
    <s v="2024 08 1341 203"/>
    <n v="740"/>
    <x v="7"/>
    <s v="ALQUILER FOTOCOPIADORA_CENTRO MOVILIDAD URBANA (8 febrero a 31 diciembre  2024/1 enero a 7 de febrero 20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0"/>
    <s v="203"/>
  </r>
  <r>
    <n v="220239000966"/>
    <s v="AD"/>
    <d v="2024-01-01T00:00:00"/>
    <n v="22024001879"/>
    <s v="2024 08 1341 203"/>
    <n v="740"/>
    <x v="7"/>
    <s v="ALQUILER FOTOCOPIADORA_SERVICIO OCUPACIÓN VÍA PÚBLICA (8 febrero a 31 diciembre 2024/1 enero a 7 febrero 20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0"/>
    <s v="203"/>
  </r>
  <r>
    <n v="220239000967"/>
    <s v="AD"/>
    <d v="2024-01-01T00:00:00"/>
    <n v="22024001880"/>
    <s v="2024 08 1341 213"/>
    <n v="620"/>
    <x v="7"/>
    <s v="COPIAS_FOTOCOPIADORA_CENTRO MOVILIDAD URBANA (8 febrero a 31 diciembre 2024/1 enero a 7 febrero 20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3"/>
  </r>
  <r>
    <n v="220239000968"/>
    <s v="AD"/>
    <d v="2024-01-01T00:00:00"/>
    <n v="22024001881"/>
    <s v="2024 08 1341 213"/>
    <n v="250"/>
    <x v="7"/>
    <s v="COPIAS_FOTOCOPIADORA_SERVICIO OCUPACIÓN VÍA PÚBLICA (8 febrero a 31 diciembre 2024/1 enero a 7 febrero 20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1"/>
    <s v="213"/>
  </r>
  <r>
    <n v="220239000969"/>
    <s v="AD"/>
    <d v="2024-01-01T00:00:00"/>
    <n v="22024002788"/>
    <s v="2024 08 1301 203"/>
    <n v="5000"/>
    <x v="7"/>
    <s v="Alquiler fotocopiadoras Área Mov. y Espacio Urbano(SEMEU-CONCEJ pta 38, LIC pta 19, SCIE pta 18 bis, INF URB pta 9)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301"/>
    <s v="1301. Dirección del área de tráfico y movilidad"/>
    <s v="20"/>
    <s v="203"/>
  </r>
  <r>
    <n v="220239000970"/>
    <s v="AD"/>
    <d v="2024-01-01T00:00:00"/>
    <n v="22024001882"/>
    <s v="2024 04 9204 213"/>
    <n v="644.12"/>
    <x v="7"/>
    <s v="SUMINISTRO DE IMPRESIÓN CORPORATIVA, CDIT, PRIMERA PRÓRROGA (36/2023)"/>
    <n v="220"/>
    <s v="VALLADOLID"/>
    <s v="VALLADOLID"/>
    <x v="2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39000971"/>
    <s v="AD"/>
    <d v="2024-01-01T00:00:00"/>
    <n v="22024001883"/>
    <s v="2024 10 2315 213"/>
    <n v="2796.79"/>
    <x v="7"/>
    <s v="PR-SE 40/2021 P.S. 3. PRORROGA SUMINISTRO DE IMPRESION CORPORATIVA. SERVICIO DE IGUALDAD. 08/02/24 A 07/02/25."/>
    <n v="220"/>
    <s v="VALLADOLID"/>
    <s v="VALLADOLID"/>
    <x v="2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1"/>
    <s v="213"/>
  </r>
  <r>
    <n v="220239000972"/>
    <s v="AD"/>
    <d v="2024-01-01T00:00:00"/>
    <n v="22024001884"/>
    <s v="2024 06 3232 213"/>
    <n v="2964.81"/>
    <x v="7"/>
    <s v="PR-SE 40/2021 P.S. 3. PRORROGA CONTRATO SUMINISTRO DE IMPRESION CORPORATIVA. SERVICIO DE EDUCACION. 08/02/24 A 07/02/25."/>
    <n v="220"/>
    <s v="VALLADOLID"/>
    <s v="VALLADOLID"/>
    <x v="2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973"/>
    <s v="AD"/>
    <d v="2024-01-01T00:00:00"/>
    <n v="22024001885"/>
    <s v="2024 06 3321 213"/>
    <n v="3360.48"/>
    <x v="7"/>
    <s v="PR-SE 40/2021 P.S. 3. PRORROGA CONTRATO SUMINISTRO DE IMPRESION CORPORATIVA. BIBLIOTECAS PUBLICAS. 08/02/24 A 07/02/25."/>
    <n v="220"/>
    <s v="VALLADOLID"/>
    <s v="VALLADOLID"/>
    <x v="2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1"/>
    <s v="213"/>
  </r>
  <r>
    <n v="220239000974"/>
    <s v="AD"/>
    <d v="2024-01-01T00:00:00"/>
    <n v="22024001910"/>
    <s v="2024 09 4322 213"/>
    <n v="2641.77"/>
    <x v="7"/>
    <s v="PRIMERA PRORROGA DEL CONTRATO CENTRALIZADO DE SUMINISTRO DE LA GESTION DE IMPRESION CORPORATIVA, AREA CULTURA Y TURISMO"/>
    <n v="220"/>
    <s v="VALLADOLID"/>
    <s v="VALLADOLID"/>
    <x v="2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1"/>
    <s v="213"/>
  </r>
  <r>
    <n v="220239000975"/>
    <s v="AD"/>
    <d v="2024-01-01T00:00:00"/>
    <n v="22024001886"/>
    <s v="2024 11 1621 213"/>
    <n v="4000"/>
    <x v="7"/>
    <s v="PRIMERA PRORROGA EXP. PR-SE 40/2021 SUMINISTRO IMPRESIÓN CORPORATIVA DEL EXCMO. AYTO VALLADOLID. SERVICIO DE LIMPIEZA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1"/>
    <s v="213"/>
  </r>
  <r>
    <n v="220239000976"/>
    <s v="AD"/>
    <d v="2024-01-01T00:00:00"/>
    <n v="22024001887"/>
    <s v="2024 04 9311 203"/>
    <n v="731.72"/>
    <x v="7"/>
    <s v="ALQUILER FOTOCOPIADORA TIPO MC 3 PARA PRORROGA CONTRATO DE SUMINISTRO DE IMPRESION CORPORATIVA (08-02-24 A 07-02-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11"/>
    <s v="9311. Planificación económico financiera"/>
    <s v="20"/>
    <s v="203"/>
  </r>
  <r>
    <n v="220239000977"/>
    <s v="AD"/>
    <d v="2024-01-01T00:00:00"/>
    <n v="22024001888"/>
    <s v="2024 04 9311 203"/>
    <n v="614.65"/>
    <x v="7"/>
    <s v="COPIAS FOTOCOPIADORA TIPO MC 3 PARA PRORROGA CONTRATO DE SUMINISTRO DE IMPRESION CORPORATIVA (08-02-24 A 07-02-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11"/>
    <s v="9311. Planificación económico financiera"/>
    <s v="20"/>
    <s v="203"/>
  </r>
  <r>
    <n v="220239000978"/>
    <s v="AD"/>
    <d v="2024-01-01T00:00:00"/>
    <n v="22024001889"/>
    <s v="2024 04 9341 213"/>
    <n v="5000"/>
    <x v="7"/>
    <s v="PREVISIÓN EQUIPOS IMPRESIÓN TESORERÍA Y RECAUDACIÓN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41"/>
    <s v="9341. Tesorería y recaudación"/>
    <s v="21"/>
    <s v="213"/>
  </r>
  <r>
    <n v="220239000979"/>
    <s v="AD"/>
    <d v="2024-01-01T00:00:00"/>
    <n v="22024001890"/>
    <s v="2024 11 1361 213"/>
    <n v="2052.89"/>
    <x v="7"/>
    <s v="SEGUNDA PRÓRROGA CONTRATO SUMINISTRO IMPRESIÓN CORPORATIVA; EXPTE PR SE 40_2021; SEISYPC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981"/>
    <s v="AD"/>
    <d v="2024-01-01T00:00:00"/>
    <n v="22024001891"/>
    <s v="2024 08 1532 203"/>
    <n v="3100"/>
    <x v="7"/>
    <s v="Contrato de ALQUILER DE FOTOCOPIADORAS DEL SEPI entre el 8/02 a 31/12 de 2024 y del 1/01 a 7/02 de 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39000982"/>
    <s v="AD"/>
    <d v="2024-01-01T00:00:00"/>
    <n v="22024001892"/>
    <s v="2024 08 1532 213"/>
    <n v="2350"/>
    <x v="7"/>
    <s v="Contrato de COPIAS para FOTOCOPIADORAS del SEPI entre el 8/02 a 31/12 de 2024 y 1/01 a 7/02 de 20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39000983"/>
    <s v="AD"/>
    <d v="2024-01-01T00:00:00"/>
    <n v="22024001893"/>
    <s v="2024 01 9205 203"/>
    <n v="119.24"/>
    <x v="7"/>
    <s v="Exped PR-SE 40/2021 PRÓRROGA 1ª alquiler impresión corporativa máquina en Imprenta - De 08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5"/>
    <s v="9205. Imprenta municipal"/>
    <s v="20"/>
    <s v="203"/>
  </r>
  <r>
    <n v="220239000985"/>
    <s v="AD"/>
    <d v="2024-01-01T00:00:00"/>
    <n v="22024001894"/>
    <s v="2024 01 9205 213"/>
    <n v="66.400000000000006"/>
    <x v="7"/>
    <s v="Exped PR-SE 40/2021 PRÓRROGA 1ª COPIAS impresiónn corporativa máquina de Imprenta - De 08/07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5"/>
    <s v="9205. Imprenta municipal"/>
    <s v="21"/>
    <s v="213"/>
  </r>
  <r>
    <n v="220239000987"/>
    <s v="AD"/>
    <d v="2024-01-01T00:00:00"/>
    <n v="22024001895"/>
    <s v="2024 01 9203 213"/>
    <n v="902.52"/>
    <x v="7"/>
    <s v="PRIMERA PRORROGA COPIAS CONTRATO MAQ. FOTOCOP. KYOCERA 4053, R.I. 08/02/2024 -31/12/2024; 01/01/2025 - 07/02/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1"/>
    <s v="213"/>
  </r>
  <r>
    <n v="220239000988"/>
    <s v="AD"/>
    <d v="2024-01-01T00:00:00"/>
    <n v="22024001896"/>
    <s v="2024 01 9203 203"/>
    <n v="732.48"/>
    <x v="7"/>
    <s v="PRIMERA PRORROGA ALQUILER MAQ. FOTOCOP. KYOCERA 4053, R.I., 08/02/2024 - 31/12/2024;  01/01/2025 - 07/02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0"/>
    <s v="203"/>
  </r>
  <r>
    <n v="220239000989"/>
    <s v="AD"/>
    <d v="2024-01-01T00:00:00"/>
    <n v="22024001897"/>
    <s v="2024 05 4312 203"/>
    <n v="1850"/>
    <x v="7"/>
    <s v="PRORROGA DE CONTRATO DE SUMINISTRO DE IMPRESION CORPORATIVA. SERVICIO CYM (01/02/24 A 31/01/25)"/>
    <n v="220"/>
    <s v="VALLADOLID"/>
    <s v="VALLADOLID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0"/>
    <s v="203"/>
  </r>
  <r>
    <n v="220239000990"/>
    <s v="AD"/>
    <d v="2024-01-01T00:00:00"/>
    <n v="22024001898"/>
    <s v="2024 04 9202 203"/>
    <n v="1500"/>
    <x v="7"/>
    <s v="PRÓRROGA CONTRATO ALQUILER MÁQUINAS FOTOCOPIADORAS PERSONAL Y FORMACIÓN 8-2-24 A 7-2-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2"/>
    <s v="9202. Gestión de recursos humanos"/>
    <s v="20"/>
    <s v="203"/>
  </r>
  <r>
    <n v="220239000991"/>
    <s v="AD"/>
    <d v="2024-01-01T00:00:00"/>
    <n v="22024001899"/>
    <s v="2024 04 9202 213"/>
    <n v="3750"/>
    <x v="7"/>
    <s v="ABONO COPIAS FOTOCOPIADORAS PERSONAL Y FORMACIÓN 8-2-24 AL 7-2-25.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2"/>
    <s v="9202. Gestión de recursos humanos"/>
    <s v="21"/>
    <s v="213"/>
  </r>
  <r>
    <n v="220239000992"/>
    <s v="AD"/>
    <d v="2024-01-01T00:00:00"/>
    <n v="22024001900"/>
    <s v="2024 04 9209 203"/>
    <n v="2883.51"/>
    <x v="7"/>
    <s v="PRIMERA PRÓRROGA SUMINISTRO IMPRESIÓN CORPORATIVA 08/02/24 A 07/02/25. CONCEJALÍA, DIRECCIÓN Y SECR. EJECUTIVA HACIENDA.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209"/>
    <s v="9209. Dirección del area de hacienda, personal y modernización administrativa"/>
    <s v="20"/>
    <s v="203"/>
  </r>
  <r>
    <n v="220239000993"/>
    <s v="AD"/>
    <d v="2024-01-01T00:00:00"/>
    <n v="22024001901"/>
    <s v="2024 02 9331 203"/>
    <n v="1400"/>
    <x v="7"/>
    <s v="ALQUILER FOTOCOPIADORA DEL DPTO. PATRIMONIO.PERIODO: 08/02/2024 AL 31/12/2024 - 01/01/25 AL 07/02/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0"/>
    <s v="203"/>
  </r>
  <r>
    <n v="220239000994"/>
    <s v="AD"/>
    <d v="2024-01-01T00:00:00"/>
    <n v="22024001902"/>
    <s v="2024 02 9331 213"/>
    <n v="4375"/>
    <x v="7"/>
    <s v="ESTIMACIÓN COPIAS FOTOCOPIADORA DEL DPTO. PATRIMONIO.PERIODO: 08/02/2024 AL 31/12/2024 - 01/01/25 AL 07/02/2025"/>
    <n v="220"/>
    <s v="VALLADOLID"/>
    <s v="VALLADOLID"/>
    <x v="2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1"/>
    <s v="213"/>
  </r>
  <r>
    <n v="220239000995"/>
    <s v="AD"/>
    <d v="2024-01-01T00:00:00"/>
    <n v="22024001903"/>
    <s v="2024 01 9207 203"/>
    <n v="2552.89"/>
    <x v="7"/>
    <s v="1ª PRORROGA EXP PR-SE 40/2021 ALQUILER IMPRESIÓN CORPORATIVA 5 MÁQUINAS GOBIERNO Y RELACIONES 08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7"/>
    <s v="9207. Gobierno y relaciones"/>
    <s v="20"/>
    <s v="203"/>
  </r>
  <r>
    <n v="220239000997"/>
    <s v="AD"/>
    <d v="2024-01-01T00:00:00"/>
    <n v="22024001904"/>
    <s v="2024 04 9321 203"/>
    <n v="5000"/>
    <x v="7"/>
    <s v="Equipos FC011304-FC011305-FC011306-FC011372 Servicios de Gestión de Ingresos e Inspección (de 8/2 a 31/12 2024)"/>
    <n v="220"/>
    <s v="VALLADOLID"/>
    <s v="VALLADOLID"/>
    <x v="2"/>
    <s v="PrAbier - Procedimiento Abierto"/>
    <s v="MultiC - MultiCriterio"/>
    <x v="2"/>
    <x v="0"/>
    <s v="2"/>
    <s v="2. Gastos corrientes en bienes y servicios"/>
    <s v="04"/>
    <x v="0"/>
    <s v="9321"/>
    <s v="9321. Gestión de ingresos e inspección"/>
    <s v="20"/>
    <s v="203"/>
  </r>
  <r>
    <n v="220239000999"/>
    <s v="AD"/>
    <d v="2024-01-01T00:00:00"/>
    <n v="22024001905"/>
    <s v="2024 01 9206 203"/>
    <n v="1330"/>
    <x v="7"/>
    <s v="PRÓRROGA ALQUILER DE 2 FOTOCOPIADORAS COLOR Y B/N PARA EL ARCHIVO MUNICIPAL, DEL 9 DE FEBRERO AL 31 DE DICIEMBRE DE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0"/>
    <s v="203"/>
  </r>
  <r>
    <n v="220239001001"/>
    <s v="AD"/>
    <d v="2024-01-01T00:00:00"/>
    <n v="22024001906"/>
    <s v="2024 01 9206 213"/>
    <n v="397"/>
    <x v="7"/>
    <s v="PRÓRROGA COPIAS COLOR Y B/N 2 FOTOCOPIADORAS ARCHIVO MUNICIPAL, DEL 8 DE FEBRERO AL 31 DE DICIEMBRE DE 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1"/>
    <s v="213"/>
  </r>
  <r>
    <n v="220239001003"/>
    <s v="AD"/>
    <d v="2024-01-01T00:00:00"/>
    <n v="22024001907"/>
    <s v="2024 01 9201 203"/>
    <n v="2392"/>
    <x v="7"/>
    <s v="!ª Prórroga contrato Suministro Impresión corporativa, del 8 febrero 2024 al 7 febrero 2025. (Secretaría General)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1"/>
    <s v="9201. Secretaría General"/>
    <s v="20"/>
    <s v="203"/>
  </r>
  <r>
    <n v="220239001004"/>
    <s v="AD"/>
    <d v="2024-01-01T00:00:00"/>
    <n v="22024001908"/>
    <s v="2024 01 9201 213"/>
    <n v="1787"/>
    <x v="7"/>
    <s v="1ª Prórroga contrato Suministro Impresión corporativa, del 8 de febrero 2024 al 7 de febrero 2025 (Secretaría General).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1"/>
    <s v="9201. Secretaría General"/>
    <s v="21"/>
    <s v="213"/>
  </r>
  <r>
    <n v="220240000734"/>
    <s v="AD"/>
    <d v="2024-02-05T00:00:00"/>
    <n v="22024000068"/>
    <s v="2024 07 1701 22699"/>
    <n v="567.6"/>
    <x v="25"/>
    <s v="CONTRATACIÓN DEL RECICLADO DE PAPEL EN LOS EDIFICIOS CASA DEL BARCO Y ANEXO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2"/>
    <s v="22699"/>
  </r>
  <r>
    <n v="220240000757"/>
    <s v="AD"/>
    <d v="2024-02-05T00:00:00"/>
    <n v="22024000479"/>
    <s v="2024 11 1621 212"/>
    <n v="568.64"/>
    <x v="225"/>
    <s v="INSTALACIÓN BANDA SEGURIDAD PUERTA CORREDERA // SERVICIO DE LIMPIEZA."/>
    <n v="220"/>
    <s v="MEJORADA DEL CAMPO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2"/>
  </r>
  <r>
    <n v="220229000773"/>
    <s v="AD"/>
    <d v="2024-01-01T00:00:00"/>
    <n v="22024002158"/>
    <s v="2024 06 3341 213"/>
    <n v="4050.54"/>
    <x v="105"/>
    <s v="CONTRATO SERVICIO MANTENIMIENTO Y CONSERVACION PREVENTIVO-CORRECTIVO. LOTE 1  EDIFICIO GALERIAS VA  2023-24"/>
    <n v="220"/>
    <s v="ALBACETE"/>
    <s v="ALBACETE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1"/>
    <s v="213"/>
  </r>
  <r>
    <n v="220229000795"/>
    <s v="AD"/>
    <d v="2024-01-01T00:00:00"/>
    <n v="22024002061"/>
    <s v="2024 09 4321 213"/>
    <n v="2666.01"/>
    <x v="105"/>
    <s v="CONTRATO SERVICIO MANTENIMIENTO Y CONSERVACION PREVENTIVO-CORRECTIVO. LOTE 3 EDIFICIO HIPICA 2023-24"/>
    <n v="220"/>
    <s v="ALBACETE"/>
    <s v="ALBACETE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1"/>
    <s v="213"/>
  </r>
  <r>
    <n v="220240006268"/>
    <s v="AD"/>
    <d v="2024-03-13T00:00:00"/>
    <n v="22024002994"/>
    <s v="2024 10 2315 22611"/>
    <n v="569.5"/>
    <x v="226"/>
    <s v="CARTELERÍA DIA INTERNACIONAL DE LA MUJER 8M / MARZ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074"/>
    <s v="AD"/>
    <d v="2024-02-21T00:00:00"/>
    <n v="22024001001"/>
    <s v="2024 06 3261 22799"/>
    <n v="580.79999999999995"/>
    <x v="177"/>
    <s v="AMPLIACIÓN CTTO PRESENTACIÓN ACTIVIDAD CARNAVAL DE LOS COLES EN LA CÚPULA DEL MILENIO EL 9-2.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6635"/>
    <s v="AD"/>
    <d v="2024-03-14T00:00:00"/>
    <n v="22024003325"/>
    <s v="2024 01 9207 22001"/>
    <n v="1939"/>
    <x v="227"/>
    <s v="ADJUDICA RENOVACIÓN DOS SUSCRIPCIONES AL PERIÓDICO DÍARIO DE VALLADOLID EL MUNDO - 2024 - MEDIOS DE COMUNICACIÓN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3076"/>
    <s v="AD"/>
    <d v="2024-02-21T00:00:00"/>
    <n v="22024001809"/>
    <s v="2024 01 4331 22001"/>
    <n v="658.84"/>
    <x v="227"/>
    <s v="SUMINISTRO DE PERIÓDICOS DEL DIARIO EL MUNDO PARA LA AGENCIA DE INNOVACIÓN. AÑO 2024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001"/>
  </r>
  <r>
    <n v="220229000775"/>
    <s v="AD"/>
    <d v="2024-01-01T00:00:00"/>
    <n v="22024002056"/>
    <s v="2024 07 1721 22799"/>
    <n v="7643.16"/>
    <x v="228"/>
    <s v="VS 17/21. CONTRATO DE MANTENIMIENTO INSTALACIONES FOTOVOLTAICAS. LOTE 1  LAS 33 INSTALACIONES CON INYECCIÓN A RED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799"/>
  </r>
  <r>
    <n v="220229000777"/>
    <s v="AD"/>
    <d v="2024-01-01T00:00:00"/>
    <n v="22024002793"/>
    <s v="2024 07 1721 22799"/>
    <n v="5937.67"/>
    <x v="228"/>
    <s v="VS 17/21.  CONTRATO DE MANTENIMIENTO INSTALACIONES FOTOVOLTAICAS. LOTE 2  LAS 25 INSTALACIONES DE AUTOCONSUMO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799"/>
  </r>
  <r>
    <n v="220239000477"/>
    <s v="AD"/>
    <d v="2024-01-01T00:00:00"/>
    <n v="22024001096"/>
    <s v="2024 03 9241 213"/>
    <n v="3169.6"/>
    <x v="228"/>
    <s v="CONTRATO MANTENIMIENTO GRUPOS ELECTRÓGENOS CENTROS PARTICIPACIÓN CIUD/ LOTE 2 EXP SE-PC 11/2023/ 1ENE24-1JUN25"/>
    <n v="220"/>
    <s v="MADRID"/>
    <s v="MADR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1"/>
    <s v="213"/>
  </r>
  <r>
    <n v="220240003086"/>
    <s v="AD"/>
    <d v="2024-02-21T00:00:00"/>
    <n v="22024001830"/>
    <s v="2024 11 1321 22699"/>
    <n v="580.79999999999995"/>
    <x v="229"/>
    <s v="IMPORTE ANALISIS DE DROGAS REALIZADOS DURANTE DICIEMBRE 2023"/>
    <n v="220"/>
    <s v="SANTIAGO DE COMPOSTELA"/>
    <s v="LA CORUÑ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6633"/>
    <s v="AD"/>
    <d v="2024-03-14T00:00:00"/>
    <n v="22024003318"/>
    <s v="2024 07 1721 22799"/>
    <n v="758.43"/>
    <x v="228"/>
    <s v="MANTENIMIENTO DE LAS INSTALACIONES FOTOVOLTAICAS DEL SEPI"/>
    <n v="220"/>
    <s v="MADRID"/>
    <s v="MADRID"/>
    <x v="0"/>
    <s v="PrAbier - Procedimiento Abierto"/>
    <s v="UniC - Único Criterio"/>
    <x v="2"/>
    <x v="0"/>
    <s v="2"/>
    <s v="2. Gastos corrientes en bienes y servicios"/>
    <s v="07"/>
    <x v="10"/>
    <s v="1721"/>
    <s v="1721. Protección del medio ambiente"/>
    <s v="22"/>
    <s v="22799"/>
  </r>
  <r>
    <n v="220189000209"/>
    <s v="AD"/>
    <d v="2024-01-01T00:00:00"/>
    <n v="22024002971"/>
    <s v="2024 07 1701 22102"/>
    <n v="23206.78"/>
    <x v="230"/>
    <s v="CONSUMO BIOMASA 2018 A 2026.-"/>
    <n v="220"/>
    <s v="MADRID"/>
    <s v="MADRID"/>
    <x v="2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102"/>
  </r>
  <r>
    <n v="220240002018"/>
    <s v="AD"/>
    <d v="2024-02-21T00:00:00"/>
    <n v="22024001047"/>
    <s v="2024 11 3111 203"/>
    <n v="3804.82"/>
    <x v="231"/>
    <s v="ALQUILER DE MÓDULO AISLADO 7500+2350 MM CON DOS DESPACHOS Y UN ASEO PARA VESTUARIO DEL NUEVO PERSONAL DEL CMPA"/>
    <n v="220"/>
    <s v="SANTOVENIA DE  PISUERGA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0"/>
    <s v="203"/>
  </r>
  <r>
    <n v="220240002078"/>
    <s v="ADO"/>
    <d v="2024-02-21T00:00:00"/>
    <n v="22024001761"/>
    <s v="2024 06 3341 213"/>
    <n v="587.46"/>
    <x v="105"/>
    <s v="SUSTI F/2024/423 //Nº PROYECTO: ZM02231  / MTO C. MARCELINA PONCELA VALLADOLID  / APLICACION PRESUPUESTARIA 09/334.1/213"/>
    <n v="240"/>
    <s v="ALBACETE"/>
    <s v="ALBACETE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1"/>
    <s v="213"/>
  </r>
  <r>
    <n v="220239000811"/>
    <s v="AD"/>
    <d v="2024-01-01T00:00:00"/>
    <n v="22024001413"/>
    <s v="2024 10 2314 22613"/>
    <n v="3746.16"/>
    <x v="232"/>
    <s v="ELABORACION DE SOPORTES DIVULGATIVOS PARA UNIVERSIDAD DE VALLADOLID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29000886"/>
    <s v="AD"/>
    <d v="2024-01-01T00:00:00"/>
    <n v="22024002867"/>
    <s v="2024 01 9203 22000"/>
    <n v="3720.6"/>
    <x v="168"/>
    <s v="CONTRATO SUMINISTRO MATERIAL DE OFICINA ALMACEN DE ACOPIOS LOTE 6  DE 01/01/2024-31/01/2024, R.I.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7508"/>
    <s v="AD"/>
    <d v="2024-03-20T00:00:00"/>
    <n v="22024003221"/>
    <s v="2024 10 2315 22611"/>
    <n v="600"/>
    <x v="233"/>
    <s v="ACTUACIÓN GRUPO &quot;&quot;LAS BULSARA&quot;&quot; DIA INTERNACIONAL DE LA MUJER 8M / 8 MARZ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077"/>
    <s v="AD"/>
    <d v="2024-02-21T00:00:00"/>
    <n v="22024001818"/>
    <s v="2024 04 9202 22607"/>
    <n v="600"/>
    <x v="234"/>
    <s v="CONTROL PRUEBAS FISICAS ASPIRANTES SUBOFICIAL BOMBEROS"/>
    <n v="220"/>
    <s v="PALENCIA"/>
    <s v="PALENCIA"/>
    <x v="3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40003374"/>
    <s v="AD"/>
    <d v="2024-02-26T00:00:00"/>
    <n v="22024002442"/>
    <s v="2024 08 1532 203"/>
    <n v="3630"/>
    <x v="235"/>
    <s v="Alquiler de maquinaria sin conductor (rodillos compactadores, carretillas elevadoras, barredoras.. a demanda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40003693"/>
    <s v="AD"/>
    <d v="2024-02-29T00:00:00"/>
    <n v="22024001556"/>
    <s v="2024 04 3121 22799"/>
    <n v="600"/>
    <x v="25"/>
    <s v="RECOGID Y DESTRUCCION PAPEL. DEPARTAMENTO PREVENCION Y SALUD LABORAL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799"/>
  </r>
  <r>
    <n v="220240003336"/>
    <s v="AD"/>
    <d v="2024-02-26T00:00:00"/>
    <n v="22024002425"/>
    <s v="2024 08 1301 22706"/>
    <n v="605"/>
    <x v="236"/>
    <s v="Edición profesional de un vídeo corporativo s/ la dinámica urbana de los Polígonos Argales y San Cristobal."/>
    <n v="220"/>
    <s v="LA CISTERNIGA"/>
    <s v="VALLADOLID"/>
    <x v="0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706"/>
  </r>
  <r>
    <n v="220229000461"/>
    <s v="AD"/>
    <d v="2024-01-01T00:00:00"/>
    <n v="22024001726"/>
    <s v="2024 01 9201 22799"/>
    <n v="35523.82"/>
    <x v="237"/>
    <s v="PRÓRROGA CONTRATO GRABACIÓN PLENOS Y VIDEO-ACTAS 2023 Y ENERO A SEPTIEMBRE 2024"/>
    <n v="220"/>
    <s v="ZARATAN"/>
    <s v="VALLADOLID"/>
    <x v="0"/>
    <s v="PrAbier - Procedimiento Abierto"/>
    <s v="MultiC - MultiCriterio"/>
    <x v="2"/>
    <x v="0"/>
    <s v="2"/>
    <s v="2. Gastos corrientes en bienes y servicios"/>
    <s v="01"/>
    <x v="6"/>
    <s v="9201"/>
    <s v="9201. Secretaría General"/>
    <s v="22"/>
    <s v="22799"/>
  </r>
  <r>
    <n v="220240003337"/>
    <s v="AD"/>
    <d v="2024-02-26T00:00:00"/>
    <n v="22024002426"/>
    <s v="2024 08 1301 22706"/>
    <n v="605"/>
    <x v="238"/>
    <s v="Realización de dos vuelos con dron para grabaciones aéreas de los enclaves industriales Polígono Argales y San Cristobal"/>
    <n v="220"/>
    <s v="LAGUNA DE DUERO"/>
    <s v="VALLADOLID"/>
    <x v="0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706"/>
  </r>
  <r>
    <n v="220240001373"/>
    <s v="AD"/>
    <d v="2024-02-09T00:00:00"/>
    <n v="22024001520"/>
    <s v="2024 06 3232 203"/>
    <n v="3630"/>
    <x v="239"/>
    <s v="CTTO DE SUMINISTRO DE CARRETILLAS Y PLATAFORMAS ELEVADORAS PARA LAS OBRAS EN COLEGIOS PUBLICOS. AÑO 2024"/>
    <n v="220"/>
    <s v="CABEZON DE PISUERGA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0"/>
    <s v="203"/>
  </r>
  <r>
    <n v="220209000660"/>
    <s v="AD"/>
    <d v="2024-01-01T00:00:00"/>
    <n v="22024002974"/>
    <s v="2024 06 3341 22799"/>
    <n v="23307.29"/>
    <x v="240"/>
    <s v="CONTRATO SERV. ASISTENCIA TECNICA PROGRAMA VALLADOLID COMO INTEGRANTE DE LA RED CIUDADES CREATIVAS DE LA UNESCO. 2021-24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09000778"/>
    <s v="AD"/>
    <d v="2024-01-01T00:00:00"/>
    <n v="22024002975"/>
    <s v="2024 06 3341 22799"/>
    <n v="14730.2"/>
    <x v="240"/>
    <s v="REAJUSTE ANUALIDADES CONTRATO ASISTENCIA TÉCNICA DESARROLLO PROGRAMA VALLADOLID INTEGRANTE RED CIUDADES CREATIVAS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39000808"/>
    <s v="AD"/>
    <d v="2024-01-01T00:00:00"/>
    <n v="22024001410"/>
    <s v="2024 10 2315 22611"/>
    <n v="3484.8"/>
    <x v="241"/>
    <s v="TALLERES DE YOGA INFANTIL Y ADOLESCENTE EN EL CENTRO MUNICIPAL DE LA IGUALDAD (CMI) / ENERO A JUNIO 2024"/>
    <n v="220"/>
    <s v="ALDEAMAYOR DE SAN MARTÍN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5085"/>
    <s v="AD"/>
    <d v="2024-03-07T00:00:00"/>
    <n v="22024003095"/>
    <s v="2024 03 9241 22609"/>
    <n v="605"/>
    <x v="242"/>
    <s v="MENUDO FIN DE SEMANA 2024 (1): ACTUACIÓN DE GRUPO ABRAPALABRA EN CM PINAR DE ANTEQUERA"/>
    <n v="220"/>
    <s v="RIUDELLOTS DE LA SELVA"/>
    <s v="GIRON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09000780"/>
    <s v="AD"/>
    <d v="2024-01-01T00:00:00"/>
    <n v="22024002976"/>
    <s v="2024 06 3341 22799"/>
    <n v="4176.51"/>
    <x v="240"/>
    <s v="REAJUSTE ANUALIDAD CONTRATO ASISTENCIA TECNICA PROGRAMA VALLADOLID INTEGRANTE DE LA RED CIUDADES CREATIVAS UNESCO. 2024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5365"/>
    <s v="AD"/>
    <d v="2024-03-08T00:00:00"/>
    <n v="22024003288"/>
    <s v="2024 06 3261 22799"/>
    <n v="605"/>
    <x v="243"/>
    <s v="MONTAJE-DESMONTAJE MESAS Y PORTES PARA LAS OLIMPIADAS MATEMATICAS. 17- MARZO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3081"/>
    <s v="AD"/>
    <d v="2024-02-21T00:00:00"/>
    <n v="22024001837"/>
    <s v="2024 10 2412 213"/>
    <n v="605.77"/>
    <x v="52"/>
    <s v="MANTENIMIENTO CALEFACCION DEL JACINTO BENAVENTE EN 2024- INICIA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4885"/>
    <s v="AD"/>
    <d v="2024-03-05T00:00:00"/>
    <n v="22024003035"/>
    <s v="2024 06 3231 22799"/>
    <n v="48253.88"/>
    <x v="42"/>
    <s v="SE-EIJI 10/2022 PS 11. PROR CTTO GESTION EIM CASCANUECES. LOTE 2. 01/01 A 31/08/2024. enlazado a proyecto: 147.319,46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19000658"/>
    <s v="AD"/>
    <d v="2024-01-01T00:00:00"/>
    <n v="22024001728"/>
    <s v="2024 10 2311 22799"/>
    <n v="19094.419999999998"/>
    <x v="47"/>
    <s v="AMPLIACION CON SERV.CELADURIA EL CONT.GESTION CENTRO INTEGRADO PARA PERS.SIN HOGAR DE 1 SEP 2021 A MARZ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19001099"/>
    <s v="AD"/>
    <d v="2024-01-01T00:00:00"/>
    <n v="22024002874"/>
    <s v="2024 04 9204 22200"/>
    <n v="16843.2"/>
    <x v="244"/>
    <s v="SERVICIOS DE RESPALDO, LOTE 2"/>
    <n v="220"/>
    <s v="POZUELO DE ALARCON"/>
    <s v="MADR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2"/>
    <s v="22200"/>
  </r>
  <r>
    <n v="220240003082"/>
    <s v="AD"/>
    <d v="2024-02-21T00:00:00"/>
    <n v="22024001930"/>
    <s v="2024 02 9332 212"/>
    <n v="607.48"/>
    <x v="245"/>
    <s v="SUMINISTRO M/2 LOSA EN PIEZA CASA CONSISTORIAL."/>
    <n v="220"/>
    <s v="CUELLAR"/>
    <s v="SEGOVIA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39000687"/>
    <s v="AD"/>
    <d v="2024-01-01T00:00:00"/>
    <n v="22024001525"/>
    <s v="2024 11 3111 22799"/>
    <n v="10950.5"/>
    <x v="246"/>
    <s v="CONTROL BIOLOGICO DE MOSQUITOS Y DETERMINADAS ESPECIES DE MOSCAS EN TERMINO MPAL. DE VALLADOLID. 1ª PRORROGA"/>
    <n v="220"/>
    <s v="VILLANUBLA"/>
    <s v="VALLADOLID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99"/>
  </r>
  <r>
    <n v="220239000883"/>
    <s v="AD"/>
    <d v="2024-01-01T00:00:00"/>
    <n v="22024001282"/>
    <s v="2024 10 2312 213"/>
    <n v="3388"/>
    <x v="142"/>
    <s v="MANTENIMIENTO DE LAS PUERTAS AUTOMATICAS EN 2024 DE LOS CVA SIN TRANSFERIR"/>
    <n v="220"/>
    <s v="CISTERNIGA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0735"/>
    <s v="AD"/>
    <d v="2024-02-05T00:00:00"/>
    <n v="22024000109"/>
    <s v="2024 07 1721 214"/>
    <n v="622.84"/>
    <x v="247"/>
    <s v="REVISION ANUAL Y CAMBIO BATERIA VEHICULO AURIS 4250KFK DEL SERVICIO MEDIO AMBIENT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1"/>
    <s v="214"/>
  </r>
  <r>
    <n v="220239000586"/>
    <s v="AD"/>
    <d v="2024-01-01T00:00:00"/>
    <n v="22024001364"/>
    <s v="2024 01 9207 22699"/>
    <n v="3267"/>
    <x v="236"/>
    <s v="ADJUDICA GRABAR IMÁGENES Y MONTAR VÍDEOS DE BARRIOS PARA DIFUNDIR EN CONCEJOS ABIERTOS (ENERO-SEPTIEMBRE 2024)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39000832"/>
    <s v="AD"/>
    <d v="2024-01-01T00:00:00"/>
    <n v="22024001183"/>
    <s v="2024 10 2315 22100"/>
    <n v="3500"/>
    <x v="5"/>
    <s v="PR-SE 13/21 P.S.5 PRÓRROGA SUMINISTRO ENERGÍA ELÉCTRICA. AÑO 2024. CENTRO MUNICIPAL DE LA IGUALDAD"/>
    <n v="220"/>
    <s v="BILBAO"/>
    <s v="VIZCAYA"/>
    <x v="2"/>
    <s v="PrAbier - Procedimiento Abierto"/>
    <s v="UniC - Único Criterio"/>
    <x v="2"/>
    <x v="0"/>
    <s v="2"/>
    <s v="2. Gastos corrientes en bienes y servicios"/>
    <s v="10"/>
    <x v="2"/>
    <s v="2315"/>
    <s v="2315. Políticas de Igualdad e infancia"/>
    <s v="22"/>
    <s v="22100"/>
  </r>
  <r>
    <n v="220239000659"/>
    <s v="AD"/>
    <d v="2024-01-01T00:00:00"/>
    <n v="22024001260"/>
    <s v="2024 06 3231 213"/>
    <n v="19844.29"/>
    <x v="248"/>
    <s v="SE-EIJI 11/2020 PS 3. 2ª PRORROGA DEL CONTRATO DE MANTENIMIENTO DE EDIFICIOS. ESCUELAS INFANTILES. LOTE 2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40001344"/>
    <s v="AD"/>
    <d v="2024-02-09T00:00:00"/>
    <n v="22024001589"/>
    <s v="2024 06 3231 213"/>
    <n v="11417.7"/>
    <x v="248"/>
    <s v="SE-EIJI 11/2020 PS 3.2ª PROR CTTO MANTENIMIENTO EDIFICIOS.EIM. LOTE 2. AÑO 2024 ENLAZADO PROY: 8.426,59 ¿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40001344"/>
    <s v="AD"/>
    <d v="2024-02-09T00:00:00"/>
    <n v="22024001588"/>
    <s v="2024 06 3231 213"/>
    <n v="8426.59"/>
    <x v="248"/>
    <s v="SE-EIJI 11/2020 PS 3.2ª PROR CTTO MANTENIMIENTO EDIFICIOS.EIM. LOTE 2. AÑO 2024 ENLAZADO PROY: 8.426,59 ¿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39000657"/>
    <s v="AD"/>
    <d v="2024-01-01T00:00:00"/>
    <n v="22024001258"/>
    <s v="2024 10 2314 213"/>
    <n v="6171.08"/>
    <x v="248"/>
    <s v="SE-EIJI 11/2020 PS 3. PRORROGA CONTRATO MANT. ESPACIO JOVEN Z.SUR Y NORTE. LOTE 2. AÑO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1"/>
    <s v="213"/>
  </r>
  <r>
    <n v="220239000132"/>
    <s v="AD"/>
    <d v="2024-01-01T00:00:00"/>
    <n v="22024001175"/>
    <s v="2024 03 9241 213"/>
    <n v="5277.54"/>
    <x v="248"/>
    <s v="SE-PC 13/2023: PRÓRROGA CONTRATO DE MANT. DE EXTINTORES DE LOS CENTROS DE PARTICIPACIÓN CIUDADANA (1 ENE24-3 MAY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1"/>
    <s v="213"/>
  </r>
  <r>
    <n v="220239000656"/>
    <s v="AD"/>
    <d v="2024-01-01T00:00:00"/>
    <n v="22024001257"/>
    <s v="2024 10 2315 213"/>
    <n v="1542.77"/>
    <x v="248"/>
    <s v="SE-EIJI 11/2020 PS 3. PRORROGA CONTRATO MANT. CENTRO IGUALDAD MUJER. LOTE 2. AÑO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1"/>
    <s v="213"/>
  </r>
  <r>
    <n v="220239000655"/>
    <s v="AD"/>
    <d v="2024-01-01T00:00:00"/>
    <n v="22024001256"/>
    <s v="2024 10 2312 213"/>
    <n v="771.38"/>
    <x v="248"/>
    <s v="SE-EIJI 11/2020 PS 3. PRORROGA CONT. MANT. C. APRENDIZAJE A LO LARGO DE LA VIDA. LOTE 2. AÑO 2024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40001343"/>
    <s v="AD/"/>
    <d v="2024-02-09T00:00:00"/>
    <n v="22024001260"/>
    <s v="2024 06 3231 213"/>
    <n v="-19844.29"/>
    <x v="248"/>
    <s v="SE-EIJI 11/2020 PS 3. 2ª PRORROGA DEL CONTRATO DE MANTENIMIENTO DE EDIFICIOS. ESCUELAS INFANTILES. LOTE 2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40004891"/>
    <s v="AD"/>
    <d v="2024-03-05T00:00:00"/>
    <n v="22024003070"/>
    <s v="2024 06 3231 22799"/>
    <n v="45618.93"/>
    <x v="43"/>
    <s v="SE EIJI 10/22 PS 11 PRORR CTTO GESTION EIM EL GLOBO. LOTE 9. 1/1 AL 31/8/24 reajuste a proyecto: 77.461,92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892"/>
    <s v="AD"/>
    <d v="2024-03-05T00:00:00"/>
    <n v="22024003072"/>
    <s v="2024 06 3231 22799"/>
    <n v="43367.43"/>
    <x v="43"/>
    <s v="SE EIJI 10/22 PS 11 PRORR CTTO GESTIÓN EIM CABALLITO BLANCO. LOTE 10. 1/1 AL 31/8/24. reajuste a proyecto: 72.958,77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0790"/>
    <s v="AD"/>
    <d v="2024-02-07T00:00:00"/>
    <n v="22024000634"/>
    <s v="2024 01 9206 22001"/>
    <n v="653.4"/>
    <x v="249"/>
    <s v="SUSCRIPCIÓN ANUAL A BASE DE DATOS &quot;&quot;PROYECTO CSP&quot;&quot;. AÑO 2024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7512"/>
    <s v="AD"/>
    <d v="2024-03-20T00:00:00"/>
    <n v="22024000887"/>
    <s v="2024 06 3321 22799"/>
    <n v="653.4"/>
    <x v="250"/>
    <s v="AMPLIACIÓN CTTO SERVICIOS RECOGIDA ECO PAPELERAS EN LA BIBLIOTECA DE MARTIN ABRIL. DE ABRIL A DICIEMBRE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799"/>
  </r>
  <r>
    <n v="220240003035"/>
    <s v="AD"/>
    <d v="2024-02-21T00:00:00"/>
    <n v="22024001557"/>
    <s v="2024 10 2315 22611"/>
    <n v="653.4"/>
    <x v="251"/>
    <s v="DISEÑO, MAQUETACIÓN Y ARTE FINAL CAMPAÑA MUJER NIÑA Y CIENCIA / 11 FEBRER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305"/>
    <s v="AD"/>
    <d v="2024-02-23T00:00:00"/>
    <n v="22024001531"/>
    <s v="2024 06 3341 22609"/>
    <n v="20933.490000000002"/>
    <x v="252"/>
    <s v="SE-EC 08/2023. PRORROGA FERIA DEL LIBRO. 2024. LOTE 5: SERVICIOS AUXILIARES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39000691"/>
    <s v="AD"/>
    <d v="2024-01-01T00:00:00"/>
    <n v="22024001368"/>
    <s v="2024 10 2312 22699"/>
    <n v="3267"/>
    <x v="136"/>
    <s v="ACTUACIONES MUSICALES EN LOS CVA TRANSFERIDOS DE ENERO A JUNIO  EN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689"/>
    <s v="AD"/>
    <d v="2024-01-01T00:00:00"/>
    <n v="22024001366"/>
    <s v="2024 10 2312 22699"/>
    <n v="3267"/>
    <x v="137"/>
    <s v="ACTUACIONES MUSICALES PARA LOS CVA TRANSFERIDOS DE ENERO A JUNIO DE 2024"/>
    <n v="220"/>
    <s v="ZARATAN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741"/>
    <s v="AD"/>
    <d v="2024-01-01T00:00:00"/>
    <n v="22024001278"/>
    <s v="2024 10 2314 213"/>
    <n v="3026.11"/>
    <x v="70"/>
    <s v="MANTENIMIENTO DE LOS SISTEMAS DE SEGURIDAD ESPACIOS JOVENES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1"/>
    <s v="213"/>
  </r>
  <r>
    <n v="220239000185"/>
    <s v="AD"/>
    <d v="2024-01-01T00:00:00"/>
    <n v="22024001158"/>
    <s v="2024 10 2311 22706"/>
    <n v="3025"/>
    <x v="253"/>
    <s v="PRÓRROGA CONV. ASESOR. JURÍDICO S/DCHO FAMILIA Y PENAL Y S/MECANIS. 2ª OPORTUNIDAD - DE 1/1 A 30/06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06"/>
  </r>
  <r>
    <n v="220239000729"/>
    <s v="AD"/>
    <d v="2024-01-01T00:00:00"/>
    <n v="22024001266"/>
    <s v="2024 10 2312 213"/>
    <n v="2967.89"/>
    <x v="91"/>
    <s v="MANTENIMIENTO DE LOS ASCENSORES DE LOS CVA SIN TRANFERIR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5060"/>
    <s v="AD"/>
    <d v="2024-03-07T00:00:00"/>
    <n v="22024002491"/>
    <s v="2024 09 4321 22701"/>
    <n v="697.87"/>
    <x v="70"/>
    <s v="SERVICIO MANTENIMIENTO DEL SISTEMA DE SEGURIDAD DE LA CUPULA DEL MILENIO, 1 AÑO. DEL 01-09-2023 AL 3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n v="1721"/>
    <s v="1721. Protección del medio ambiente"/>
    <n v="62"/>
    <n v="623"/>
  </r>
  <r>
    <n v="220219001121"/>
    <s v="AD"/>
    <d v="2024-01-01T00:00:00"/>
    <n v="22024001955"/>
    <s v="2024 06 3232 213"/>
    <n v="10606.59"/>
    <x v="150"/>
    <s v="SE-EIJI 27/2021. MANTENIMIENTO INSTALACIONES DE PROTECCIÓN CONTRA INCENDIOS. EDIFICIOS MUNICIPALES. LOTE 2. COLEGIOS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06"/>
    <x v="4"/>
    <n v="1721"/>
    <s v="1721. Protección del medio ambiente"/>
    <n v="62"/>
    <n v="623"/>
  </r>
  <r>
    <n v="220239000438"/>
    <s v="AD"/>
    <d v="2024-01-01T00:00:00"/>
    <n v="22024001308"/>
    <s v="2024 09 4321 22799"/>
    <n v="2964.5"/>
    <x v="254"/>
    <s v="CONTRATO ASISTENCIA TECNICA PLAN NACIONAL GASTRONOMIA"/>
    <n v="220"/>
    <s v="PONTEVEDRA"/>
    <s v="PONTEVEDRA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39000588"/>
    <s v="AD"/>
    <d v="2024-01-01T00:00:00"/>
    <n v="22024001315"/>
    <s v="2024 06 3261 22799"/>
    <n v="2960"/>
    <x v="255"/>
    <s v="TALLERES APRENDIZAJE DE LA CONDUCTA DIRIGIDOS A ALUMANDO A PARTIR 6º PRIM C.EDUCATIVOS VALLADOLID.CURSO 23/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816"/>
    <s v="AD"/>
    <d v="2024-01-01T00:00:00"/>
    <n v="22024001417"/>
    <s v="2024 10 2315 22611"/>
    <n v="2880"/>
    <x v="256"/>
    <s v="TALLERES DE DESARROLLO PERSONAL, BIENESTAR EMOCIONAL Y EMPODERAMIENT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6639"/>
    <s v="AD"/>
    <d v="2024-03-14T00:00:00"/>
    <n v="22024003366"/>
    <s v="2024 06 3232 22102"/>
    <n v="2750"/>
    <x v="14"/>
    <s v="INSPECCIÓN PERIÓDICA DE LA INSTALACIÓN RECEPTORA INDIVIDUAL POR PARTE DE LA EMPRESA DISTRIBUIDORA DE GAS COLEGIOS. 24"/>
    <n v="220"/>
    <s v="BARCELONA"/>
    <s v="BARCELONA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2"/>
    <s v="22102"/>
  </r>
  <r>
    <n v="220239000738"/>
    <s v="AD"/>
    <d v="2024-01-01T00:00:00"/>
    <n v="22024001275"/>
    <s v="2024 10 2312 213"/>
    <n v="2715.19"/>
    <x v="70"/>
    <s v="MANTENIMEINTO DE LOS SISTEMAS DE SEGURIDAD Y VIDEOVIGILANCIA DE LOS CVA (ANTES CPM) NO TRANSFERIDOS DURANTE EL AÑO 2024.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19001123"/>
    <s v="AD"/>
    <d v="2024-01-01T00:00:00"/>
    <n v="22024001957"/>
    <s v="2024 06 3231 213"/>
    <n v="1294.45"/>
    <x v="150"/>
    <s v="SE-EIJI 27/2021. MANTENIMIENTO INSTALACIONES DE PROTECCIÓN CONTRA INCENDIOS. EDIFICIOS MUNICIPALES. LOTE 2. ESCUELAS INF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1"/>
    <s v="213"/>
  </r>
  <r>
    <n v="220219001126"/>
    <s v="AD"/>
    <d v="2024-01-01T00:00:00"/>
    <n v="22024003247"/>
    <s v="2024 10 2314 213"/>
    <n v="81.06"/>
    <x v="150"/>
    <s v="SE-EIJI 27/2021. MANTENIMIENTO INSTALACIONES DE PROTECCIÓN CONTRA INCENDIOS. EDIFICIOS MUNICIPALES. LOTE 2.ESP JOVEN ZS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1"/>
    <s v="213"/>
  </r>
  <r>
    <n v="220219001128"/>
    <s v="AD"/>
    <d v="2024-01-01T00:00:00"/>
    <n v="22024001962"/>
    <s v="2024 06 3261 213"/>
    <n v="33.380000000000003"/>
    <x v="150"/>
    <s v="SE-EIJI 27/2021. MANTENIMIENTO INSTALACIONES DE PROTECCIÓN CONTRA INCENDIOS. EDIFICIOS MUNICIPALES. LOTE 2. E.M.MUSICA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1"/>
    <s v="213"/>
  </r>
  <r>
    <n v="220239000745"/>
    <s v="AD"/>
    <d v="2024-01-01T00:00:00"/>
    <n v="22024001279"/>
    <s v="2024 10 2311 213"/>
    <n v="2603.9899999999998"/>
    <x v="70"/>
    <s v="MANTENIMIENTO SISTEMAS DE SEGURIDAD Y VIDEO VIGILANCIA DE LOS CENTROS DEPENDIENTES DEL SERVICIO DE INTERVENCION SOCIAL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19001129"/>
    <s v="AD"/>
    <d v="2024-01-01T00:00:00"/>
    <n v="22024001963"/>
    <s v="2024 10 2412 213"/>
    <n v="474.06"/>
    <x v="150"/>
    <s v="mant. inst.proteccion contra incendios C.FORM.EMPLO JAC.BENAV.AÑO 22, 23 Y 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19001131"/>
    <s v="AD"/>
    <d v="2024-01-01T00:00:00"/>
    <n v="22024001964"/>
    <s v="2024 10 2311 213"/>
    <n v="1287.8599999999999"/>
    <x v="150"/>
    <s v="Mant. inst. protección contra incendios INTERVENCIÓN SOC. AÑO 22, AÑO 23 y AÑO 24 (LOTE 4).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1"/>
    <s v="213"/>
  </r>
  <r>
    <n v="220219001132"/>
    <s v="AD"/>
    <d v="2024-01-01T00:00:00"/>
    <n v="22024001965"/>
    <s v="2024 10 2312 213"/>
    <n v="3237.52"/>
    <x v="150"/>
    <s v="mant. inst.proteccion contra incendios INICIATIVAS SOC.AÑO 22 (L4:3781-L5 1.270)-AÑO 23Y24 L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19001133"/>
    <s v="AD"/>
    <d v="2024-01-01T00:00:00"/>
    <n v="22024001966"/>
    <s v="2024 07 1721 213"/>
    <n v="211.06"/>
    <x v="150"/>
    <s v="Contrato extintores Servicio de Medio Ambiente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1"/>
    <s v="213"/>
  </r>
  <r>
    <n v="220219001275"/>
    <s v="AD"/>
    <d v="2024-01-01T00:00:00"/>
    <n v="22024002979"/>
    <s v="2024 04 9204 22799"/>
    <n v="19965"/>
    <x v="257"/>
    <s v="OFICINA TÉCNICA DE PROYECTOS, LOTE 3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2"/>
    <s v="22799"/>
  </r>
  <r>
    <n v="220240000781"/>
    <s v="AD"/>
    <d v="2024-02-07T00:00:00"/>
    <n v="22024000606"/>
    <s v="2024 01 4331 22706"/>
    <n v="720"/>
    <x v="258"/>
    <s v="SERVICIOS DE VERIFICACIÓN (CONTROLADOR DE PRIMER NIVEL) DE LA VALIDACIÓN NÚMERO 5 SOBREEJECUCIÓN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40003056"/>
    <s v="AD"/>
    <d v="2024-02-21T00:00:00"/>
    <n v="22024001692"/>
    <s v="2024 01 4331 22706"/>
    <n v="720"/>
    <x v="258"/>
    <s v="SERVICIOS DE VERIFICACIÓN (CONTROLADOR DE PRIMER NIVEL) DE LA VALIDACIÓN NÚMERO 5 SOBREEJECUCIÓN, DEL PROYECTO 0599_INDN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39000814"/>
    <s v="AD"/>
    <d v="2024-01-01T00:00:00"/>
    <n v="22024001370"/>
    <s v="2024 10 2315 22699"/>
    <n v="2601.5"/>
    <x v="259"/>
    <s v="MANTENIMIENTO PÁGINA WEB DEL CENTRO MUNICIPAL DE LA IGUALDAD (CMI) / DURANTE 2024"/>
    <n v="220"/>
    <s v="LAGUNA DE DUERO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99"/>
  </r>
  <r>
    <n v="220240002198"/>
    <s v="ADO"/>
    <d v="2024-02-21T00:00:00"/>
    <n v="22024002299"/>
    <s v="2024 02 9331 224"/>
    <n v="2876.16"/>
    <x v="260"/>
    <s v="SEGURO RC TECNICOS NOV-22 -ABRIL 23 2º SEMESTRE (EXP.PAT-135/2020 PS1 REGULARIZACIÓN)"/>
    <n v="240"/>
    <s v="MADRID"/>
    <s v="MADRID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29000160"/>
    <s v="AD"/>
    <d v="2024-01-01T00:00:00"/>
    <n v="22024002824"/>
    <s v="2024 06 3261 22799"/>
    <n v="14331.79"/>
    <x v="261"/>
    <s v="SE 10-22. CTTO PRESTACION ACTIVIDADES ESCUELA MUNICIPAL DE MUSICA &quot;&quot;MARIANO DE LAS HERAS&quot;&quot; CURSO 22-23, 23-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2"/>
    <s v="22799"/>
  </r>
  <r>
    <n v="220240003700"/>
    <s v="AD"/>
    <d v="2024-02-29T00:00:00"/>
    <n v="22024002734"/>
    <s v="2024 06 3231 212"/>
    <n v="750"/>
    <x v="80"/>
    <s v="SUMINISTRO DE MATERIAL PARA BAÑOS Y COCINAS DE LAS ESCUELAS INFANTILES MUNICIPALES.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2"/>
  </r>
  <r>
    <n v="220240001330"/>
    <s v="AD"/>
    <d v="2024-02-09T00:00:00"/>
    <n v="22024001480"/>
    <s v="2024 06 3321 213"/>
    <n v="750.85"/>
    <x v="70"/>
    <s v="MANTIMIENTO STMAS SEGURIDAD EN BIBLIOTECA CAMPO GRANDE Y MARTIN ABRIL. AÑO 2024.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1"/>
    <s v="213"/>
  </r>
  <r>
    <n v="220240007513"/>
    <s v="AD"/>
    <d v="2024-03-20T00:00:00"/>
    <n v="22024003438"/>
    <s v="2024 06 3232 22799"/>
    <n v="757.9"/>
    <x v="262"/>
    <s v="REVISIÓN LINEAS DE VIDA EN EL CEE Nº 1 Y CEIP MACIAS PICAVEA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2"/>
    <s v="22799"/>
  </r>
  <r>
    <n v="220229000236"/>
    <s v="AD"/>
    <d v="2024-01-01T00:00:00"/>
    <n v="22024002846"/>
    <s v="2024 03 9241 22799"/>
    <n v="7063.28"/>
    <x v="263"/>
    <s v="PRESUPUESTOS PARTICIPATIVOS: SERVICIO ASESORAMIENTO Y ASIST. TÉCNICA PARA DESARROLLO DEL PROGRAMA (01/01/2023 -31/04/24)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39000180"/>
    <s v="AD"/>
    <d v="2024-01-01T00:00:00"/>
    <n v="22024001157"/>
    <s v="2024 10 2312 22799"/>
    <n v="10424"/>
    <x v="152"/>
    <s v="PRORROGA 1/1 a 30/6/24-L 1 y2  prog.prev.fam.moneo y ded-y otros en C.esc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4871"/>
    <s v="AD"/>
    <d v="2024-03-05T00:00:00"/>
    <n v="22024002176"/>
    <s v="2024 10 2314 22799"/>
    <n v="10424"/>
    <x v="152"/>
    <s v="PRORROGA 1/1 a 30/6/24-L 1 y2  prog.prev.fam.moneo y ded-y otros en C.esc. PM.DROGODEPENCIAS-procedente de prog. 231.2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1462"/>
    <s v="D"/>
    <d v="2024-02-19T00:00:00"/>
    <n v="22024001380"/>
    <s v="2024 03 9241 213"/>
    <n v="767.72"/>
    <x v="62"/>
    <s v="REPARACION MOTOR QUEMADOR CC DELICIAS SEGUN PRESUPUESTO Nº 1726/209/24 DE FECHA 29/01/20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4868"/>
    <s v="AD/"/>
    <d v="2024-03-05T00:00:00"/>
    <n v="22024001157"/>
    <s v="2024 10 2312 22799"/>
    <n v="-10424"/>
    <x v="152"/>
    <s v="AD/ PRORROGA 1/1 a 30/6/24-L 1 y2  prog.prev.fam.moneo y ded-y otros en C.esc -PMDROGAS-TRASPASO A 231.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5356"/>
    <s v="AD"/>
    <d v="2024-03-08T00:00:00"/>
    <n v="22024003174"/>
    <s v="2024 06 3232 213"/>
    <n v="798.6"/>
    <x v="264"/>
    <s v="REVISIÓN ASCENSOR CEIP TERESA ÍÑIGO DE TORO POR LA EMPRESA INSTALADORA.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093"/>
    <s v="AD"/>
    <d v="2024-01-01T00:00:00"/>
    <n v="22024001152"/>
    <s v="2024 07 1701 22799"/>
    <n v="11656"/>
    <x v="265"/>
    <s v="2ª PRÓRROGA LOTE 3: CONTRATO PROGRAMAS EDUCACIÓN AMBIENTAL (ACCIONES EDUCATIVAS). PLAZO: 01/01/2024 AL 31/08/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799"/>
  </r>
  <r>
    <n v="220240003078"/>
    <s v="AD"/>
    <d v="2024-02-21T00:00:00"/>
    <n v="22024001819"/>
    <s v="2024 10 2314 22613"/>
    <n v="800"/>
    <x v="266"/>
    <s v="DISEÑO GRÁFICO CAMPAÑA ORIENTACIÓN PSICOLÓGICA EN ESPACIOS JÓVENES / 1 DIA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29000553"/>
    <s v="AD"/>
    <d v="2024-01-01T00:00:00"/>
    <n v="22024003229"/>
    <s v="2024 10 2315 22620"/>
    <n v="38812.5"/>
    <x v="267"/>
    <s v="REAJUSTE LOTE 1 - CONTRATACION SERVICIOS PARA EL DESARROLLO DEL PLAN DE INSERCIÓN LABORAL / 26 SEPT 2022 A 25 SEPT 2024"/>
    <n v="220"/>
    <s v="BOECILLO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20"/>
  </r>
  <r>
    <n v="220240003079"/>
    <s v="AD"/>
    <d v="2024-02-21T00:00:00"/>
    <n v="22024001820"/>
    <s v="2024 10 2314 22613"/>
    <n v="800"/>
    <x v="266"/>
    <s v="DISEÑO GRÁFICO CAMPAÑA ALIMENTACIÓN SALUDABLE PARA POBLACIÓN JUVENIL / 1 DIA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3043"/>
    <s v="AD"/>
    <d v="2024-02-21T00:00:00"/>
    <n v="22024001622"/>
    <s v="2024 06 3321 22001"/>
    <n v="808.92"/>
    <x v="268"/>
    <s v="CTTO SUSCRIPCIÓN REVISTAS QUE LEER E INTEGRAL PARA BIBLIOTECAS MUNICIPALES AÑO 2024"/>
    <n v="220"/>
    <s v="BARCELONA"/>
    <s v="BARCELON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546"/>
    <s v="AD"/>
    <d v="2024-01-01T00:00:00"/>
    <n v="22024001313"/>
    <s v="2024 06 3261 22799"/>
    <n v="2500"/>
    <x v="156"/>
    <s v="TALLERES DE EDUCACIÓN GASTRONÓMICA DESTINADOS AL ALUMNADO DE LOS CENTROS EDUCATIVOS EN VALLADOLID.CURSO 23-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4081"/>
    <s v="AD"/>
    <d v="2024-03-02T00:00:00"/>
    <n v="22024002919"/>
    <s v="2024 01 9205 203"/>
    <n v="816.26"/>
    <x v="194"/>
    <s v="POR CAMBIO NOMBRE PROVEEDOR: ADJUDICA ALQUILER Y MANTENER EQUIPO BIZHUB PRO C-6500 IMPRENTA DE 01/01/2024 a 28/02/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0"/>
    <s v="203"/>
  </r>
  <r>
    <n v="220240004075"/>
    <s v="AD"/>
    <d v="2024-03-02T00:00:00"/>
    <n v="22024002790"/>
    <s v="2024 07 1721 213"/>
    <n v="824.24"/>
    <x v="70"/>
    <s v="MANTENIMIENTO ALARMA CENTRO MUNICIPAL DE ACUSTICA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1"/>
    <s v="213"/>
  </r>
  <r>
    <n v="220239000881"/>
    <s v="AD"/>
    <d v="2024-01-01T00:00:00"/>
    <n v="22024001280"/>
    <s v="2024 07 1721 213"/>
    <n v="3872"/>
    <x v="269"/>
    <s v="PRORROGA DEL CONTRATO VS 7/20"/>
    <n v="220"/>
    <s v="MADRID"/>
    <s v="MADRID"/>
    <x v="2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1"/>
    <s v="213"/>
  </r>
  <r>
    <n v="220240008418"/>
    <s v="AD"/>
    <d v="2024-03-22T00:00:00"/>
    <n v="22024003580"/>
    <s v="2024 11 1361 22199"/>
    <n v="830.16"/>
    <x v="216"/>
    <s v="DETERGENTE Y ANTIESPUMANTE PARA MAQUINA DE DESCONTAMINACION DE EQUIPOS AUTONOMOS//SERV. EXTINCION DE INCENDIOS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3033"/>
    <s v="AD"/>
    <d v="2024-02-21T00:00:00"/>
    <n v="22024001650"/>
    <s v="2024 10 2312 213"/>
    <n v="844.58"/>
    <x v="91"/>
    <s v="ADAPTACION DE NUEVO EQUIPO DE COMUNICACION SAR DEL ASCENSOR DEL CVA Z. ESTE- INICITIV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4478"/>
    <s v="D"/>
    <d v="2024-03-05T00:00:00"/>
    <n v="22024001380"/>
    <s v="2024 03 9241 213"/>
    <n v="844.63"/>
    <x v="62"/>
    <s v="SUMINISTRO DE BOMBAS DE ACHIQUE PARA CC LUELMO SEGUN PRESUPUESTO Nº 1726/207/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29000563"/>
    <s v="AD"/>
    <d v="2024-01-01T00:00:00"/>
    <n v="22024000477"/>
    <s v="2024 01 9203 22103"/>
    <n v="4000"/>
    <x v="270"/>
    <s v="CONTRATO SUMINISTRO GASOLINA VEHICULOS R.I., AÑOS 2023 Y 2024"/>
    <n v="220"/>
    <s v="MADRID"/>
    <s v="MADR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103"/>
  </r>
  <r>
    <n v="220240008416"/>
    <s v="AD"/>
    <d v="2024-03-22T00:00:00"/>
    <n v="22024003570"/>
    <s v="2024 02 9332 212"/>
    <n v="847"/>
    <x v="80"/>
    <s v="SUMINISTRO MATERIAL DE FONTANERÍA, FERRETERÍA SERVICIO MANTENIMIENTO - NO ACUERDO MARCO-"/>
    <n v="220"/>
    <s v="VALLADOLID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3040"/>
    <s v="AD"/>
    <d v="2024-02-21T00:00:00"/>
    <n v="22024001603"/>
    <s v="2024 01 9203 203"/>
    <n v="847"/>
    <x v="180"/>
    <s v="INSTALACION ELECTRICA TEMPORAL EN REGIMEN DE ALQUILER DE TOMAS CORRIENTE ACTOS DE LA POLICIA NACIONAL ENERO-2024, R.I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0"/>
    <s v="203"/>
  </r>
  <r>
    <n v="220240002021"/>
    <s v="AD"/>
    <d v="2024-02-21T00:00:00"/>
    <n v="22024001514"/>
    <s v="2024 06 3321 22799"/>
    <n v="859.2"/>
    <x v="25"/>
    <s v="ACONDICIONAMIENTO JARDIN INTERIOR BIBLIOTECA DE PARQUESOL. HASTA AGOST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799"/>
  </r>
  <r>
    <n v="220240004071"/>
    <s v="AD"/>
    <d v="2024-03-02T00:00:00"/>
    <n v="22024002836"/>
    <s v="2024 09 4321 213"/>
    <n v="877.25"/>
    <x v="199"/>
    <s v="REVISAR Y REPARAR BOMBAS DE ACHIQUE EN ANTIGUA HIPICA MILITAR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1"/>
    <s v="213"/>
  </r>
  <r>
    <n v="220239000422"/>
    <s v="AD"/>
    <d v="2024-01-01T00:00:00"/>
    <n v="22024001540"/>
    <s v="2024 10 2412 22102"/>
    <n v="2350"/>
    <x v="14"/>
    <s v="SUMINISTRO GAS- C.F.E J.BENAVENTE-ENERO Y FEBRERO 202-PM VALLADOLID CUIDA VI-15 ALUMNOS-PROYECTO FINANCIACIÓN AFECTADA."/>
    <n v="220"/>
    <s v="BARCELONA"/>
    <s v="BARCELONA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2"/>
  </r>
  <r>
    <n v="220240001369"/>
    <s v="AD"/>
    <d v="2024-02-09T00:00:00"/>
    <n v="22024001482"/>
    <s v="2024 10 2312 22699"/>
    <n v="882.3"/>
    <x v="271"/>
    <s v="ACTUACION ARTISTICA, ESCENARIO, ILUMINACION, SONIDO, ETCC PARA LOS CARNAVALES PARA LOS MAYORES DE LOS CVA EN LA CUPUL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3041"/>
    <s v="AD"/>
    <d v="2024-02-21T00:00:00"/>
    <n v="22024001604"/>
    <s v="2024 08 1532 213"/>
    <n v="882.82"/>
    <x v="70"/>
    <s v="Mantenimiento sistema de vigilancia y alarma de instalaciones del Parque de Conservación, C/ Títulos, 51.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40008426"/>
    <s v="AD"/>
    <d v="2024-03-22T00:00:00"/>
    <n v="22024003626"/>
    <s v="2024 11 1361 22199"/>
    <n v="895.4"/>
    <x v="272"/>
    <s v="ESPUMOGENO ( 500 LITROS) PARA PRACTICAS DE FORMACIÓN///SERV. EXTINCION DE INCENDIOS"/>
    <n v="220"/>
    <s v="ALGETE"/>
    <s v="MADR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0750"/>
    <s v="AD"/>
    <d v="2024-02-05T00:00:00"/>
    <n v="22024000217"/>
    <s v="2024 07 1701 213"/>
    <n v="897.82"/>
    <x v="273"/>
    <s v="MANTENIMIENTO DE EQUIPOS CLIMATIZACIÓN EN EDIFICIO ANEXO AL DE CASA DEL BARCO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1"/>
    <s v="213"/>
  </r>
  <r>
    <n v="220240000800"/>
    <s v="AD"/>
    <d v="2024-02-08T00:00:00"/>
    <n v="22024000639"/>
    <s v="2024 01 9206 22001"/>
    <n v="912"/>
    <x v="274"/>
    <s v="3 SUSCRIPCIONES A LA REVISTA &quot;&quot;TRIBUTOS LOCALES&quot;&quot;. AÑO 2024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2020"/>
    <s v="AD"/>
    <d v="2024-02-21T00:00:00"/>
    <n v="22024001433"/>
    <s v="2024 04 9202 22607"/>
    <n v="919.5"/>
    <x v="133"/>
    <s v="PROPUESTA DE GASTO ABONO ALQUILER DE AULAS AULARIO CONCURSO ESTABILIZACIÓN 6-4-2024 -PER-676/2022.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40000822"/>
    <s v="AD"/>
    <d v="2024-02-08T00:00:00"/>
    <n v="22024000887"/>
    <s v="2024 06 3321 22799"/>
    <n v="920.51"/>
    <x v="250"/>
    <s v="CTTO DE SERVICIOS PARA LA RECOGIDA MENSUAL DE 3 ECO PAPELERAS EN LA BIBLIOTECA DE PARQUESOL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799"/>
  </r>
  <r>
    <n v="220240001338"/>
    <s v="AD"/>
    <d v="2024-02-09T00:00:00"/>
    <n v="22024001596"/>
    <s v="2024 06 3231 22799"/>
    <n v="922.93"/>
    <x v="25"/>
    <s v="ACONDICIONAMENTO JARDIN EXTERIOR EIM CASCABEL Y SU CONSERVACIÓN HASTA AGOSTO 24. ENLAZADO A PROYECTO: 922,93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8437"/>
    <s v="AD"/>
    <d v="2024-03-22T00:00:00"/>
    <n v="22024003766"/>
    <s v="2024 03 9241 22609"/>
    <n v="950"/>
    <x v="275"/>
    <s v="MENUDO FIN DE SEMANA 2024 (1): 2 ACTUACIONES DE TEATRO EN CC PARQUESOL Y ZONA SUR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29000565"/>
    <s v="AD"/>
    <d v="2024-01-01T00:00:00"/>
    <n v="22024002724"/>
    <s v="2024 11 1361 22103"/>
    <n v="1500"/>
    <x v="270"/>
    <s v="CONTRATO SUMINISTRO GASOLINA 95 PARA VEHÍCULOS; SERVICIO DE EXTINCIÓN DE INCENDIOS, SALVAMENTO Y PROTECCIÓN CIVIL."/>
    <n v="220"/>
    <s v="MADRID"/>
    <s v="MADRID"/>
    <x v="2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2"/>
    <s v="22103"/>
  </r>
  <r>
    <n v="220240005086"/>
    <s v="AD"/>
    <d v="2024-03-07T00:00:00"/>
    <n v="22024003096"/>
    <s v="2024 03 9241 22609"/>
    <n v="950"/>
    <x v="276"/>
    <s v="MENUDO FIN DE SEMANA 2024 (1): 2 ACTUACIONES DE LAS CHAMANAS EN CC BAILARÍN VICENTE ESCUDERO Y CM LA OVERUEL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3363"/>
    <s v="AD"/>
    <d v="2024-02-26T00:00:00"/>
    <n v="22024002341"/>
    <s v="2024 07 1721 22112"/>
    <n v="952.88"/>
    <x v="180"/>
    <s v="TOMAS DE TIERRA DE LAS CABINAS DE LA RED DE CONTROL DE LA CALIDAD DEL AIRE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112"/>
  </r>
  <r>
    <n v="220239000435"/>
    <s v="AD"/>
    <d v="2024-01-01T00:00:00"/>
    <n v="22024001108"/>
    <s v="2024 05 4312 22102"/>
    <n v="2200"/>
    <x v="14"/>
    <s v="CONTRATO SUMINISTRO GAS NATURAL OFICINA VENTA AMBULANTE."/>
    <n v="220"/>
    <s v="BARCELONA"/>
    <s v="BARCELONA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102"/>
  </r>
  <r>
    <n v="220240003097"/>
    <s v="AD"/>
    <d v="2024-02-21T00:00:00"/>
    <n v="22024001823"/>
    <s v="2024 06 3321 22001"/>
    <n v="958.32"/>
    <x v="277"/>
    <s v="CTTO SUMINISTRO REVISTAS MARIE CLAIRE, MUY INTERESANTE Y MUY HISTORIA PARA BIBLIOTECAS MUNICIPALES PARA EL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29000566"/>
    <s v="AD"/>
    <d v="2024-01-01T00:00:00"/>
    <n v="22024002726"/>
    <s v="2024 08 1341 22103"/>
    <n v="2000"/>
    <x v="270"/>
    <s v="GASOLINA VEHÍCULOS CENTRO DE MOVILIDAD URBANA 2023/2024"/>
    <n v="220"/>
    <s v="MADRID"/>
    <s v="MADRID"/>
    <x v="2"/>
    <s v="PrAbier - Procedimiento Abierto"/>
    <s v="MultiC - MultiCriterio"/>
    <x v="2"/>
    <x v="0"/>
    <s v="2"/>
    <s v="2. Gastos corrientes en bienes y servicios"/>
    <s v="08"/>
    <x v="3"/>
    <s v="1341"/>
    <s v="1341. Movilidad"/>
    <s v="22"/>
    <s v="22103"/>
  </r>
  <r>
    <n v="220240003055"/>
    <s v="AD"/>
    <d v="2024-02-21T00:00:00"/>
    <n v="22024001687"/>
    <s v="2024 07 1721 22706"/>
    <n v="2424.84"/>
    <x v="278"/>
    <s v="ACREDITACION Y MANTENIMIENTO CERTIFICADO CALIDAD RCCVA"/>
    <n v="220"/>
    <s v="MADRID"/>
    <s v="MADR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06"/>
  </r>
  <r>
    <n v="220240001377"/>
    <s v="AD"/>
    <d v="2024-02-09T00:00:00"/>
    <n v="22024001234"/>
    <s v="2024 08 1532 22103"/>
    <n v="2420"/>
    <x v="46"/>
    <s v="Suministro combustible AUTOGAS en estación de servicio para vehículos del SEPI, durante el año 2024.-"/>
    <n v="220"/>
    <s v="MADRID"/>
    <s v="MADR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40004054"/>
    <s v="AD"/>
    <d v="2024-03-02T00:00:00"/>
    <n v="22024002322"/>
    <s v="2024 03 9241 22609"/>
    <n v="990"/>
    <x v="279"/>
    <s v="MENUDO FIN DE SEMANA 2024 (1): 2 ACTUACIONES DE MARGARITO Y CÍA EN CC JOSE LUIS MOSQUERA Y CANAL DE CASTILLA"/>
    <n v="220"/>
    <s v="BURGOS"/>
    <s v="BURGOS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4073"/>
    <s v="AD"/>
    <d v="2024-03-02T00:00:00"/>
    <n v="22024003006"/>
    <s v="2024 03 9241 22609"/>
    <n v="990"/>
    <x v="280"/>
    <s v="MENUDO FIN DE SEMANA 2024 (1): 2 ESPECTÁCULOS DE TEATRO INFANTIL DEL GRUPO LIBERA TEATRO EN CC PILARICA Y CC DELICIAS"/>
    <n v="220"/>
    <s v="SIMANCAS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8438"/>
    <s v="AD"/>
    <d v="2024-03-22T00:00:00"/>
    <n v="22024003771"/>
    <s v="2024 03 9241 22609"/>
    <n v="990"/>
    <x v="281"/>
    <s v="MENUDO FIN DE SEMANA 2024 (1): 2 ESPECTÁCULOS DE MAGIA DE LUIS JOYRA EN CC. RONDILLA Y CC. CAMPILLO"/>
    <n v="220"/>
    <s v="ARANDA DE DUERO"/>
    <s v="BURGOS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3371"/>
    <s v="AD"/>
    <d v="2024-02-26T00:00:00"/>
    <n v="22024002397"/>
    <s v="2024 01 4331 213"/>
    <n v="990.77"/>
    <x v="70"/>
    <s v="MANTENIMIENTO DEL SISTEMA DE SEGURIDAD INSTALADO EN LA AGENCIA DE INNOVACIÓN Y NAVE HUB INNOVACIÓN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1"/>
    <s v="213"/>
  </r>
  <r>
    <n v="220240004878"/>
    <s v="AD"/>
    <d v="2024-03-05T00:00:00"/>
    <n v="22024002641"/>
    <s v="2024 10 2314 22613"/>
    <n v="1000"/>
    <x v="282"/>
    <s v="STAND  EN LA XVIII SALÓN DEL CÓMIC Y MANGA DE CASTILLA Y LEÓN / 16 Y 17 MARZ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3358"/>
    <s v="AD"/>
    <d v="2024-02-26T00:00:00"/>
    <n v="22024002302"/>
    <s v="2024 03 9241 22609"/>
    <n v="1000"/>
    <x v="283"/>
    <s v="MENUDO FIN DE SEMANA 2024 (1): ACTUACIÓN DE ATHENEA TEATRO EN CC PARQUESOL Y CC JOSE LUIS MOSQUERA"/>
    <n v="220"/>
    <s v="LAGUNA DE DUERO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39000766"/>
    <s v="AD"/>
    <d v="2024-01-01T00:00:00"/>
    <n v="22024001211"/>
    <s v="2024 10 2312 22700"/>
    <n v="218584.68"/>
    <x v="25"/>
    <s v="PRORROGA CONTRATO LIMPIEZA DE LOS CVA  (ANTES CPM) SIN TRANSFERIR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00"/>
  </r>
  <r>
    <n v="220239000765"/>
    <s v="AD"/>
    <d v="2024-01-01T00:00:00"/>
    <n v="22024001210"/>
    <s v="2024 10 2312 22700"/>
    <n v="179647.08"/>
    <x v="25"/>
    <s v="PRORROGA CONTRATO LIMPIEZA LOTE 10 CVA TRANSFERIDOS AÑO2024 (ANTES CPM)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00"/>
  </r>
  <r>
    <n v="220239000772"/>
    <s v="AD"/>
    <d v="2024-01-01T00:00:00"/>
    <n v="22024001217"/>
    <s v="2024 10 2412 22700"/>
    <n v="20994.78"/>
    <x v="25"/>
    <s v="PRORROGA CONTRATO LIMPIEZA-LOTE10-CENTRO DE FORMACION PARA EL EMPLEO-JACINTO BENAVENTE  DE MARZO A DICIEMBRE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00"/>
  </r>
  <r>
    <n v="220239000133"/>
    <s v="AD"/>
    <d v="2024-01-01T00:00:00"/>
    <n v="22024001176"/>
    <s v="2024 03 9241 22700"/>
    <n v="15121.07"/>
    <x v="25"/>
    <s v="SE-PC 14/2023: PRÓRROGA CONTRATO DE MANTENIM. DE JARDINES DE LOS CENTROS DE PARTICIPACIÓN CIUDADANA (1 ENE24-24 MAY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2"/>
    <s v="22700"/>
  </r>
  <r>
    <n v="220240004893"/>
    <s v="AD"/>
    <d v="2024-03-05T00:00:00"/>
    <n v="22024003073"/>
    <s v="2024 06 3231 22799"/>
    <n v="8282.83"/>
    <x v="25"/>
    <s v="SE 10/20 PS 1 PRORR CTTO MANTENIMIENTO ZONAS VERDES. LOTE 1. HASTA 22-9-24 reajuste proyecto: 8.282,83 ¿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799"/>
  </r>
  <r>
    <n v="220239000769"/>
    <s v="AD"/>
    <d v="2024-01-01T00:00:00"/>
    <n v="22024001214"/>
    <s v="2024 08 1532 22700"/>
    <n v="6161.09"/>
    <x v="25"/>
    <s v="2ª PRORROGA contrato SERVICIO DE LIMPIEZA DEPENDENCIAS DEL PARQUE VIAS PÚBLICAS. Expte. SE-31/2020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2"/>
    <s v="22700"/>
  </r>
  <r>
    <n v="220240004084"/>
    <s v="AD"/>
    <d v="2024-03-02T00:00:00"/>
    <n v="22024003068"/>
    <s v="2024 11 1321 213"/>
    <n v="1000"/>
    <x v="70"/>
    <s v="REPARACION DE LLAVES DE ALARMA Y REPOSICION DE SISTEMAS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29000156"/>
    <s v="AD"/>
    <d v="2024-01-01T00:00:00"/>
    <n v="22024003228"/>
    <s v="2024 10 2315 22799"/>
    <n v="4072.32"/>
    <x v="25"/>
    <s v="SE 10/20 PS1 PRORROGA CTTO MANTENIMIENTO ZONAS VERDES. LOTE 2. CENTRO MUNIC IGUALDAD. AÑO 2023 Y HASTA 22 SEPT 24"/>
    <n v="220"/>
    <s v="VALLADOLID"/>
    <s v="VALLADOLID"/>
    <x v="0"/>
    <s v="PrAbier - Procedimiento Abierto"/>
    <s v="UniC - Único Criterio"/>
    <x v="2"/>
    <x v="0"/>
    <s v="2"/>
    <s v="2. Gastos corrientes en bienes y servicios"/>
    <s v="10"/>
    <x v="2"/>
    <s v="2315"/>
    <s v="2315. Políticas de Igualdad e infancia"/>
    <s v="22"/>
    <s v="22799"/>
  </r>
  <r>
    <n v="220240004893"/>
    <s v="AD"/>
    <d v="2024-03-05T00:00:00"/>
    <n v="22024003074"/>
    <s v="2024 06 3231 22799"/>
    <n v="3683.98"/>
    <x v="25"/>
    <s v="SE 10/20 PS 1 PRORR CTTO MANTENIMIENTO ZONAS VERDES. LOTE 1. HASTA 22-9-24 reajuste proyecto: 8.282,83 ¿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799"/>
  </r>
  <r>
    <n v="220240000813"/>
    <s v="AD"/>
    <d v="2024-02-08T00:00:00"/>
    <n v="22024000867"/>
    <s v="2024 10 2311 213"/>
    <n v="1000"/>
    <x v="121"/>
    <s v="PUESTA EN MARCHA CALDERAS BERETTA CON REVISIÓN INSTALACIÓN GAS VVDAS SOCIALE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0764"/>
    <s v="AD"/>
    <d v="2024-02-05T00:00:00"/>
    <n v="22024000482"/>
    <s v="2024 04 3121 22799"/>
    <n v="1000"/>
    <x v="284"/>
    <s v="RADIOGRAFIAS Y ECOGRAFIAS. DPTO PREVENCION Y SALUD LABORAL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799"/>
  </r>
  <r>
    <n v="220240003071"/>
    <s v="AD"/>
    <d v="2024-02-21T00:00:00"/>
    <n v="22024001767"/>
    <s v="2024 06 3321 22001"/>
    <n v="1000"/>
    <x v="285"/>
    <s v="CTTO SUMINISTRO REVISTA JUEVES/MUY INTERESANTE/OTAKA UNKA/COSAS DE CASA/NATIONAL KIDS/COSAS DE CAMPO Y ANO CERO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770"/>
    <s v="AD"/>
    <d v="2024-01-01T00:00:00"/>
    <n v="22024001215"/>
    <s v="2024 08 1651 22700"/>
    <n v="1087.25"/>
    <x v="25"/>
    <s v="2ª PRÓRROGA Contrato SERVICIO DE LIMPIEZA EN DEPENDENCIAS DE CENTRO DE ALUMBRADO PÚBLICO.- Expte SE- 31/2020"/>
    <n v="220"/>
    <s v="VALLADOLID"/>
    <s v="VALLADOLID"/>
    <x v="0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2"/>
    <s v="22700"/>
  </r>
  <r>
    <n v="220240001976"/>
    <s v="AD"/>
    <d v="2024-02-20T00:00:00"/>
    <n v="22024001773"/>
    <s v="2024 02 9332 22799"/>
    <n v="1041.1300000000001"/>
    <x v="246"/>
    <s v="MANTENIMIENTO SEGUNDO AÑO TRATAMIENTO TERMITAS EN EDIF.MUNICIPAL STA. ANA ."/>
    <n v="220"/>
    <s v="VILLANUBLA"/>
    <s v="VALLADOLID"/>
    <x v="0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2"/>
    <s v="22799"/>
  </r>
  <r>
    <n v="220240001381"/>
    <s v="AD"/>
    <d v="2024-02-09T00:00:00"/>
    <n v="22024001428"/>
    <s v="2024 08 1532 22103"/>
    <n v="2381.2800000000002"/>
    <x v="13"/>
    <s v="Suministro de 2.400 L. de GASÓLEO C para la caldera del Parque de Conservación de la Vía Pública, en C/ Títulos, 51.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39000353"/>
    <s v="AD"/>
    <d v="2024-01-01T00:00:00"/>
    <n v="22024001050"/>
    <s v="2024 09 4321 22799"/>
    <n v="2329.25"/>
    <x v="158"/>
    <s v="SERVICIO MANTENIMIENTO DE LOS JARDINES DEL ALBERGUE DE PEREGRINOS DE PUENTE DUERO 1 AÑO. DEL 01-08-2023 AL 31-07-20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40000772"/>
    <s v="AD"/>
    <d v="2024-02-07T00:00:00"/>
    <n v="22024000516"/>
    <s v="2024 11 1621 213"/>
    <n v="1082.27"/>
    <x v="286"/>
    <s v="REVISIÓN ANUAL OBLIGATORIA DE EQUIPOS DE ELEVACIÓN DE VEHÍCULOS INDUSTRIALES. // SERVICIO DE LIMPIEZA."/>
    <n v="220"/>
    <s v="TERRASSA"/>
    <s v="BARCELONA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40006644"/>
    <s v="AD"/>
    <d v="2024-03-14T00:00:00"/>
    <n v="22024003383"/>
    <s v="2024 03 9241 22609"/>
    <n v="1089"/>
    <x v="287"/>
    <s v="MENUDO FIN DE SEMANA 2024 (1): ACTUACIONES DE OKARINO TRAPISONDA EN CC JOSE MARÍA LUELMO Y ZONA ESTE"/>
    <n v="220"/>
    <s v="MADRID"/>
    <s v="MADR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3054"/>
    <s v="AD"/>
    <d v="2024-02-21T00:00:00"/>
    <n v="22024001683"/>
    <s v="2024 01 9207 22001"/>
    <n v="1098"/>
    <x v="285"/>
    <s v="ADJUDICA SUMINISTRO DIARIO DETERMINADOS PERIÓDICOS PARA GOBIERNO Y RELACIONES Y ALCALDÍA DURANTE E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3372"/>
    <s v="AD"/>
    <d v="2024-02-26T00:00:00"/>
    <n v="22024002439"/>
    <s v="2024 08 1532 22199"/>
    <n v="1100"/>
    <x v="288"/>
    <s v="Adquisición de agua mineral en garrafas para el Parque de Vías Públicas, durante el ejercicio 2024.-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99"/>
  </r>
  <r>
    <n v="220239000193"/>
    <s v="AD"/>
    <d v="2024-01-01T00:00:00"/>
    <n v="22024001164"/>
    <s v="2024 10 2312 22799"/>
    <n v="4966.6499999999996"/>
    <x v="289"/>
    <s v="PRORROGA MANTENIMIENTO JARDINES DEL 01/01/24 AL 30/04/24, CPM RONDILLA 1738,32 Y CPM DELICIAS 3228,33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192"/>
    <s v="AD"/>
    <d v="2024-01-01T00:00:00"/>
    <n v="22024001163"/>
    <s v="2024 10 2311 22799"/>
    <n v="461.37"/>
    <x v="289"/>
    <s v="PRÓRROGA MANTENIMIENTO JARDÍN COMEDOR SOCIAL (1384,11/año) DEL 1/1 AL 30/4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807"/>
    <s v="AD"/>
    <d v="2024-01-01T00:00:00"/>
    <n v="22024001409"/>
    <s v="2024 10 2315 22611"/>
    <n v="2305.88"/>
    <x v="290"/>
    <s v="ACTIVIDADES DE ESCRITURA CREATIVA Y LECTURA EN EL CENTRO MUNICIPAL DE LA IGUALDAD (CMI) / ENER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884"/>
    <s v="AD"/>
    <d v="2024-01-01T00:00:00"/>
    <n v="22024002154"/>
    <s v="2024 01 9203 22000"/>
    <n v="2216.75"/>
    <x v="173"/>
    <s v="CONTRATO SUMINISTRO MATERIAL DE OFICINA ALMACEN DE ACOPIOS LOTE 3  DE 01/01/2024-31/01/2024, R.I.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0810"/>
    <s v="AD"/>
    <d v="2024-02-08T00:00:00"/>
    <n v="22024000883"/>
    <s v="2024 06 3261 213"/>
    <n v="1132.56"/>
    <x v="70"/>
    <s v="MANTENIMIENTO SISTEMAS DE SEGURIDAD DEL ANTIGUO COLEGIO MARIA DE MOLINA (MAS COMEDOR) PARA LA EMMVA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1"/>
    <s v="213"/>
  </r>
  <r>
    <n v="220240001670"/>
    <s v="AD"/>
    <d v="2024-02-19T00:00:00"/>
    <n v="22024000075"/>
    <s v="2024 04 9202 22607"/>
    <n v="1140.7"/>
    <x v="133"/>
    <s v="ABONO TASA POR USO DE AULAS DE LA UVA, CONVOCATORIA DE 3 TÉCNICOS MEDIOS DE ANIMACIÓN COMUNITARIA. PER-344/2023.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40003360"/>
    <s v="AD"/>
    <d v="2024-02-26T00:00:00"/>
    <n v="22024002311"/>
    <s v="2024 03 9241 22609"/>
    <n v="1149.5"/>
    <x v="291"/>
    <s v="MENUDO FIN DE SEMANA 2024 (1): 2 ACTUACIONES DE GUILLERMO NATÁN EN CENTRO SANTIAGO LÓPEZ Y CC JOSE MARÍA LUELMO"/>
    <n v="220"/>
    <s v="BARCELONA"/>
    <s v="BARCELON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39000452"/>
    <s v="AD"/>
    <d v="2024-01-01T00:00:00"/>
    <n v="22024001309"/>
    <s v="2024 11 3111 22799"/>
    <n v="8394.3799999999992"/>
    <x v="292"/>
    <s v="CONTRATO SERVICIO ADIESTRADOR CANINO PARA CENTRO MUNICIPAL DE PROTECCIÓN ANIMAL - 1ª PRORROGA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99"/>
  </r>
  <r>
    <n v="220240006270"/>
    <s v="AD"/>
    <d v="2024-03-13T00:00:00"/>
    <n v="22024003111"/>
    <s v="2024 10 2412 22199"/>
    <n v="1153.8399999999999"/>
    <x v="212"/>
    <s v="MATERIAL DE OFICINA  PARA LOS CURSOS DEL CENTRO DE FORMACION PARA EL EMPLEO- JACINTO BENAVENTE EN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40001334"/>
    <s v="AD"/>
    <d v="2024-02-09T00:00:00"/>
    <n v="22024001516"/>
    <s v="2024 06 3231 22700"/>
    <n v="1176.1199999999999"/>
    <x v="34"/>
    <s v="LIMPIEZA CONTENEDORES HIGIÉNICOS EN LAS ESCUELAS INFANTILES. 2024"/>
    <n v="220"/>
    <s v="MADRID"/>
    <s v="MADR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00"/>
  </r>
  <r>
    <n v="220239000587"/>
    <s v="AD"/>
    <d v="2024-01-01T00:00:00"/>
    <n v="22024001365"/>
    <s v="2024 01 9207 22699"/>
    <n v="2178"/>
    <x v="236"/>
    <s v="ADJUDICA GRABAR EN VÍDEO CONCEJOS ABIERTOS EQUIPO DE GOBIERNO ENERO-SEPTIEMBRE 2024 - GABINETE DE GOBIERNO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29000567"/>
    <s v="AD"/>
    <d v="2024-01-01T00:00:00"/>
    <n v="22024002728"/>
    <s v="2024 11 1321 22103"/>
    <n v="45000"/>
    <x v="270"/>
    <s v="CONTRATO CENTRALIZADO DE SUMINISTRO DE GASOLINA 95º PARA VEHÍCULOS DE POLICÍA MUNICIPAL EJERCICIOS  2023 Y 2024."/>
    <n v="220"/>
    <s v="MADRID"/>
    <s v="MADR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3"/>
  </r>
  <r>
    <n v="220240004875"/>
    <s v="AD"/>
    <d v="2024-03-05T00:00:00"/>
    <n v="22024002192"/>
    <s v="2024 10 2315 22611"/>
    <n v="1200"/>
    <x v="293"/>
    <s v="TALLER PASEO &quot;&quot;RECUPERANDO MUJERES DE VALLADOLID&quot;&quot; / ENERO A JUNI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568"/>
    <s v="AD"/>
    <d v="2024-01-01T00:00:00"/>
    <n v="22024002729"/>
    <s v="2024 11 1631 22103"/>
    <n v="11000"/>
    <x v="270"/>
    <s v="CONTRATO SUMINISTRO GASOLINA PARA VEHÍCULOS Y MAQUINARIA DEL SERVICIO DE LIMPIEZA 2023 y 2024."/>
    <n v="220"/>
    <s v="MADRID"/>
    <s v="MADRID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3"/>
  </r>
  <r>
    <n v="220229000569"/>
    <s v="AD"/>
    <d v="2024-01-01T00:00:00"/>
    <n v="22024002730"/>
    <s v="2024 08 1532 22103"/>
    <n v="5000"/>
    <x v="270"/>
    <s v="SUMINISTRO DE GASOLINA TIPO A PARA LOS VEHÍCULOS DEL S.E.P.I."/>
    <n v="220"/>
    <s v="MADRID"/>
    <s v="MADRID"/>
    <x v="2"/>
    <s v="PrAbier - Procedimiento Abierto"/>
    <s v="MultiC - MultiCriterio"/>
    <x v="2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40008422"/>
    <s v="AD"/>
    <d v="2024-03-22T00:00:00"/>
    <n v="22024003592"/>
    <s v="2024 11 1621 213"/>
    <n v="1205.1600000000001"/>
    <x v="294"/>
    <s v="REVISIÓN DE LINEAS DE VIDA EN LAS INSTALACIONES C/ TOPACIO. SERVICIO DE LIMPIEZA."/>
    <n v="220"/>
    <s v="TUDELA DE DUERO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29000570"/>
    <s v="AD"/>
    <d v="2024-01-01T00:00:00"/>
    <n v="22024002731"/>
    <s v="2024 07 1711 22103"/>
    <n v="40000"/>
    <x v="270"/>
    <s v="CONTRATO SUMINISTRO DE GASOLINA PARA EL SERVICIO DE PARQUES Y JARDINES."/>
    <n v="220"/>
    <s v="MADRID"/>
    <s v="MADRID"/>
    <x v="2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103"/>
  </r>
  <r>
    <n v="220240003686"/>
    <s v="AD"/>
    <d v="2024-02-29T00:00:00"/>
    <n v="22024002661"/>
    <s v="2024 06 3232 213"/>
    <n v="1210"/>
    <x v="124"/>
    <s v="CONTRATO DE REPARACIÓN DE PUERTAS AUTOMÁTICAS EN ENTRADAS A COLEGIOS PÚBLICOS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7889"/>
    <s v="D"/>
    <d v="2024-03-21T00:00:00"/>
    <n v="22024000447"/>
    <s v="2024 11 1631 214"/>
    <n v="2193.52"/>
    <x v="295"/>
    <s v="EMPALME MACHO-HEMBRA 3/4 A 3/8 / RACOR HEMBRA 3/8 ESPIGA 12MM / RACOR C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21"/>
    <s v="D"/>
    <d v="2024-03-18T00:00:00"/>
    <n v="22024001011"/>
    <s v="2024 11 1321 214"/>
    <n v="645.97"/>
    <x v="295"/>
    <s v="ELEVADOR CASCOS 2 COLUMN C3..5 Nº 4444 AÑO 1998 / RODAMIENTO 32010 KJ-AC 2 COLUMNAS SUPERIOR CONICO / KIT 3 CORREAS ELEV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88"/>
    <s v="D"/>
    <d v="2024-03-18T00:00:00"/>
    <n v="22024001011"/>
    <s v="2024 11 1321 214"/>
    <n v="334.89"/>
    <x v="296"/>
    <s v="POMO CAMBIO PIEL NEGRO / POMO LARGO PIEL NEGRA / ASIENTOS DL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90"/>
    <s v="D"/>
    <d v="2024-03-18T00:00:00"/>
    <n v="22024001011"/>
    <s v="2024 11 1321 214"/>
    <n v="193.6"/>
    <x v="296"/>
    <s v="RETROVISOR DL DR / PINTAR RETROVISOR DL DR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7682"/>
    <s v="D"/>
    <d v="2024-03-21T00:00:00"/>
    <n v="22024001011"/>
    <s v="2024 11 1321 214"/>
    <n v="193.6"/>
    <x v="296"/>
    <s v="REPARAR Y PINTAR DEPOSITO COMBUSTIBLE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380"/>
    <s v="D"/>
    <d v="2024-03-05T00:00:00"/>
    <n v="22024001638"/>
    <s v="2024 07 1711 214"/>
    <n v="362"/>
    <x v="297"/>
    <s v="OA EX-RP ESCOBILLA LIMPIAPARABR  MATRICULA 5891HTF / REVISI N VEHZCULO / OS TEST VEHOCULO / OA SU LIQUIDO DE FRENOS / OA"/>
    <n v="300"/>
    <s v="ARROYO DE LA ENCOMIENDA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78"/>
    <s v="D"/>
    <d v="2024-03-05T00:00:00"/>
    <n v="22024001638"/>
    <s v="2024 07 1711 214"/>
    <n v="346.28"/>
    <x v="297"/>
    <s v="REVISI N VEHZCULO  MATRICULA 9207HPX / OS TEST VEHOCULO / OA SU LIQUIDO DE FRENOS / OA SU PASTILLAS FRENO DEL / OA SU PA"/>
    <n v="300"/>
    <s v="ARROYO DE LA ENCOMIENDA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428"/>
    <s v="D"/>
    <d v="2024-03-05T00:00:00"/>
    <n v="22024001638"/>
    <s v="2024 07 1711 214"/>
    <n v="1728.87"/>
    <x v="298"/>
    <s v="MANO DE OBRA // M.O. D/M  PUERTA, DESVENTIR Y VESTIR PUERTA. CUADRAR PUERTA CON AJUSTE DE VISAGR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7851"/>
    <s v="D"/>
    <d v="2024-03-21T00:00:00"/>
    <n v="22024000440"/>
    <s v="2024 11 1621 214"/>
    <n v="795.05"/>
    <x v="298"/>
    <s v="MANO DE OBRA // M.O.CAMBIAR CORREA DISTRIBUCCIÓN Y MIRAR CHUPONA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59"/>
    <s v="D"/>
    <d v="2024-03-21T00:00:00"/>
    <n v="22024000440"/>
    <s v="2024 11 1621 214"/>
    <n v="795.05"/>
    <x v="298"/>
    <s v="MANO DE OBRA // M.O.CAMBIAR CORREA DISTRIBUCCIÓN Y MIRAR CHUPONA DE ACEIT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n v="1341"/>
    <s v="1341. Movilidad"/>
    <n v="60"/>
    <n v="609"/>
  </r>
  <r>
    <n v="220240003362"/>
    <s v="AD"/>
    <d v="2024-02-26T00:00:00"/>
    <n v="22024002325"/>
    <s v="2024 03 9241 22609"/>
    <n v="1210"/>
    <x v="299"/>
    <s v="MENUDO FIN DE SEMANA 2024 (1): 2 ACTUACIONES DE PAYASO CUCHUFLAY EN CIC EMPECINADO Y CC CASA CUN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n v="1341"/>
    <s v="1341. Movilidad"/>
    <n v="60"/>
    <n v="609"/>
  </r>
  <r>
    <n v="220240007961"/>
    <s v="D"/>
    <d v="2024-03-21T00:00:00"/>
    <n v="22024000440"/>
    <s v="2024 11 1621 214"/>
    <n v="240.29"/>
    <x v="298"/>
    <s v="REPUESTOS // CINTURON DE SEGURIDAD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16"/>
    <s v="D"/>
    <d v="2024-03-13T00:00:00"/>
    <n v="22024000440"/>
    <s v="2024 11 1621 214"/>
    <n v="220.23"/>
    <x v="298"/>
    <s v="MANO DE OBRA REALIZAR MANTINIMIENTO DE LAS 250 HORAS / .... 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57"/>
    <s v="D"/>
    <d v="2024-03-21T00:00:00"/>
    <n v="22024000440"/>
    <s v="2024 11 1621 214"/>
    <n v="2798.73"/>
    <x v="300"/>
    <s v="REPARACION BALLESTAS SUSPENSIONES NEUMATICAS. DIAPRESES- BALONAS.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4394"/>
    <s v="D"/>
    <d v="2024-03-05T00:00:00"/>
    <n v="22024000940"/>
    <s v="2024 06 3232 212"/>
    <n v="2817.79"/>
    <x v="44"/>
    <s v="PIEZAS PARA LAS CALEFACCIONES DE LOS COLEGIOS PUBLICOS. SE APLICA EL ABONO 29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33"/>
    <s v="D"/>
    <d v="2024-02-19T00:00:00"/>
    <n v="22024000079"/>
    <s v="2024 03 9241 213"/>
    <n v="1254.3699999999999"/>
    <x v="44"/>
    <s v="MATERIAL ELECTRICIDAD: AV UNIÓN ESGUEVA (ID 38598), J.M. LUELMO (ID 39174) Y J.L. MOSQUERA (ID 38978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1589"/>
    <s v="D"/>
    <d v="2024-02-19T00:00:00"/>
    <n v="22024000940"/>
    <s v="2024 06 3232 212"/>
    <n v="762.3"/>
    <x v="44"/>
    <s v="FANCOIL TOP FAN VN3V 20 SIN ENVOLVENTE VERSIÓN OCULTA. CP EL PERAL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10"/>
    <s v="D"/>
    <d v="2024-02-19T00:00:00"/>
    <n v="22024000749"/>
    <s v="2024 02 9332 212"/>
    <n v="1109.51"/>
    <x v="44"/>
    <s v="CAJA EMP SE NU173418 P.TRABAJO 3COL BL.POLAR / TOMA INF 3M VOL-OCK6-U8  UTP6 RJ45 S/FRON    7000027621 / CAJA EMP SE NU1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1612"/>
    <s v="D"/>
    <d v="2024-02-19T00:00:00"/>
    <n v="22024000749"/>
    <s v="2024 02 9332 212"/>
    <n v="19.2"/>
    <x v="44"/>
    <s v="MARCO 2E NIESSEN 8272.1-BA Horiz / MARCO 1E NIESSEN 8271.1-BA / BASE SCH NIESSEN 8188.6 mecanismo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5747"/>
    <s v="D"/>
    <d v="2024-03-13T00:00:00"/>
    <n v="22024000441"/>
    <s v="2024 11 1621 214"/>
    <n v="636.88"/>
    <x v="44"/>
    <s v="DETECTOR SE XS6-18B1NAL2  8MM 3H 10/36VCC / DETECTOR SE XS6-30B1NAL2 / FINA...// AM EXP V18/2022 // SERVICIO DE LIMPIEZA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900"/>
    <s v="D"/>
    <d v="2024-03-18T00:00:00"/>
    <n v="22024001012"/>
    <s v="2024 11 1321 213"/>
    <n v="497.45"/>
    <x v="44"/>
    <s v="GASTOS ACUERDO MARCO SUMINISTRO DE MATERIALES EXP.18/2022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3"/>
  </r>
  <r>
    <n v="220240007913"/>
    <s v="D"/>
    <d v="2024-03-21T00:00:00"/>
    <n v="22024000456"/>
    <s v="2024 11 1621 22199"/>
    <n v="457.79"/>
    <x v="44"/>
    <s v="PANEL DISANO ECO 33W 4000K  60X60 UGR&lt;19 BL 3500LM / TASA ECORAEE   (R.DECR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3576"/>
    <s v="D"/>
    <d v="2024-02-28T00:00:00"/>
    <n v="22024000484"/>
    <s v="2024 10 2312 212"/>
    <n v="374.18"/>
    <x v="44"/>
    <s v="MANT. SUMINISTRO MATERIAL PARA REPARACIONES DE INICIATIVAS SOCIALES, APRENDIZ, CVA S.JUAN,HUERTA, PTE. COLG .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802"/>
    <s v="D"/>
    <d v="2024-03-21T00:00:00"/>
    <n v="22024000079"/>
    <s v="2024 03 9241 213"/>
    <n v="346.01"/>
    <x v="44"/>
    <s v="SUMINISTRO DE MATERIAL ELÉCTRICO PARA CC ZONA ESTE (ID 39700) Y CIC CONDE ANSÚREZ (ID 40006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1639"/>
    <s v="D"/>
    <d v="2024-02-19T00:00:00"/>
    <n v="22024000079"/>
    <s v="2024 03 9241 213"/>
    <n v="335.32"/>
    <x v="44"/>
    <s v="MATERIAL ELECTRICIDAD CENTROS CÍVICOS: ZONA ESTE (39692), LUELMO (39582), CANAL DE CASTILLA (39543), PARQUESOL (39566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4461"/>
    <s v="D"/>
    <d v="2024-03-05T00:00:00"/>
    <n v="22024001633"/>
    <s v="2024 07 1711 22199"/>
    <n v="317.60000000000002"/>
    <x v="44"/>
    <s v="CABLE INFOR/DATOS UTP-6 LSZH L.HAL (BOBINA / CAJA SUP SE NU123418 P.TRABAJO 3COL BL.POLAR / BASE DOB SE NU306718A  SCHUK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1591"/>
    <s v="D"/>
    <d v="2024-02-19T00:00:00"/>
    <n v="22024000940"/>
    <s v="2024 06 3232 212"/>
    <n v="285.2"/>
    <x v="44"/>
    <s v="GUIA PAS ANGUILA 3,5x15M FIBRA AUTOENERG / TUBO LED PH CORE.PRO  120CM 14W/840C G13 / TASA ECORAEE   (R.DECRETO 208/2005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682"/>
    <s v="AD"/>
    <d v="2024-02-29T00:00:00"/>
    <n v="22024002567"/>
    <s v="2024 06 3232 213"/>
    <n v="1210"/>
    <x v="301"/>
    <s v="CONTRATO DE SUMINISTRO Y SUSTITUCIÓN DE PIEZAS DE ASCENSORES EN LOS COLEGIOS PÚBLICOS.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3072"/>
    <s v="AD"/>
    <d v="2024-02-21T00:00:00"/>
    <n v="22024001768"/>
    <s v="2024 06 3261 22799"/>
    <n v="1210"/>
    <x v="302"/>
    <s v="REALIZACIÓN TÉCNICA, SONIDO E ILUMINACIÓN PARA EL CARNAVALES DE LOS COLES EN LA CUPULA DEL MILENIO. 9-FEBRERO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4051"/>
    <s v="AD"/>
    <d v="2024-03-02T00:00:00"/>
    <n v="22024002312"/>
    <s v="2024 09 4321 22699"/>
    <n v="1219.68"/>
    <x v="303"/>
    <s v="MAQUETACION DE LAS 36 PAGINAS EN ESPAÑOL Y LA ADAPTACION AL INGLES DE LA MEMORIA UNESCO"/>
    <n v="220"/>
    <s v="MADRID"/>
    <s v="MADR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99"/>
  </r>
  <r>
    <n v="220239000837"/>
    <s v="AD"/>
    <d v="2024-01-01T00:00:00"/>
    <n v="22024001188"/>
    <s v="2024 10 2312 22100"/>
    <n v="125000"/>
    <x v="5"/>
    <s v="prorroga sum. energía eléctrica  para los CVA Sin transferir -AÑO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0"/>
  </r>
  <r>
    <n v="220239000836"/>
    <s v="AD"/>
    <d v="2024-01-01T00:00:00"/>
    <n v="22024001187"/>
    <s v="2024 10 2312 22100"/>
    <n v="55000"/>
    <x v="5"/>
    <s v="prorroga sum.energía electrica CVA TRANSFERIDOS-AÑO 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0"/>
  </r>
  <r>
    <n v="220239000835"/>
    <s v="AD"/>
    <d v="2024-01-01T00:00:00"/>
    <n v="22024001186"/>
    <s v="2024 10 2412 22100"/>
    <n v="11050"/>
    <x v="5"/>
    <s v="prorroga sum. energía eléctrica centro  form. jacinto benavente año 2024..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0"/>
  </r>
  <r>
    <n v="220240003373"/>
    <s v="AD"/>
    <d v="2024-02-26T00:00:00"/>
    <n v="22024002440"/>
    <s v="2024 08 1532 203"/>
    <n v="2178"/>
    <x v="79"/>
    <s v="Alquiler y retirada de contenedores obra, a demanda y según necesidades.-"/>
    <n v="220"/>
    <s v="LA FLECHA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0"/>
    <s v="203"/>
  </r>
  <r>
    <n v="220239000858"/>
    <s v="AD"/>
    <d v="2024-01-01T00:00:00"/>
    <n v="22024001209"/>
    <s v="2024 10 2412 22100"/>
    <n v="2450"/>
    <x v="5"/>
    <s v="prorroga sum.energía electrica centro form.jacinto benvente-proy.valladolid cuida VI-2024"/>
    <n v="220"/>
    <s v="BILBAO"/>
    <s v="VIZCAYA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0"/>
  </r>
  <r>
    <n v="220229000571"/>
    <s v="AD"/>
    <d v="2024-01-01T00:00:00"/>
    <n v="22024002732"/>
    <s v="2024 02 9332 22103"/>
    <n v="7000"/>
    <x v="270"/>
    <s v="PREVISIÓN GASTO GASOLINA 95 NUEVO CONTRATO VEHÍCULOS DEL SERVICIO DE MANTENIMIENTO."/>
    <n v="220"/>
    <s v="MADRID"/>
    <s v="MADRID"/>
    <x v="2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2"/>
    <s v="22103"/>
  </r>
  <r>
    <n v="220239000330"/>
    <s v="AD"/>
    <d v="2024-01-01T00:00:00"/>
    <n v="22024001302"/>
    <s v="2024 09 4322 22799"/>
    <n v="32246.5"/>
    <x v="154"/>
    <s v="PRIMERA PRORROGA CONTRATO SERVICIO DE INGENIERIA EN MATERIA DE SEGURIDAD CIUDADANA EN CELEBRACION DE ESPECTACULOS 2024"/>
    <n v="220"/>
    <s v="ZARATAN"/>
    <s v="VALLADOLID"/>
    <x v="0"/>
    <s v="PrAbier - Procedimiento Abierto"/>
    <s v="MultiC - MultiCriterio"/>
    <x v="0"/>
    <x v="0"/>
    <s v="2"/>
    <s v="2. Gastos corrientes en bienes y servicios"/>
    <s v="09"/>
    <x v="7"/>
    <s v="4322"/>
    <s v="4332. Dirección del área de turismo, eventos y marca ciudad"/>
    <s v="22"/>
    <s v="22799"/>
  </r>
  <r>
    <n v="220229000572"/>
    <s v="AD"/>
    <d v="2024-01-01T00:00:00"/>
    <n v="22024002733"/>
    <s v="2024 07 1721 22103"/>
    <n v="1000"/>
    <x v="270"/>
    <s v="SUMINISTRO DE GASOLINA PARA LOS VEHÍCULOS DEL SERVICIO DE MEDIO AMBIENTE."/>
    <n v="220"/>
    <s v="MADRID"/>
    <s v="MADRID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103"/>
  </r>
  <r>
    <n v="220239000187"/>
    <s v="AD"/>
    <d v="2024-01-01T00:00:00"/>
    <n v="22024001159"/>
    <s v="2024 11 1631 22110"/>
    <n v="39930"/>
    <x v="304"/>
    <s v="PRORROGA CONTRATO SUMINISTRO FUNDENTES LOTE 1 PARA VIALIDAD VÍAS PÚBLICAS OCTUBRE 2023 SEPTIEMBRE 2024 LIMPIEZA VIARIA."/>
    <n v="220"/>
    <s v="REMOLINOS"/>
    <s v="ZARAGOZ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10"/>
  </r>
  <r>
    <n v="220239000188"/>
    <s v="AD"/>
    <d v="2024-01-01T00:00:00"/>
    <n v="22024001160"/>
    <s v="2024 11 1631 22110"/>
    <n v="3176.25"/>
    <x v="304"/>
    <s v="PRORROGA CONTRATO SUMINISTRO FUNDENTES LOTE 2 PARA VIALIDAD VÍAS PÚBLICAS OCTUBRE 2023 SEPTIEMBRE 2024 LIMPIEZA VIARIA."/>
    <n v="220"/>
    <s v="REMOLINOS"/>
    <s v="ZARAGOZ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10"/>
  </r>
  <r>
    <n v="220229000573"/>
    <s v="AD"/>
    <d v="2024-01-01T00:00:00"/>
    <n v="22024002107"/>
    <s v="2024 10 2412 22103"/>
    <n v="550"/>
    <x v="270"/>
    <s v="CONTRATO SUMINISTRO DE GASOLINA PARA EL TRACTOR Y MAQUINARIA DE JARDINERIA DEL CENTRO DE FORMACIÓN DE EMPLEO 2023 Y 2024"/>
    <n v="220"/>
    <s v="MADRID"/>
    <s v="MADRID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3"/>
  </r>
  <r>
    <n v="220229000579"/>
    <s v="AD"/>
    <d v="2024-01-01T00:00:00"/>
    <n v="22024003313"/>
    <s v="2024 09 4322 22706"/>
    <n v="1562.06"/>
    <x v="305"/>
    <s v="CONTRATO DE MANTENIMIENTO SERVICIO DE ANALISIS Y CONTROL DEL OBSERVATORIO CULTURAL Y TURISTICO DEL AYTO VA 2023/24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06"/>
  </r>
  <r>
    <n v="220240001369"/>
    <s v="AD"/>
    <d v="2024-02-09T00:00:00"/>
    <n v="22024001483"/>
    <s v="2024 10 2312 22699"/>
    <n v="1235.2"/>
    <x v="271"/>
    <s v="ACTUACION ARTISTICA, ESCENARIO, ILUMINACION, SONIDO, ETCC PARA LOS CARNAVALES PARA LOS MAYORES DE LOS CVA EN LA CUPULA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29000601"/>
    <s v="AD"/>
    <d v="2024-01-01T00:00:00"/>
    <n v="22024002010"/>
    <s v="2024 11 1621 22700"/>
    <n v="12906.47"/>
    <x v="306"/>
    <s v="ADJUDICACION CONTRATO Sº DE LAVADO E HIGIENIZCAIÓN CONTENEDORES DEL Sº LIMPIEZA Y CONTROL EXTERNO CALIDAD AÑOS 2023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39000760"/>
    <s v="AD"/>
    <d v="2024-01-01T00:00:00"/>
    <n v="22024001329"/>
    <s v="2024 10 2314 22799"/>
    <n v="18578.55"/>
    <x v="307"/>
    <s v="PRORROGA SERV. GESTION ESCUELA DE FORMACIÓN Y ANIMACIÓN JUVENIL DE 29/01/2024 A 28/01/20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29000703"/>
    <s v="AD"/>
    <d v="2024-01-01T00:00:00"/>
    <n v="22024003226"/>
    <s v="2024 10 2314 22799"/>
    <n v="1688.95"/>
    <x v="307"/>
    <s v="PRÓRROGA CONTRATO SERVICIOS GESTION DE LA ESCUELA DE FORMACIÓN Y ANIMACIÓN JUVENIL / 29/01/23 A 28/01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0783"/>
    <s v="AD"/>
    <d v="2024-02-07T00:00:00"/>
    <n v="22024000631"/>
    <s v="2024 01 4331 22100"/>
    <n v="1261.4000000000001"/>
    <x v="308"/>
    <s v="DERECHOS DE EXTENSIÓN DE ACOMETIDA DE ELECTRICIDAD NECESARIO PARA LA OBRA DE REFORMA DE INSTALACIÓN DE BAJA TENSIÓN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100"/>
  </r>
  <r>
    <n v="220240001458"/>
    <s v="D"/>
    <d v="2024-02-19T00:00:00"/>
    <n v="22024001380"/>
    <s v="2024 03 9241 213"/>
    <n v="1275.6500000000001"/>
    <x v="62"/>
    <s v="MATERIAL SUSTITUIDO EN ENERO 2024 EN VARIOS CENTROS CIVICOS SEGUN PRESUPUESTO Nº 1726/211/24 DE FECHA 29/01/20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29000694"/>
    <s v="AD"/>
    <d v="2024-01-01T00:00:00"/>
    <n v="22024002761"/>
    <s v="2024 11 1631 22104"/>
    <n v="5036.63"/>
    <x v="309"/>
    <s v="CONTRATO SUMINISTRO DE VESTUARIO Y COMPLEMENTOS PARA EL PERSONAL DE LIMPIEZA VIARIA. AÑO 2024 (LOTE 1)"/>
    <n v="220"/>
    <s v="ZARAGOZA"/>
    <s v="ZARAGOZA"/>
    <x v="2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104"/>
  </r>
  <r>
    <n v="220239000516"/>
    <s v="AD"/>
    <d v="2024-01-01T00:00:00"/>
    <n v="22024001373"/>
    <s v="2024 06 3232 22700"/>
    <n v="2071.52"/>
    <x v="6"/>
    <s v="LIMPIEZA EXTRAORDINARIA 1 HORA DIARIA CURSO ESCOLAR 23-24 EN COLEGIO ESPECIAL Nº 1. ENERO A JUNIO 24"/>
    <n v="220"/>
    <s v="MADRID"/>
    <s v="MADR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2"/>
    <s v="22700"/>
  </r>
  <r>
    <n v="220240006629"/>
    <s v="AD"/>
    <d v="2024-03-14T00:00:00"/>
    <n v="22024003308"/>
    <s v="2024 01 4331 22799"/>
    <n v="1331"/>
    <x v="131"/>
    <s v="ORGANIZACIÓN DIVERSAS ACTIVIDADES RELACIONADAS CON LA CIUDADANÍA EN TORNO AL DEPORTE Y LA MISIÓN CLIMÁTICA (MARZO  2024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4062"/>
    <s v="AD"/>
    <d v="2024-03-02T00:00:00"/>
    <n v="22024002478"/>
    <s v="2024 10 2315 22611"/>
    <n v="1331"/>
    <x v="310"/>
    <s v="CAMPAÑA DE SENSIBILIZACIÓN DEL 8 MARZO &quot;&quot;DIA INTERNACIONAL DE LA MUJER&quot;&quot; / MARZ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738"/>
    <s v="AD"/>
    <d v="2024-01-01T00:00:00"/>
    <n v="22024002712"/>
    <s v="2024 10 2312 22799"/>
    <n v="18570.240000000002"/>
    <x v="18"/>
    <s v="ESTANCIAS DIURNAS-LOTE 2-COMIDAS EN UC1 CPM RONDILLA-EN 23 A NOV 25- 16 PLAZASx 4,5x1,04x248d en 23 y 24 y 229d en25"/>
    <n v="220"/>
    <s v="VILLAMURIEL DE CERRATO"/>
    <s v="PALENCI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7174"/>
    <s v="AD"/>
    <d v="2024-03-18T00:00:00"/>
    <n v="22024003225"/>
    <s v="2024 08 1532 22103"/>
    <n v="1996.5"/>
    <x v="13"/>
    <s v="Suministro de 2.000 L de Gasóleo C para la caldera del Parque de Conservación de la Vía Pública en C/ Títulos, 51.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03"/>
  </r>
  <r>
    <n v="220240001336"/>
    <s v="AD"/>
    <d v="2024-02-09T00:00:00"/>
    <n v="22024001553"/>
    <s v="2024 06 3321 22799"/>
    <n v="1350"/>
    <x v="311"/>
    <s v="CTTO SERVICIOS REALIZACIÓN 9 TALLERES PARA LA CELEBRACIÓN DEL DÍA INTERN DE LA MUJER Y LA NIÑA EN LA CIENCIA//FEBRERO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799"/>
  </r>
  <r>
    <n v="220229000787"/>
    <s v="AD"/>
    <d v="2024-01-01T00:00:00"/>
    <n v="22024002800"/>
    <s v="2024 05 4312 22799"/>
    <n v="9000"/>
    <x v="312"/>
    <s v="CONTRATO SERVICIO PARA LA OPERATIVA DE UNA PLATAFORMA DE VENTA ON-LINE (MARKETPLACE) PARA EL COMERCIO DE VALLADOLID"/>
    <n v="220"/>
    <s v="BASAURI"/>
    <s v="BIZKAIA"/>
    <x v="0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799"/>
  </r>
  <r>
    <n v="220229000790"/>
    <s v="AD"/>
    <d v="2024-01-01T00:00:00"/>
    <n v="22024002060"/>
    <s v="2024 07 1721 22799"/>
    <n v="17787"/>
    <x v="313"/>
    <s v="CONTRATO GESTIÓN Y SEGUIMIENTO CONSUMO Y FACTURACIÓN TODOS CONTRATOS SUMINISTRO ENERGIA ELÉCT. Y GAS DEL AYUNT. VS 4/22"/>
    <n v="220"/>
    <s v="BARCELONA"/>
    <s v="BARCELONA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799"/>
  </r>
  <r>
    <n v="220240000745"/>
    <s v="AD"/>
    <d v="2024-02-05T00:00:00"/>
    <n v="22024000452"/>
    <s v="2024 04 9321 22799"/>
    <n v="1379.4"/>
    <x v="314"/>
    <s v="MANTENIMIENTO 2024/Sistema de gestión de espera QSYSTEM instalado en Pz Santa Ana, 6 bj"/>
    <n v="220"/>
    <s v="MADRID"/>
    <s v="MADRID"/>
    <x v="0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39000146"/>
    <s v="AD"/>
    <d v="2024-01-01T00:00:00"/>
    <n v="22024001155"/>
    <s v="2024 04 9204 22002"/>
    <n v="8038.24"/>
    <x v="315"/>
    <s v="SUMINISTRO DE FUNGIBLES COMPATIBLES Y  CINTAS MAGNÉTICAS, LOTE 2 (2/2023) PRIMERA PRÓRROGA"/>
    <n v="220"/>
    <s v="MADRID"/>
    <s v="MADRID"/>
    <x v="2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2"/>
    <s v="22002"/>
  </r>
  <r>
    <n v="220229000848"/>
    <s v="AD"/>
    <d v="2024-01-01T00:00:00"/>
    <n v="22024002805"/>
    <s v="2024 01 9312 22706"/>
    <n v="22022"/>
    <x v="316"/>
    <s v="ADJUDICACION GASTO CONTRATO ELABORACION COSTES E INDICADORES DE LA CONTABILIDAD ANALITICA DE LOS EJERCICIOS 2022 Y 2023"/>
    <n v="220"/>
    <s v="MALAGA"/>
    <s v="MALAGA"/>
    <x v="0"/>
    <s v="PrAbier - Procedimiento Abierto"/>
    <s v="MultiC - MultiCriterio"/>
    <x v="2"/>
    <x v="0"/>
    <s v="2"/>
    <s v="2. Gastos corrientes en bienes y servicios"/>
    <s v="01"/>
    <x v="6"/>
    <s v="9312"/>
    <s v="9312. Intervención general"/>
    <s v="22"/>
    <s v="22706"/>
  </r>
  <r>
    <n v="220240000719"/>
    <s v="AD"/>
    <d v="2024-02-05T00:00:00"/>
    <n v="22024000038"/>
    <s v="2024 07 1701 22110"/>
    <n v="1411"/>
    <x v="317"/>
    <s v="PRODUCTOS DE LIMPIEZA Y ASEO PARA LOS EDIFICIOS CASA DEL BARCO Y ANEXO. AÑO 2024."/>
    <n v="220"/>
    <s v="VALLADOLID"/>
    <s v="VALLADOLID"/>
    <x v="2"/>
    <s v="AdDirec - Adjudicación Directa"/>
    <s v="SinC - Sin Criterio"/>
    <x v="1"/>
    <x v="0"/>
    <s v="2"/>
    <s v="2. Gastos corrientes en bienes y servicios"/>
    <s v="07"/>
    <x v="10"/>
    <n v="4312"/>
    <s v="4312. Mercados"/>
    <n v="63"/>
    <n v="632"/>
  </r>
  <r>
    <n v="220229000855"/>
    <s v="AD"/>
    <d v="2024-01-01T00:00:00"/>
    <n v="22024002815"/>
    <s v="2024 04 9204 216"/>
    <n v="21054"/>
    <x v="15"/>
    <s v="ASISTENCIA TÉCNICA, OPERACIÓN Y MTO. DEL SOFTWARE DE BASE (54/2022) LOTE 2 , SERV. BAJO DEMANDA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39000728"/>
    <s v="AD"/>
    <d v="2024-01-01T00:00:00"/>
    <n v="22024001265"/>
    <s v="2024 10 2312 213"/>
    <n v="1959.72"/>
    <x v="91"/>
    <s v="MANTENIMIENTO DE LOS ASCENSORES DE LOS CVA TRANSFERIDOS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701"/>
    <s v="AD"/>
    <d v="2024-02-29T00:00:00"/>
    <n v="22024002505"/>
    <s v="2024 10 2311 212"/>
    <n v="1422.96"/>
    <x v="318"/>
    <s v="COMPRA DE MATERIALES PARA REPARACIONES EN LOS SUELOS DE LINOLEO DEL CENTRO INTEGRADO PSH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0743"/>
    <s v="AD"/>
    <d v="2024-02-05T00:00:00"/>
    <n v="22024000421"/>
    <s v="2024 10 2311 212"/>
    <n v="1445.95"/>
    <x v="204"/>
    <s v="SUSTITUCIÓN VENTANA FIJA POR BATIENTE EN SALÓN DEL CENTRO INTEGRADO DE PERSONAS SIN HOGAR DE PASEO EXTREMADURA 9"/>
    <n v="220"/>
    <s v="PALENCIA"/>
    <s v="PALENCIA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8488"/>
    <s v="ADO"/>
    <d v="2024-03-26T00:00:00"/>
    <n v="22024003119"/>
    <s v="2024 11 1351 224"/>
    <n v="1447.75"/>
    <x v="319"/>
    <s v="POLIZA DE SEGUROS - ACC COLECTIVOS L1-G-470000613 /// 2024"/>
    <n v="24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51"/>
    <s v="1351. Protección civil"/>
    <s v="22"/>
    <s v="224"/>
  </r>
  <r>
    <n v="220240003357"/>
    <s v="AD"/>
    <d v="2024-02-26T00:00:00"/>
    <n v="22024002298"/>
    <s v="2024 03 9241 22609"/>
    <n v="1452"/>
    <x v="320"/>
    <s v="MENUDO FIN DE SEMANA 2024 (1): FREDDY VARÓ: PRESENTACIÓN PROGRAMA Y ACTUACIONES EN ZONA ESTE Y CANAL DE CASTILLA"/>
    <n v="220"/>
    <s v="MEDINA DEL CAMPO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6636"/>
    <s v="AD"/>
    <d v="2024-03-14T00:00:00"/>
    <n v="22024003326"/>
    <s v="2024 01 9207 22602"/>
    <n v="1452"/>
    <x v="321"/>
    <s v="ADJUDICA INSERCIÓN PUBLICIDAD EN REVISTA EL TOREO CASTELLANO - AÑO 2024"/>
    <n v="220"/>
    <s v="ALDEAMAYOR DE SAN MARTIN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02"/>
  </r>
  <r>
    <n v="220240003704"/>
    <s v="AD"/>
    <d v="2024-02-29T00:00:00"/>
    <n v="22024002573"/>
    <s v="2024 10 2412 212"/>
    <n v="1464.1"/>
    <x v="322"/>
    <s v="REPARAR CUBIERTA UNOS 22M2 DEL JACINTO BENAVENTE DEL CENTRO DE FOREMACION PAA ELEMPLE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2"/>
  </r>
  <r>
    <n v="220240004066"/>
    <s v="AD"/>
    <d v="2024-03-02T00:00:00"/>
    <n v="22024002590"/>
    <s v="2024 09 4321 213"/>
    <n v="1476.2"/>
    <x v="323"/>
    <s v="REPARACION, REVISION Y CONFIGURACION DE LIMITADOR DE SONIDO DE LA CUPULA DEL MILENIO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1"/>
    <s v="213"/>
  </r>
  <r>
    <n v="220239000779"/>
    <s v="AD"/>
    <d v="2024-01-01T00:00:00"/>
    <n v="22024001224"/>
    <s v="2024 11 3111 22700"/>
    <n v="6923.45"/>
    <x v="324"/>
    <s v="2ª PRORROGA CONTRATO LIMPIEZA DEPENDENCIAS PARA CENTRO MUNICIPAL DE PROTECCIÓN ANIMAL AÑO 2024 - LOTE 9"/>
    <n v="220"/>
    <s v="LLANERA"/>
    <s v="ASTURIAS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00"/>
  </r>
  <r>
    <n v="220239000771"/>
    <s v="AD"/>
    <d v="2024-01-01T00:00:00"/>
    <n v="22024001216"/>
    <s v="2024 05 4312 22700"/>
    <n v="4461.2700000000004"/>
    <x v="324"/>
    <s v="SEGUNDA PRORROGA CONTRATO LIMPIEZA DEPENDENCIAS MUNICIPALES ANTIGUA OMIC PR-SE 32/2022 (P.S. 8 del Expte. n. SE 31/2020)"/>
    <n v="220"/>
    <s v="LLANERA"/>
    <s v="ASTURIAS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700"/>
  </r>
  <r>
    <n v="220239000780"/>
    <s v="AD"/>
    <d v="2024-01-01T00:00:00"/>
    <n v="22024001225"/>
    <s v="2024 11 3111 22700"/>
    <n v="3465.58"/>
    <x v="324"/>
    <s v="2ª PRORROGA CONTRATO LIMPIEZA DE DEPENDENCIAL DEL CONSULTORIO PINAR DE ANTEQUERA AÑO 2024 - LOTE 9"/>
    <n v="220"/>
    <s v="LLANERA"/>
    <s v="ASTURIAS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00"/>
  </r>
  <r>
    <n v="220240006634"/>
    <s v="AD"/>
    <d v="2024-03-14T00:00:00"/>
    <n v="22024003340"/>
    <s v="2024 10 2312 22699"/>
    <n v="1477.2"/>
    <x v="325"/>
    <s v="CARNES PERSONALEZADOS PARA LOS VOLUNTARIOS DE LOS CVA EN 2024(1000 UNIDADES)"/>
    <n v="220"/>
    <s v="LA CISTERNIGA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085"/>
    <s v="AD"/>
    <d v="2024-01-01T00:00:00"/>
    <n v="22024001173"/>
    <s v="2024 03 9241 213"/>
    <n v="29264.94"/>
    <x v="70"/>
    <s v="SE-PC 16/2023: PRÓRROGA CONTRATO DE MANTENIMIENTO ALARMAS DE LOS CENTROS DE PARTICIPACIÓN CIUDADANA (1 ENE24-31 MAY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1"/>
    <s v="213"/>
  </r>
  <r>
    <n v="220240000782"/>
    <s v="AD"/>
    <d v="2024-02-07T00:00:00"/>
    <n v="22024000623"/>
    <s v="2024 01 4331 22606"/>
    <n v="1491.02"/>
    <x v="131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06"/>
  </r>
  <r>
    <n v="220240003057"/>
    <s v="AD"/>
    <d v="2024-02-21T00:00:00"/>
    <n v="22024001699"/>
    <s v="2024 01 4331 22606"/>
    <n v="1491.02"/>
    <x v="131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06"/>
  </r>
  <r>
    <n v="220240000731"/>
    <s v="AD"/>
    <d v="2024-02-05T00:00:00"/>
    <n v="22024000076"/>
    <s v="2024 10 2312 22699"/>
    <n v="1492.34"/>
    <x v="326"/>
    <s v="CARNES PERSONALIZADOS PARA LOS VOLUNTARIO DE LOS CVA, 1000 UNIDADES, CVA TRANFERIDOS 1492,34 Y SIN TRANFERIR 2089,26 EUR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3361"/>
    <s v="AD"/>
    <d v="2024-02-26T00:00:00"/>
    <n v="22024002316"/>
    <s v="2024 03 9241 22609"/>
    <n v="1500"/>
    <x v="327"/>
    <s v="MENUDO FIN DE SEMANA 2024 (1): 3 ACTUACIONES DE KINUNA TEATRO EN CC CAMPILLO, CASA CUNA Y RONDILL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4055"/>
    <s v="AD"/>
    <d v="2024-03-02T00:00:00"/>
    <n v="22024002398"/>
    <s v="2024 10 2314 22615"/>
    <n v="1500"/>
    <x v="152"/>
    <s v="CURSO ONLINE DE SENSIBILIZACIÓN, INFORMACIÓN Y PREVENCIÓN COMPORTAMIENTO DE RIESGOS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5"/>
  </r>
  <r>
    <n v="220240003038"/>
    <s v="AD"/>
    <d v="2024-02-21T00:00:00"/>
    <n v="22024001653"/>
    <s v="2024 10 2314 22613"/>
    <n v="1500"/>
    <x v="328"/>
    <s v="GRAPADO Y ENCUADERNACIÓN REVISTA JUVENIL &quot;&quot;PUCELA YOUTH&quot;&quot;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0780"/>
    <s v="AD"/>
    <d v="2024-02-07T00:00:00"/>
    <n v="22024000633"/>
    <s v="2024 06 3261 22799"/>
    <n v="1515.53"/>
    <x v="243"/>
    <s v="CTTO SERVICIOS TRANSPORTE, MONTAJE Y DESMONTAJE MESAS, VALLAS Y EQUIPO SONIDO PARA CARNAVAL DE COLEGIOS.9-2-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n v="4312"/>
    <s v="4312. Mercados"/>
    <n v="22"/>
    <n v="22602"/>
  </r>
  <r>
    <n v="220240003377"/>
    <s v="AD"/>
    <d v="2024-02-26T00:00:00"/>
    <n v="22024002457"/>
    <s v="2024 01 4331 22100"/>
    <n v="1526.29"/>
    <x v="308"/>
    <s v="DERECHOS DE EXTENSIÓN DE ACOMETIDA DE ELECTRICIDAD PARA OBRA DE REFORMA DE INSTALACIÓN DE BAJA TENSIÓN (FEBRERO 2024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100"/>
  </r>
  <r>
    <n v="220240002022"/>
    <s v="AD"/>
    <d v="2024-02-21T00:00:00"/>
    <n v="22024001527"/>
    <s v="2024 11 3111 213"/>
    <n v="1547.59"/>
    <x v="329"/>
    <s v="MANTENIMIENTO PREVENTIVO Y SERVICIO CORRECTIVO PLACAS SOLARES Y CALDERA BIOMASA DEL CMPA ASÍ COMO CAMBIO DE PARRILLAS"/>
    <n v="220"/>
    <s v="ZARATAN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1"/>
    <s v="213"/>
  </r>
  <r>
    <n v="220240005358"/>
    <s v="AD"/>
    <d v="2024-03-08T00:00:00"/>
    <n v="22024003249"/>
    <s v="2024 06 3321 22001"/>
    <n v="1569.03"/>
    <x v="330"/>
    <s v="CTTO SUMINISTRO SUSCRIPCION VARIAS REVISTAS OCU EDICIONES PARA BIBLIOTECAS PÚBLICAS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0832"/>
    <s v="AD"/>
    <d v="2024-02-08T00:00:00"/>
    <n v="22024001010"/>
    <s v="2024 11 1361 22104"/>
    <n v="1573"/>
    <x v="331"/>
    <s v="ESCUDOS CORPORATIVOS BORDADOS PARA PRENDAS Y BOLSAS (1.000 UDS)///SERVICIO DE EXTINCION DE INCENDIOS"/>
    <n v="220"/>
    <s v="ARROYO DE LA ENCOMIENDA"/>
    <s v="VALLADOLID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04"/>
  </r>
  <r>
    <n v="220239000809"/>
    <s v="AD"/>
    <d v="2024-01-01T00:00:00"/>
    <n v="22024001411"/>
    <s v="2024 10 2315 22611"/>
    <n v="1926"/>
    <x v="332"/>
    <s v="TALLERES LITERARIOS EN EL CENTRO MUNICIPAL DE IGUALDAD (CMI) / ENERO-JUNIO 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5066"/>
    <s v="AD"/>
    <d v="2024-03-07T00:00:00"/>
    <n v="22024002446"/>
    <s v="2024 01 9206 22799"/>
    <n v="1584"/>
    <x v="25"/>
    <s v="SERVICIO DE DESTRUCCIONES PERIÓDICAS DE DOCUMENTACIÓN EN EL ARCHIVO MUNICIPAL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40003084"/>
    <s v="AD"/>
    <d v="2024-02-21T00:00:00"/>
    <n v="22024001825"/>
    <s v="2024 11 1321 213"/>
    <n v="1600"/>
    <x v="333"/>
    <s v="MANDOS DE GARAJE Y COPIAS DE LLAVES DEPENDENCIAS DISTRITOS DE LA POLICIA MUNICIPAL (2024)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0727"/>
    <s v="AD"/>
    <d v="2024-02-05T00:00:00"/>
    <n v="22024000032"/>
    <s v="2024 01 9205 22699"/>
    <n v="1600"/>
    <x v="334"/>
    <s v="ADJUDICA GESTIÓN INTEGRAL DE RESIDUOS CONTAMINANTES GENERADOS EN LA IMPRENTA - AÑO 2024"/>
    <n v="220"/>
    <s v="BARCELONA"/>
    <s v="BARCELONA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699"/>
  </r>
  <r>
    <n v="220240000765"/>
    <s v="AD"/>
    <d v="2024-02-05T00:00:00"/>
    <n v="22024000483"/>
    <s v="2024 04 3121 22199"/>
    <n v="1600"/>
    <x v="157"/>
    <s v="RECOGIDA RESIDUOS BIOLOGICOS. DPTO. DE PREVENCION Y SALUD LABORAL"/>
    <n v="220"/>
    <s v="ALDEAMAYOR DE SAN MARTÍN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99"/>
  </r>
  <r>
    <n v="220240007181"/>
    <s v="AD"/>
    <d v="2024-03-18T00:00:00"/>
    <n v="22024003381"/>
    <s v="2024 05 4312 22706"/>
    <n v="1621.4"/>
    <x v="335"/>
    <s v="DISEÑO TECNICO GRAFICO DE MOBILIARIO MARQUESINA 05_CMC_M_MAR_2024_4_DISENOMOBILIARIO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06"/>
  </r>
  <r>
    <n v="220240003032"/>
    <s v="AD"/>
    <d v="2024-02-21T00:00:00"/>
    <n v="22024001649"/>
    <s v="2024 07 1721 22706"/>
    <n v="1633.5"/>
    <x v="336"/>
    <s v="MANTENIMIENTO APP VALLAAIRE DE CONTROL AMBIENTAL"/>
    <n v="220"/>
    <s v="PALENCIA"/>
    <s v="PALENCIA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06"/>
  </r>
  <r>
    <n v="220240003048"/>
    <s v="AD"/>
    <d v="2024-02-21T00:00:00"/>
    <n v="22024001657"/>
    <s v="2024 09 4321 22700"/>
    <n v="1646.33"/>
    <x v="337"/>
    <s v="SERVICIO DESRATIZACION, DESINSECTACION, DESINFECCION, PREVENCION Y CONTROL DE LEGIONELLA EN ALBERGUE PUENTE DUERO"/>
    <n v="220"/>
    <s v="LA CISTERNIGA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00"/>
  </r>
  <r>
    <n v="220239000737"/>
    <s v="AD"/>
    <d v="2024-01-01T00:00:00"/>
    <n v="22024001274"/>
    <s v="2024 10 2312 213"/>
    <n v="1822.92"/>
    <x v="70"/>
    <s v="MANTENIMIENTO DE LOS SISTEMAS DE SEGURIDAD Y VIDEOVIGILANCIA DE LOS CVA (ANTES CPM) tRANSFERIDOS DURANTE EL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5355"/>
    <s v="AD"/>
    <d v="2024-03-08T00:00:00"/>
    <n v="22024003135"/>
    <s v="2024 06 3261 22799"/>
    <n v="1672"/>
    <x v="75"/>
    <s v="VISITAS A LA 57 FERIA DEL LIBRO Y LECTURAS COMPARTIDAS DIRIGIDAS A ALUMNOS DE PRIMARIA Y E. ESPECIAL DEL  3 AL 7 JUNIO"/>
    <n v="220"/>
    <s v="SAN MIGUEL DEL PINO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824"/>
    <s v="AD"/>
    <d v="2024-01-01T00:00:00"/>
    <n v="22024001371"/>
    <s v="2024 01 9207 22699"/>
    <n v="1815"/>
    <x v="338"/>
    <s v="ADJUDICA SERVICIO GRÁFICO AGENDA EQUIPO GOBIERNO Y ACTIVIDAD MUNICIPAL (CABALGATA, PINGÜINOS...) ENER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40000812"/>
    <s v="AD"/>
    <d v="2024-02-08T00:00:00"/>
    <n v="22024000886"/>
    <s v="2024 06 3261 22799"/>
    <n v="1741.19"/>
    <x v="339"/>
    <s v="COLABORACIÓN CON EL CONCURSO DE DIBUJO INTERNACIONAL RED HUGH O´DONNELL ENTRE LOS COLEGIOS DE VALLADOLID ENERO-MARZO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0785"/>
    <s v="AD"/>
    <d v="2024-02-07T00:00:00"/>
    <n v="22024000617"/>
    <s v="2024 01 9206 22799"/>
    <n v="1742.27"/>
    <x v="246"/>
    <s v="TRATAMIENTO CONJUNTO DE DESINSECTACIÓN Y DESRATIZACIÓN DEL ARCHIVO MUNICIPAL. AÑO 2024."/>
    <n v="220"/>
    <s v="VILLANUBLA"/>
    <s v="VALLADOLID"/>
    <x v="0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799"/>
  </r>
  <r>
    <n v="220240000827"/>
    <s v="AD"/>
    <d v="2024-02-08T00:00:00"/>
    <n v="22024000937"/>
    <s v="2024 07 1721 22706"/>
    <n v="1754.5"/>
    <x v="340"/>
    <s v="AUDITORIA INTERNA RCCVA"/>
    <n v="220"/>
    <s v="OVIEDO"/>
    <s v="ASTURIAS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06"/>
  </r>
  <r>
    <n v="220240003037"/>
    <s v="AD"/>
    <d v="2024-02-21T00:00:00"/>
    <n v="22024001652"/>
    <s v="2024 10 2315 22611"/>
    <n v="1815"/>
    <x v="341"/>
    <s v="CICLO DE CONFERENCIAS &quot;&quot;CON M DE MALVA&quot;&quot; EN EL CENTRO MUNICIPAL DE LA IGUALDAD (CMI) / FEBRERO A JUNIO 2024"/>
    <n v="220"/>
    <s v="LA CISTERNIGA (VALLADOLID)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753"/>
    <s v="AD"/>
    <d v="2024-02-05T00:00:00"/>
    <n v="22024000457"/>
    <s v="2024 09 4321 22699"/>
    <n v="1815"/>
    <x v="342"/>
    <s v="PROMOCION DE LOS PREMIOS GOYA DE LA ACADEMIA DE LAS ARTES Y LAS CIENCIAS CINEMATOGRAFICAS 2024, EN LA REVISTA ATTICUS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99"/>
  </r>
  <r>
    <n v="220240003356"/>
    <s v="AD"/>
    <d v="2024-02-26T00:00:00"/>
    <n v="22024002294"/>
    <s v="2024 07 1721 22112"/>
    <n v="1815"/>
    <x v="228"/>
    <s v="REPARACION DE ELEMENTOS FUERA DE CONTRATO DE MANTENIMIENTO DE INSTALACIONES FOTOVOLTAICAS MUNICIPALES"/>
    <n v="220"/>
    <s v="MADRID"/>
    <s v="MADR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112"/>
  </r>
  <r>
    <n v="220229000856"/>
    <s v="AD"/>
    <d v="2024-01-01T00:00:00"/>
    <n v="22024002816"/>
    <s v="2024 03 9241 203"/>
    <n v="45756.15"/>
    <x v="243"/>
    <s v="CONTRATO DE SUMINISTRO EN RÉGIMEN DE ALQUILER DE INFRAESTRUCTURAS: ESCENARIOS, VALLAS, SILLAS, MESAS Y JAIMAS (LOTE 1)"/>
    <n v="220"/>
    <s v="VALLADOLID"/>
    <s v="VALLADOLID"/>
    <x v="2"/>
    <s v="PrAbier - Procedimiento Abierto"/>
    <s v="MultiC - MultiCriterio"/>
    <x v="2"/>
    <x v="0"/>
    <s v="2"/>
    <s v="2. Gastos corrientes en bienes y servicios"/>
    <s v="03"/>
    <x v="9"/>
    <n v="4312"/>
    <s v="4312. Mercados"/>
    <n v="22"/>
    <n v="22602"/>
  </r>
  <r>
    <n v="220239000100"/>
    <s v="AD"/>
    <d v="2024-01-01T00:00:00"/>
    <n v="22024001153"/>
    <s v="2024 10 2311 22799"/>
    <n v="1704.04"/>
    <x v="289"/>
    <s v="SERVICIO DE REPARTO DOCUMENTACION Y MENSAJERIA CEAS Y CPMS. 52 REPARTOS. DE 1/4/23 A 31/3/24  (39 EN 2023 Y 13 EN 2024)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n v="4312"/>
    <s v="4312. Mercados"/>
    <n v="22"/>
    <n v="22602"/>
  </r>
  <r>
    <n v="220229000857"/>
    <s v="AD"/>
    <d v="2024-01-01T00:00:00"/>
    <n v="22024002817"/>
    <s v="2024 03 9241 203"/>
    <n v="13431"/>
    <x v="180"/>
    <s v="CONTRATO DE SUMINISTRO EN RÉGIMEN DE ALQUILER DE INSTALACIONES ELÉCTRICAS TEMPORALES (LOTE 2)"/>
    <n v="220"/>
    <s v="VALLADOLID"/>
    <s v="VALLADOLID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0"/>
    <s v="203"/>
  </r>
  <r>
    <n v="220240008431"/>
    <s v="AD"/>
    <d v="2024-03-22T00:00:00"/>
    <n v="22024003686"/>
    <s v="2024 03 9241 22706"/>
    <n v="1815"/>
    <x v="343"/>
    <s v="REDACCIÓN DE MEMORIA VALORADA PARA EQUIPAMIENTO TÉCNICO CC FRONTÓN LAS FLORES"/>
    <n v="220"/>
    <s v="CUELLAR"/>
    <s v="SEGOVIA"/>
    <x v="0"/>
    <s v="AdDirec - Adjudicación Directa"/>
    <s v="SinC - Sin Criterio"/>
    <x v="1"/>
    <x v="0"/>
    <s v="2"/>
    <s v="2. Gastos corrientes en bienes y servicios"/>
    <s v="03"/>
    <x v="9"/>
    <n v="4312"/>
    <s v="4312. Mercados"/>
    <n v="22"/>
    <n v="22602"/>
  </r>
  <r>
    <n v="220239000034"/>
    <s v="AD"/>
    <d v="2024-01-01T00:00:00"/>
    <n v="22024001054"/>
    <s v="2024 11 1361 213"/>
    <n v="1300.75"/>
    <x v="344"/>
    <s v="CONTRATO PREST SERV MANT CONSERV MÁQUINAS, EQUIPOS, HERRAM Y MATER 7 ; LOTE 6: MANT PREV GIMNASIO;SEISYPC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n v="4312"/>
    <s v="4312. Mercados"/>
    <n v="22"/>
    <n v="22602"/>
  </r>
  <r>
    <n v="220239000044"/>
    <s v="AD"/>
    <d v="2024-01-01T00:00:00"/>
    <n v="22024001056"/>
    <s v="2024 11 1361 213"/>
    <n v="9052.5"/>
    <x v="345"/>
    <s v="CONTRATO PREST SERV MANT CONSERV MAQU,EQUIP,HERRAMIENTAS Y MATERIALES 7/LOTE 5:MANT PREVENT EQ HERR EXCARCELACION/SEISPC"/>
    <n v="220"/>
    <s v="MOS"/>
    <s v="PONTEVEDRA"/>
    <x v="0"/>
    <s v="PrAbier - Procedimiento Abierto"/>
    <s v="MultiC - MultiCriterio"/>
    <x v="2"/>
    <x v="0"/>
    <s v="2"/>
    <s v="2. Gastos corrientes en bienes y servicios"/>
    <s v="11"/>
    <x v="1"/>
    <n v="4312"/>
    <s v="4312. Mercados"/>
    <n v="22"/>
    <n v="22602"/>
  </r>
  <r>
    <n v="220239000067"/>
    <s v="AD"/>
    <d v="2024-01-01T00:00:00"/>
    <n v="22024001058"/>
    <s v="2024 11 1361 213"/>
    <n v="14641.09"/>
    <x v="346"/>
    <s v="CONTRATO PREST SERV MANT CONSERV MAQU,EQUIPOS,HERRAM Y MATERIALES 7/LOTE 2: MANT PREVENT BOTELLAS AIRE COMPRIMIDO/SEISPC"/>
    <n v="220"/>
    <s v="ARGANDA DEL REY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086"/>
    <s v="AD"/>
    <d v="2024-01-01T00:00:00"/>
    <n v="22024001149"/>
    <s v="2024 10 2311 22799"/>
    <n v="18606.75"/>
    <x v="47"/>
    <s v="MOD.CONT.GESTION ALBERGUE-CI ATENCION A PERSONAS SIN HOGAR-PLAZAS ADIC.EMERG.CLIMATICA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13"/>
    <s v="AD"/>
    <d v="2024-01-01T00:00:00"/>
    <n v="22024001538"/>
    <s v="2024 10 2412 22706"/>
    <n v="1669.8"/>
    <x v="347"/>
    <s v="CONTRAT. SERVICOO DE REALIZACION DE INFORMES DE AUDITORIA DE SUBV. DEL CURSO DE V. CUIDA VI EN  2024"/>
    <n v="220"/>
    <s v="SALAMANCA"/>
    <s v="SALAMANCA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706"/>
  </r>
  <r>
    <n v="220240003083"/>
    <s v="AD"/>
    <d v="2024-02-21T00:00:00"/>
    <n v="22024001824"/>
    <s v="2024 11 1621 213"/>
    <n v="1833.36"/>
    <x v="348"/>
    <s v="MANTENIMIENTO MÁQUINA LIMPIEZA PIEZAS PARA REPARACIONES VEHÍCULOS. SERVICIO DE LIMPIEZA."/>
    <n v="220"/>
    <s v="COSLADA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40003376"/>
    <s v="AD"/>
    <d v="2024-02-26T00:00:00"/>
    <n v="22024002450"/>
    <s v="2024 07 1701 224"/>
    <n v="1577.93"/>
    <x v="349"/>
    <s v="PÓLIZA Nº 039245737 SEGURO HUERTOS URBANOS. AÑO 2024"/>
    <n v="220"/>
    <s v="MADRID"/>
    <s v="MADRID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2"/>
    <s v="224"/>
  </r>
  <r>
    <n v="220240000804"/>
    <s v="AD"/>
    <d v="2024-02-08T00:00:00"/>
    <n v="22024000750"/>
    <s v="2024 11 1321 213"/>
    <n v="1863.4"/>
    <x v="350"/>
    <s v="MANTENIMIENTO DEL SISTEMA DE MATRICULAS AÑO 2024"/>
    <n v="220"/>
    <s v="LAS ROZAS DE MADRID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29000605"/>
    <s v="AD"/>
    <d v="2024-01-01T00:00:00"/>
    <n v="22024002784"/>
    <s v="2024 11 1321 22104"/>
    <n v="30129"/>
    <x v="351"/>
    <s v="SUMINISTRO DE EQUIPAMIENTO MOTORISTA (CASCOS) EXPTE. SESC-SE O26/2022. LOTE 1. EJERCICIO 2024-"/>
    <n v="220"/>
    <s v="VALLADOLID"/>
    <s v="VALLADOLID"/>
    <x v="2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2"/>
    <s v="22104"/>
  </r>
  <r>
    <n v="220240004482"/>
    <s v="D"/>
    <d v="2024-03-05T00:00:00"/>
    <n v="22024001380"/>
    <s v="2024 03 9241 213"/>
    <n v="1873.66"/>
    <x v="62"/>
    <s v="SUMINISTRO DE VALVULA DE 3 VIAS CC CASA CUNA SEGUN PRESUPUESTO Nº 1726/206/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n v="1341"/>
    <s v="1341. Movilidad"/>
    <n v="60"/>
    <n v="609"/>
  </r>
  <r>
    <n v="220240005364"/>
    <s v="AD"/>
    <d v="2024-03-08T00:00:00"/>
    <n v="22024003278"/>
    <s v="2024 11 1621 22706"/>
    <n v="1882.76"/>
    <x v="352"/>
    <s v="REVISIÓN CERTIFICACIÓN CALIDAD NORMA UNE-EN ISO 9001 SERVICIO DE LIMPIEZA.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6"/>
  </r>
  <r>
    <n v="220240006270"/>
    <s v="AD"/>
    <d v="2024-03-13T00:00:00"/>
    <n v="22024003113"/>
    <s v="2024 10 2412 22199"/>
    <n v="1923.08"/>
    <x v="212"/>
    <s v="MATERIAL DE OFICINA  PARA LOS CURSOS DEL CENTRO DE FORMACION PARA EL EMPLEO- JACINTO BENAVENTE EN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40002019"/>
    <s v="AD"/>
    <d v="2024-02-21T00:00:00"/>
    <n v="22024001431"/>
    <s v="2024 04 9202 22607"/>
    <n v="1924.15"/>
    <x v="133"/>
    <s v="PROPUESTA DE GASTO PARA ABONO ALQUILER AULAS AULARIO, CONCURSO ESTABILIZACIÓN, PER-672/2022.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202"/>
    <s v="9202. Gestión de recursos humanos"/>
    <s v="22"/>
    <s v="22607"/>
  </r>
  <r>
    <n v="220239000812"/>
    <s v="AD"/>
    <d v="2024-01-01T00:00:00"/>
    <n v="22024001414"/>
    <s v="2024 10 2315 22611"/>
    <n v="1576"/>
    <x v="311"/>
    <s v="TALLERES INFANTILES Y DE SENSIBILIZACIÓN EN EL CENTRO MUNICIPAL DE LA IGUALDAD (CMI) / ENERO-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806"/>
    <s v="AD"/>
    <d v="2024-01-01T00:00:00"/>
    <n v="22024001397"/>
    <s v="2024 10 2312 22606"/>
    <n v="1413.29"/>
    <x v="131"/>
    <s v="SERVICIO PARA LA GESTION DE INCRIP. Y RECEPCION PARTICIPANTES DE LA JORNADA DE ATENCION TEMPRANA -27 DE ENERO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06"/>
  </r>
  <r>
    <n v="220240000732"/>
    <s v="AD"/>
    <d v="2024-02-05T00:00:00"/>
    <n v="22024000093"/>
    <s v="2024 03 9241 213"/>
    <n v="1972.3"/>
    <x v="124"/>
    <s v="SUMINISTRO E INSTALACIÓN DE MOTOR PARA PUERTA AUTOMÁTICA DE CC JOSÉ LUIS MOSQUER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39000589"/>
    <s v="AD"/>
    <d v="2024-01-01T00:00:00"/>
    <n v="22024001316"/>
    <s v="2024 06 3261 22799"/>
    <n v="1335"/>
    <x v="353"/>
    <s v="CTTO SERVICIO TALLERES CONOCE EL FLAMENCO//NOVIEMBRE 2023-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3089"/>
    <s v="AD"/>
    <d v="2024-02-21T00:00:00"/>
    <n v="22024001840"/>
    <s v="2024 11 1321 213"/>
    <n v="2000"/>
    <x v="354"/>
    <s v="LAVADO EXTERIOR DE VEHICULOS DE POLICIA MUNICIPAL (2024)"/>
    <n v="220"/>
    <s v="ARAPILES"/>
    <s v="SALAMANC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8415"/>
    <s v="AD"/>
    <d v="2024-03-22T00:00:00"/>
    <n v="22024003454"/>
    <s v="2024 03 9241 22609"/>
    <n v="2000"/>
    <x v="355"/>
    <s v="COLABORACIÓN EXPOSICIÓN DE FOTOGRAFÍA &quot;&quot;IMPULSORES DEL DEPORTE EN VALLADOLID (1)&quot;&quot; DE LA ADP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9"/>
  </r>
  <r>
    <n v="220240003708"/>
    <s v="AD"/>
    <d v="2024-02-29T00:00:00"/>
    <n v="22024002293"/>
    <s v="2024 11 1321 22699"/>
    <n v="2000"/>
    <x v="250"/>
    <s v="RECOGIDA Y DESTRUCCION DE DOCUMENTACION AFECTADA POR LA LEY DE PROTECCION DE DATOS. EJERC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3087"/>
    <s v="AD"/>
    <d v="2024-02-21T00:00:00"/>
    <n v="22024001833"/>
    <s v="2024 11 1321 214"/>
    <n v="2000"/>
    <x v="247"/>
    <s v="REVISION VEHICULOS TOYOTA PRIUS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n v="1341"/>
    <s v="1341. Movilidad"/>
    <n v="60"/>
    <n v="609"/>
  </r>
  <r>
    <n v="220240003343"/>
    <s v="AD"/>
    <d v="2024-02-26T00:00:00"/>
    <n v="22024001821"/>
    <s v="2024 11 3111 22106"/>
    <n v="2000"/>
    <x v="356"/>
    <s v="SUMINISTRO DE MEDICAMENTOS PARA CENTRO MUNICIPAL DE PROTECCION ANIMA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6"/>
  </r>
  <r>
    <n v="220240005403"/>
    <s v="AD"/>
    <d v="2024-03-12T00:00:00"/>
    <n v="22024002929"/>
    <s v="2024 10 2315 22611"/>
    <n v="2018.18"/>
    <x v="357"/>
    <s v="TALLER &quot;&quot;IGUALDAD EN ACCIÓN&quot;&quot; EN EL CENTRO MUNICIPAL DE LA IGUALDAD / MARZO 2024"/>
    <n v="220"/>
    <s v="SEPULVEDA"/>
    <s v="SEGOVIA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807"/>
    <s v="AD"/>
    <d v="2024-02-08T00:00:00"/>
    <n v="22024000760"/>
    <s v="2024 1150 1621 22199"/>
    <n v="2037.71"/>
    <x v="358"/>
    <s v="SUMINISTRO PAPEL PARA IMPRESIÓN EN LA IMPRENTA CARTA DEL ALCALDE SEPARACIÓN DE RESIDUOS. SERVICIO DE LIMPIEZA."/>
    <n v="220"/>
    <s v="VELILLA DE SAN ANTONI"/>
    <s v="MADRID"/>
    <x v="2"/>
    <s v="AdDirec - Adjudicación Directa"/>
    <s v="SinC - Sin Criterio"/>
    <x v="1"/>
    <x v="0"/>
    <n v="2"/>
    <s v="2. Gastos corrientes en bienes y servicios"/>
    <s v="11"/>
    <x v="1"/>
    <n v="1621"/>
    <s v="1621. Recogida de residuos"/>
    <n v="22"/>
    <n v="22199"/>
  </r>
  <r>
    <n v="220239000249"/>
    <s v="AD"/>
    <d v="2024-01-01T00:00:00"/>
    <n v="22024001537"/>
    <s v="2024 10 2311 22799"/>
    <n v="7536.23"/>
    <x v="68"/>
    <s v="ACTIVIDADES Y OT.GASTOS VINCULADOS AL CONT.PROY. LUCHA CONTRA EXCL.SOC.ZONAS VULNERABLES .Z.ESTE-1/1 A 8/3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308"/>
    <s v="AD"/>
    <d v="2024-01-01T00:00:00"/>
    <n v="22024001074"/>
    <s v="2024 11 1361 213"/>
    <n v="1210"/>
    <x v="346"/>
    <s v="CONTRATO PREST SERV MANT CONSERV MAQ,EQUIPOS,HERRAM Y MATERIALES 7/LOTE 2:MANT CORRECTIVO BOTELLAS AIRE COMPRIMIDO/SEIS"/>
    <n v="220"/>
    <s v="ARGANDA DEL REY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310"/>
    <s v="AD"/>
    <d v="2024-01-01T00:00:00"/>
    <n v="22024001076"/>
    <s v="2024 11 1361 213"/>
    <n v="1210"/>
    <x v="345"/>
    <s v="CONTRATO PREST SERV MANT CONSERV MÁQUINAS, EQUIPOS, HERRAM Y MATER 7 ; LOTE 5: MANT CORREC EQ Y HERR EXCARCEL;SEISYPC"/>
    <n v="220"/>
    <s v="MOS"/>
    <s v="PONTEVEDRA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39000311"/>
    <s v="AD"/>
    <d v="2024-01-01T00:00:00"/>
    <n v="22024001077"/>
    <s v="2024 11 1361 213"/>
    <n v="605"/>
    <x v="344"/>
    <s v="CONTRATO PREST SERV MANT CONSERV MÁQUINAS, EQUIPOS, HERRAM Y MATER 7 ; LOTE 6: MANT CORREC GIMNASIO;SEISYPC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361"/>
    <s v="1361. Prevención y extinción de incencios"/>
    <s v="21"/>
    <s v="213"/>
  </r>
  <r>
    <n v="220240004068"/>
    <s v="AD"/>
    <d v="2024-03-02T00:00:00"/>
    <n v="22024002727"/>
    <s v="2024 01 4331 22799"/>
    <n v="2057"/>
    <x v="359"/>
    <s v="DESARROLLO DE IMAGEN CORPORATIVA PORTAL DE EMPLEO VALLADOLID (MARZO 2024)"/>
    <n v="220"/>
    <s v="LA CISTERNIGA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6634"/>
    <s v="AD"/>
    <d v="2024-03-14T00:00:00"/>
    <n v="22024003341"/>
    <s v="2024 10 2312 22699"/>
    <n v="2068.1"/>
    <x v="325"/>
    <s v="CARNES PERSONALEZADOS PARA LOS VOLUNTARIOS DE LOS CVA EN 2024(1000 UNIDADES)"/>
    <n v="220"/>
    <s v="LA CISTERNIGA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39000316"/>
    <s v="AD"/>
    <d v="2024-01-01T00:00:00"/>
    <n v="22024001127"/>
    <s v="2024 10 2315 22799"/>
    <n v="23000"/>
    <x v="37"/>
    <s v="10SS-11-23 CTTO SERVICIO CELADURIA PARA EL CENTRO MUNICIPAL DE IGUALDAD. 2024 Y DE ENERO A JULIO 2025."/>
    <n v="220"/>
    <s v="LOGROÑO"/>
    <s v="LA RIOJA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799"/>
  </r>
  <r>
    <n v="220239000319"/>
    <s v="AD"/>
    <d v="2024-01-01T00:00:00"/>
    <n v="22024001081"/>
    <s v="2024 03 9241 22701"/>
    <n v="28795.73"/>
    <x v="360"/>
    <s v="LOTE 4: CELADURÍA CENTROS SANTIAGO LÓPEZ Y SEGUNDO MONTES (2024 Y ENE-JUL 2025)"/>
    <n v="220"/>
    <s v="EL PINAR DE ANTEQUERA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01"/>
  </r>
  <r>
    <n v="220239000327"/>
    <s v="AD"/>
    <d v="2024-01-01T00:00:00"/>
    <n v="22024001460"/>
    <s v="2024 06 3341 22799"/>
    <n v="6321.04"/>
    <x v="302"/>
    <s v="ADJUDICACION CTO.  SERVICIO ATENCION Y COORDINACION SERVICIOS AUXILIARES CUPULA DEL MILENIO. 1 AÑO 18-07-23 AL 17-07-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39000411"/>
    <s v="AD"/>
    <d v="2024-01-01T00:00:00"/>
    <n v="22024001461"/>
    <s v="2024 06 3232 213"/>
    <n v="1569.32"/>
    <x v="301"/>
    <s v="SE 58-2020 PS5- MODIFICACION CTTO MANTENIMIENTO DE ASCENSORES, LOTE 2. CEE Nº 1. AÑO 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439"/>
    <s v="AD"/>
    <d v="2024-01-01T00:00:00"/>
    <n v="22024001110"/>
    <s v="2024 10 2312 22799"/>
    <n v="2376"/>
    <x v="11"/>
    <s v="tall.sensibilización Lote 1 accesibilidad y diversidad como fortaleza de sensib.plan accesibilidad del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440"/>
    <s v="AD"/>
    <d v="2024-01-01T00:00:00"/>
    <n v="22024001111"/>
    <s v="2024 10 2312 22799"/>
    <n v="3801.6"/>
    <x v="11"/>
    <s v="tall.sensibilización Lote2  taller educativo sobre comercio  justo, plan de cooperacion -del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441"/>
    <s v="AD"/>
    <d v="2024-01-01T00:00:00"/>
    <n v="22024001112"/>
    <s v="2024 10 2312 22799"/>
    <n v="13233"/>
    <x v="152"/>
    <s v="LOTE 4 TALLERES DE PREVENCION USO INADECUADO DE TECNOLOGIAS DE LA INFORM. Y COMUNIC.PROGR.  COMP.FADEL 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443"/>
    <s v="AD"/>
    <d v="2024-01-01T00:00:00"/>
    <n v="22024001131"/>
    <s v="2024 10 2311 22799"/>
    <n v="14256"/>
    <x v="11"/>
    <s v="TALLERES SENSIBILIZACION L3 CONVIV. INTERCULT. Y TALL.PREV. INTOLERANCIA Y ODIO-DE 1/1/24 A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713"/>
    <s v="AD"/>
    <d v="2024-01-01T00:00:00"/>
    <n v="22024001446"/>
    <s v="2024 06 3341 22799"/>
    <n v="1277.76"/>
    <x v="25"/>
    <s v="SERVICIO DISTRIBUCION COMERCIAL, ALMACENAJE Y CUSTODIA DE REMANENTES PUBLICACIONES COMERCIALES AYTO. VA. NOV 23 A FEB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40000731"/>
    <s v="AD"/>
    <d v="2024-02-05T00:00:00"/>
    <n v="22024000077"/>
    <s v="2024 10 2312 22699"/>
    <n v="2089.2600000000002"/>
    <x v="326"/>
    <s v="CARNES PERSONALIZADOS PARA LOS VOLUNTARIO DE LOS CVA, 1000 UNIDADES, CVA TRANFERIDOS 1492,34 Y SIN TRANFERIR 2089,26 EUR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99"/>
  </r>
  <r>
    <n v="220240005360"/>
    <s v="AD"/>
    <d v="2024-03-08T00:00:00"/>
    <n v="22024003259"/>
    <s v="2024 11 1321 214"/>
    <n v="2096.5"/>
    <x v="361"/>
    <s v="REVISION MOTOCICLETAS POLICIA MUNICIPAL (14 UDS)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4"/>
  </r>
  <r>
    <n v="220240006642"/>
    <s v="AD"/>
    <d v="2024-03-14T00:00:00"/>
    <n v="22024003379"/>
    <s v="2024 11 1321 214"/>
    <n v="2120"/>
    <x v="362"/>
    <s v="MANTENIMIENTO UNIDAD CICLISTA POLICIA MUNICIPAL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4"/>
  </r>
  <r>
    <n v="220239000445"/>
    <s v="AD"/>
    <d v="2024-01-01T00:00:00"/>
    <n v="22024001094"/>
    <s v="2024 10 2412 22799"/>
    <n v="13644"/>
    <x v="363"/>
    <s v="curso formacion ocup.op.bas.montaje y mant.inst.energias renovables plazo: de 1/1 a 31/3/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39000821"/>
    <s v="AD"/>
    <d v="2024-01-01T00:00:00"/>
    <n v="22024001422"/>
    <s v="2024 10 2315 22611"/>
    <n v="1260"/>
    <x v="364"/>
    <s v="TALLERES PROMOCIÓN IGUALDAD Y JUEGO EN EL CENTRO MUNICIPAL DE LA IGUALDAD (CMI) / ENERO A MARZ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739"/>
    <s v="AD"/>
    <d v="2024-01-01T00:00:00"/>
    <n v="22024001276"/>
    <s v="2024 10 2412 213"/>
    <n v="1228.3499999999999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3685"/>
    <s v="AD"/>
    <d v="2024-02-29T00:00:00"/>
    <n v="22024002660"/>
    <s v="2024 06 3232 213"/>
    <n v="2178"/>
    <x v="94"/>
    <s v="CTTO SUMINISTRO Y SUSTITUCIÓN DE PIEZAS DE LOS ASCENSORES DE LOS COLEGIOS PÚBLICOS. AÑO 2024"/>
    <n v="220"/>
    <s v="VIGO"/>
    <s v="PONTEVEDRA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39000820"/>
    <s v="AD"/>
    <d v="2024-01-01T00:00:00"/>
    <n v="22024001421"/>
    <s v="2024 10 2315 22611"/>
    <n v="1182.5"/>
    <x v="75"/>
    <s v="ACTIVIDADES DE MEDIACION LECTORA EN EL CENTRO MUNICIPAL DE IGUALDAD ENERO A MAYO 2024"/>
    <n v="220"/>
    <s v="SAN MIGUEL DEL PINO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787"/>
    <s v="AD"/>
    <d v="2024-02-07T00:00:00"/>
    <n v="22024000632"/>
    <s v="2024 03 9241 22602"/>
    <n v="2178"/>
    <x v="365"/>
    <s v="SPC 3/2024: DISEÑO DE MAQUETAS DIGITALES DE CARTELES Y TARJETAS PARA PUBLICIDAD DE LAS EXPOSICIONES EN CENTROS CÍVICOS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3023"/>
    <s v="AD"/>
    <d v="2024-02-21T00:00:00"/>
    <n v="22024001533"/>
    <s v="2024 11 3111 213"/>
    <n v="2180.42"/>
    <x v="273"/>
    <s v="MANTENIMIENTO PREVENTIVO DE LOS EQUIPOS DE CLIMATIZACIÓN DEL EDIFICIO CASA DEL BARCO Y DEL C.M.P.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1"/>
    <s v="213"/>
  </r>
  <r>
    <n v="220239000470"/>
    <s v="AD"/>
    <d v="2024-01-01T00:00:00"/>
    <n v="22024001133"/>
    <s v="2024 10 2311 22799"/>
    <n v="42200"/>
    <x v="51"/>
    <s v="SERV.MEDIACION Y CONV. Y ACTIV.PLAN CONVIVENCIA DE 1 ENERO A 31 JUL 2024 - ACTIVIDADES-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40007621"/>
    <s v="ADO"/>
    <d v="2024-03-21T00:00:00"/>
    <n v="22024002946"/>
    <s v="2024 02 9332 212"/>
    <n v="2223.41"/>
    <x v="126"/>
    <s v="UD. INSTALACIÓN DE LÍNEA DE VIDA EN ARCHIVO MUNICIPAL"/>
    <n v="240"/>
    <s v="TUDELA DE DUERO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4889"/>
    <s v="AD"/>
    <d v="2024-03-05T00:00:00"/>
    <n v="22024003050"/>
    <s v="2024 06 3231 22799"/>
    <n v="45529.760000000002"/>
    <x v="29"/>
    <s v="SE-EIJI 10/22 PS11 PROR CTTO GESTION EIM FANTASIA LOTE 4. 1/1 AL 31/8/24 reajuste proyecto: 77.283,57 ¿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0814"/>
    <s v="AD"/>
    <d v="2024-02-08T00:00:00"/>
    <n v="22024000884"/>
    <s v="2024 09 4321 22699"/>
    <n v="2238.5"/>
    <x v="366"/>
    <s v="GASTOS DIVERSOS MONTAJE, DESMONTAJE, TRANSPORTE, ALQUILER ESCENARIO GRADA, PARA CONCIERTO SINFONICO CORAL EN SANTUARIO"/>
    <n v="220"/>
    <s v="SANTANDER"/>
    <s v="SANTANDER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99"/>
  </r>
  <r>
    <n v="220240006267"/>
    <s v="AD"/>
    <d v="2024-03-13T00:00:00"/>
    <n v="22024002949"/>
    <s v="2024 01 9207 22699"/>
    <n v="2240.35"/>
    <x v="238"/>
    <s v="ADJUDICA GRABACIÓN IMÁGENES AÉREAS CON DRON VÍDEOS CONCEJOS ABIERTOS AÑO 2024"/>
    <n v="220"/>
    <s v="LAGUNA DE DUERO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99"/>
  </r>
  <r>
    <n v="220240000738"/>
    <s v="AD"/>
    <d v="2024-02-05T00:00:00"/>
    <n v="22024000083"/>
    <s v="2024 10 2311 22700"/>
    <n v="2254.23"/>
    <x v="6"/>
    <s v="LIMPIEZAS PUNTUALES 2 AULAS (CIBERCAIXA) Y ASEOS EN CEIP LEON FELIPE DURANTE VACACIONES ESCOLARES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2"/>
    <s v="22700"/>
  </r>
  <r>
    <n v="220229000885"/>
    <s v="AD"/>
    <d v="2024-01-01T00:00:00"/>
    <n v="22024002866"/>
    <s v="2024 01 9203 22000"/>
    <n v="1108.08"/>
    <x v="168"/>
    <s v="CONTRATO SUMINISTRO MATERIAL DE OFICINA ALMACEN DE ACOPIOS LOTE 4  DE 01/01/2024-31/01/2024, R.I.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8428"/>
    <s v="AD"/>
    <d v="2024-03-22T00:00:00"/>
    <n v="22024003619"/>
    <s v="2024 03 9241 213"/>
    <n v="2292.36"/>
    <x v="94"/>
    <s v="SUMINISTRO Y CAMBIO DE ACEITE PARA REPARACIÓN DE ASCENSOR EN CENTRO CÍVICO RONDILLA"/>
    <n v="220"/>
    <s v="VIGO"/>
    <s v="PONTEVEDRA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2036"/>
    <s v="ADO"/>
    <d v="2024-02-21T00:00:00"/>
    <n v="22024001636"/>
    <s v="2024 11 1361 214"/>
    <n v="2319.33"/>
    <x v="367"/>
    <s v="MANTENIM. PREVENTIVO VEHICULO ALTURA (  Mantenimiento preventivo anual carrozado de altura de vehículo 6263-LCL )/SEISPC"/>
    <n v="240"/>
    <s v="SEVILLA"/>
    <s v="SEVILLA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1"/>
    <s v="214"/>
  </r>
  <r>
    <n v="220239000471"/>
    <s v="AD"/>
    <d v="2024-01-01T00:00:00"/>
    <n v="22024001310"/>
    <s v="2024 10 2311 22799"/>
    <n v="29167.360000000001"/>
    <x v="51"/>
    <s v="SERV.MEDIACION Y CONV. Y ACTIV.PLAN CONVIVENCIA DE 1 AGOSTO A 30 SEPT 2024. REAJUSTE PRESUP.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740"/>
    <s v="AD"/>
    <d v="2024-01-01T00:00:00"/>
    <n v="22024001277"/>
    <s v="2024 10 2315 213"/>
    <n v="1070.27"/>
    <x v="70"/>
    <s v="MANTENIMIENTO DE LOS SISTEMAS DE SEGURIDAD Y VIDEOVIGILANCIA DEL CENTRO MUNICIPAL DE LA IGUALDAD /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1"/>
    <s v="213"/>
  </r>
  <r>
    <n v="220240006784"/>
    <s v="D"/>
    <d v="2024-03-18T00:00:00"/>
    <n v="22024000437"/>
    <s v="2024 10 2311 212"/>
    <n v="241.89"/>
    <x v="44"/>
    <s v="F - 543 - UN MAGNETOTERMICO PARA VVDA SOCIAL ORIOL 7 Y 1 LUZ EMERGENCIA PARA CEAS DELICIAS - CADIELSA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6807"/>
    <s v="D"/>
    <d v="2024-03-18T00:00:00"/>
    <n v="22024000485"/>
    <s v="2024 10 2312 212"/>
    <n v="205.26"/>
    <x v="44"/>
    <s v="MANTENIMIENTO, SUMINISTRO MATERIAL ELECTRICO  PARA REPARACIONES DEL CVA PTE. C, Z.SUR Y HUERTA DEL REY- INICIATIVAS SOCI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3621"/>
    <s v="D"/>
    <d v="2024-02-28T00:00:00"/>
    <n v="22024000997"/>
    <s v="2024 01 4331 212"/>
    <n v="911.66"/>
    <x v="44"/>
    <s v="PANEL 19&quot;&quot; BRAND-REX 24PT RJ45 1U VACIO NEG / CABLE INFOR/DATO UTP-6 LSZH CPR DCA (305MT) / Serie: TEL-ROLLO214       152"/>
    <n v="300"/>
    <s v="VALLADOLID"/>
    <s v="VALLADOLID"/>
    <x v="2"/>
    <s v="PrAbier - Procedimiento Abierto"/>
    <s v="MultiC - MultiCriterio"/>
    <x v="0"/>
    <x v="0"/>
    <s v="2"/>
    <s v="2. Gastos corrientes en bienes y servicios"/>
    <s v="01"/>
    <x v="6"/>
    <s v="4331"/>
    <s v="4331. Desarrollo empresarial"/>
    <s v="21"/>
    <s v="212"/>
  </r>
  <r>
    <n v="220240007664"/>
    <s v="D"/>
    <d v="2024-03-21T00:00:00"/>
    <n v="22024000517"/>
    <s v="2024 10 2314 212"/>
    <n v="198.46"/>
    <x v="44"/>
    <s v="MINUTERO ORBIS PULSAMAT / DOWN.EMP IRELUZ IRD-2405 BL RED. 25W 4000K / ESPACIO JOVEN SUR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4"/>
    <s v="2314. Centro de programas juveniles"/>
    <s v="21"/>
    <s v="212"/>
  </r>
  <r>
    <n v="220240006778"/>
    <s v="D"/>
    <d v="2024-03-18T00:00:00"/>
    <n v="22024000021"/>
    <s v="2024 11 1361 22199"/>
    <n v="182.71"/>
    <x v="44"/>
    <s v="PROYECTOR LDV FLOOD LED165W 4000K NG IP65 / TASA ECORAEE   (R.DECRETO 208/2005)//SEISPC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1635"/>
    <s v="D"/>
    <d v="2024-02-19T00:00:00"/>
    <n v="22024000079"/>
    <s v="2024 03 9241 213"/>
    <n v="164.51"/>
    <x v="44"/>
    <s v="MATERIAL CC JOSE MARÍA LUELMO (ID 39174): LAMPARA LEDVANC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1567"/>
    <s v="D"/>
    <d v="2024-02-19T00:00:00"/>
    <n v="22024000941"/>
    <s v="2024 06 3321 212"/>
    <n v="160.76"/>
    <x v="44"/>
    <s v="MARCO EMP DUISA AETB D-ECO BLANCO EN TECHO / EMERGENCIA DUISA D-ECOLCP-240 LED PERMANET / TASA ECORAEE   (R.DECRETO 208/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6845"/>
    <s v="D"/>
    <d v="2024-03-18T00:00:00"/>
    <n v="22024000437"/>
    <s v="2024 10 2311 212"/>
    <n v="130.19999999999999"/>
    <x v="44"/>
    <s v="F - 1549 - 2 TUBOS LED CEAS BARRIO ESPAÑA Y UN MAGNETOTERMICO PARA VVDA CALLE CARMELO - CADIELSA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3566"/>
    <s v="D"/>
    <d v="2024-02-28T00:00:00"/>
    <n v="22024000485"/>
    <s v="2024 10 2312 212"/>
    <n v="112.59"/>
    <x v="44"/>
    <s v="MANT. REPARACIONESDEL CVA HUERTA  PORTALAMP Y  REGLETA  Y DEL CVA Z. SUR REGLETA  OBO 74CE BL,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799"/>
    <s v="D"/>
    <d v="2024-03-21T00:00:00"/>
    <n v="22024000942"/>
    <s v="2024 06 3231 212"/>
    <n v="101.02"/>
    <x v="44"/>
    <s v="PLAFON DISANO 0425 15W 4000K 2204251100 / TASA ECORAEE   (R.DECRETO 208/2005): DIS000003369 / REGLETA  OBO 72CE BL  (TS0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4463"/>
    <s v="D"/>
    <d v="2024-03-05T00:00:00"/>
    <n v="22024001633"/>
    <s v="2024 07 1711 22199"/>
    <n v="97.39"/>
    <x v="44"/>
    <s v="LATIG.FLEX TUCAI TAQ HH ½&quot;&quot;-½&quot;&quot;   400MM 712 / LATIG.FLEX TUCAI TAQ MH ½&quot;&quot;-½&quot;&quot;   400MM 736 / TERMO ELEC.SIMAT SIM 30 R EU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0718"/>
    <s v="AD"/>
    <d v="2024-02-05T00:00:00"/>
    <n v="22024000023"/>
    <s v="2024 07 1701 213"/>
    <n v="2333.36"/>
    <x v="94"/>
    <s v="MANTENIMIENTO DEL ASCENSOR EN EL EDIFICIO ANEXO AL DE CASA DEL BARCO. AÑO 2024"/>
    <n v="220"/>
    <s v="VIGO"/>
    <s v="PONTEVEDRA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1"/>
    <s v="213"/>
  </r>
  <r>
    <n v="220240003537"/>
    <s v="D"/>
    <d v="2024-02-28T00:00:00"/>
    <n v="22024000079"/>
    <s v="2024 03 9241 213"/>
    <n v="95.43"/>
    <x v="44"/>
    <s v="MATERIAL ELECTRICIDAD PARA CC CASTILLA (EMERGENCIA SAGELUX  EVO110 PERMAN 1H 110LU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3576"/>
    <s v="D"/>
    <d v="2024-02-28T00:00:00"/>
    <n v="22024000485"/>
    <s v="2024 10 2312 212"/>
    <n v="85.1"/>
    <x v="44"/>
    <s v="MANT. SUMINISTRO MATERIAL PARA REPARACIONES DE INICIATIVAS SOCIALES, APRENDIZ, CVA S.JUAN,HUERTA, PTE. COLG .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8516"/>
    <s v="D"/>
    <d v="2024-03-26T00:00:00"/>
    <n v="22024000517"/>
    <s v="2024 10 2314 212"/>
    <n v="74.34"/>
    <x v="44"/>
    <s v="DOWN.EMP IRELUZ IRD-2405 BL RED. 25W 4000K / TASA ECORAEE   (R.DECRETO 208/2005) ESPACIO JOVEN SUR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4"/>
    <s v="2314. Centro de programas juveniles"/>
    <s v="21"/>
    <s v="212"/>
  </r>
  <r>
    <n v="220239000189"/>
    <s v="AD"/>
    <d v="2024-01-01T00:00:00"/>
    <n v="22024001161"/>
    <s v="2024 10 2312 216"/>
    <n v="1066.3900000000001"/>
    <x v="368"/>
    <s v="Mant. y Rep. eq. informaticos CPMS Arca R., Z.Este, H.Rey y F.Luis León(Centro) de 1/01/24 a 28/2/24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6"/>
  </r>
  <r>
    <n v="220240003560"/>
    <s v="D"/>
    <d v="2024-02-28T00:00:00"/>
    <n v="22024000484"/>
    <s v="2024 10 2312 212"/>
    <n v="46.85"/>
    <x v="44"/>
    <s v="MANT. REPARACIONES DEL CVA SAN JUAN DOWNL.EMP ROBLAN  Y DEL CVA HUERTA  DEL REY BL. BASE 4TO LEGRAND - INICIARIVAS SOC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4064"/>
    <s v="AD"/>
    <d v="2024-03-02T00:00:00"/>
    <n v="22024002565"/>
    <s v="2024 08 1532 210"/>
    <n v="2420"/>
    <x v="369"/>
    <s v="Suministro de hormigones y morteros, tanto en obra como retirada en planta con vehículos municipales. según necesidades."/>
    <n v="220"/>
    <s v="BARCELONA"/>
    <s v="BARCELONA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40003560"/>
    <s v="D"/>
    <d v="2024-02-28T00:00:00"/>
    <n v="22024000485"/>
    <s v="2024 10 2312 212"/>
    <n v="30.76"/>
    <x v="44"/>
    <s v="MANT. REPARACIONES DEL CVA SAN JUAN DOWNL.EMP ROBLAN  Y DEL CVA HUERTA  DEL REY BL. BASE 4TO LEGRAND - INICIARIVAS SOC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511"/>
    <s v="AD"/>
    <d v="2024-03-20T00:00:00"/>
    <n v="22024002661"/>
    <s v="2024 06 3232 213"/>
    <n v="2420"/>
    <x v="124"/>
    <s v="AMPLIACIÓN CTTO REPARACIÓN PUERTAS AUTOMATICAS EN COLEGIOS PUBLICOS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3631"/>
    <s v="D"/>
    <d v="2024-02-28T00:00:00"/>
    <n v="22024001045"/>
    <s v="2024 11 3111 22199"/>
    <n v="29.44"/>
    <x v="44"/>
    <s v="PROYECTOR LDV FLOOD LED 50W 4000K NG IP65 / TASA ECORAEE   (R.DECRETO 208/2005): LDV000012709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3479"/>
    <s v="D"/>
    <d v="2024-02-28T00:00:00"/>
    <n v="22024000942"/>
    <s v="2024 06 3231 212"/>
    <n v="28.74"/>
    <x v="44"/>
    <s v="CAJA EST LEGRAND 92012  80X80  IP55 / BASE SCH NIESSEN 8188 mecanismo / BRIDA UNEX 2272-0  7,6X299 NEGRO. MAESTRO CLAUDI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6960"/>
    <s v="D"/>
    <d v="2024-03-18T00:00:00"/>
    <n v="22024000450"/>
    <s v="2024 11 1631 22199"/>
    <n v="22.89"/>
    <x v="44"/>
    <s v="TUBO LED PH CORE.PRO  120CM 14W/840C G13/TASA ECORAEE(R.DECRETO 208/2005)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99"/>
  </r>
  <r>
    <n v="220240006902"/>
    <s v="D"/>
    <d v="2024-03-18T00:00:00"/>
    <n v="22024001012"/>
    <s v="2024 11 1321 213"/>
    <n v="20.18"/>
    <x v="44"/>
    <s v="TUBO LED MZD 120CM  14,5W 840C G13 / TASA ECORAEE   (R.DECRETO 208/2005)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3"/>
  </r>
  <r>
    <n v="220240006807"/>
    <s v="D"/>
    <d v="2024-03-18T00:00:00"/>
    <n v="22024000484"/>
    <s v="2024 10 2312 212"/>
    <n v="18.98"/>
    <x v="44"/>
    <s v="MANTENIMIENTO, SUMINISTRO MATERIAL ELECTRICO  PARA REPARACIONES DEL CVA PTE. C, Z.SUR Y HUERTA DEL REY- INICIATIVAS SOCI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686"/>
    <s v="D"/>
    <d v="2024-03-21T00:00:00"/>
    <n v="22024000437"/>
    <s v="2024 10 2311 212"/>
    <n v="14.25"/>
    <x v="44"/>
    <s v="F - 1941 - BASE MARCO CARATULA Y LAMPARA LED + ECOTASA PARA VVDA SOCIAL GUARDERIA 6 BJ-D - CADIELSA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4302"/>
    <s v="D"/>
    <d v="2024-03-05T00:00:00"/>
    <n v="22024000941"/>
    <s v="2024 06 3321 212"/>
    <n v="8.66"/>
    <x v="44"/>
    <s v="BASE 4TO  LEGRAND 694575  SIN CABLE / CLAVIJA SOLERA 6566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4320"/>
    <s v="D"/>
    <d v="2024-03-05T00:00:00"/>
    <n v="22024000749"/>
    <s v="2024 02 9332 212"/>
    <n v="8.42"/>
    <x v="44"/>
    <s v="INTERRUP NIESSEN 8101 mecanismo / TECLA I  NIESSEN 8201-BA / MARCO 1E NIESSEN 8271.1-BA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5259"/>
    <s v="D"/>
    <d v="2024-03-07T00:00:00"/>
    <n v="22024000941"/>
    <s v="2024 06 3321 212"/>
    <n v="6.8"/>
    <x v="44"/>
    <s v="LAMPARA LED LDV PAR16 GU10 36º 6,9W 840  575LM / TASA ECORAEE   (R.DECRETO 208/2005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6958"/>
    <s v="D"/>
    <d v="2024-03-18T00:00:00"/>
    <n v="22024000450"/>
    <s v="2024 11 1631 22199"/>
    <n v="3.67"/>
    <x v="44"/>
    <s v="TUBO LED LDV ST8V  6,6W  600MM 4000K EM   800LM/TASA ECORAEE(R.DECRETO 208/2005) // AM EXP V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99"/>
  </r>
  <r>
    <n v="220240008587"/>
    <s v="D"/>
    <d v="2024-03-26T00:00:00"/>
    <n v="22024003022"/>
    <s v="2024 04 9204 213"/>
    <n v="165.95"/>
    <x v="44"/>
    <s v="ADQUISICIÓN DE CABLE PARA TRONC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04"/>
    <x v="0"/>
    <s v="9204"/>
    <s v="9204. Tecnologías de la información y comunicación"/>
    <s v="21"/>
    <s v="213"/>
  </r>
  <r>
    <n v="220240005719"/>
    <s v="D"/>
    <d v="2024-03-13T00:00:00"/>
    <n v="22024000440"/>
    <s v="2024 11 1621 214"/>
    <n v="677.47"/>
    <x v="370"/>
    <s v="TOTAL TRABAJOS REPARACION MATRICULA 6003FPZ / TOTAL PIEZAS / ANEXO DETAL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929"/>
    <s v="D"/>
    <d v="2024-03-18T00:00:00"/>
    <n v="22024001011"/>
    <s v="2024 11 1321 214"/>
    <n v="56.51"/>
    <x v="370"/>
    <s v="TOTAL TRABAJOS REPARACION MATRICULA 8831JXF / ANEXO DETALLE FTP000021948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0779"/>
    <s v="AD"/>
    <d v="2024-02-07T00:00:00"/>
    <n v="22024000593"/>
    <s v="2024 04 3121 22199"/>
    <n v="2420"/>
    <x v="371"/>
    <s v="CALIBRACIONES EQUIPOS MEDICOS. DPTO. PREVENCION Y SALUD LABORAL"/>
    <n v="220"/>
    <s v="VALDESTILLAS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99"/>
  </r>
  <r>
    <n v="220240007837"/>
    <s v="D"/>
    <d v="2024-03-21T00:00:00"/>
    <n v="22024000440"/>
    <s v="2024 11 1621 214"/>
    <n v="695.27"/>
    <x v="372"/>
    <s v="MATERIALES Y MANO DE OBRA ( LATIGUILLOS ) 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39"/>
    <s v="D"/>
    <d v="2024-03-21T00:00:00"/>
    <n v="22024000440"/>
    <s v="2024 11 1621 214"/>
    <n v="367.36"/>
    <x v="372"/>
    <s v="MATERIALES ( GANCHOS )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1604"/>
    <s v="D"/>
    <d v="2024-02-19T00:00:00"/>
    <n v="22024000765"/>
    <s v="2024 02 9332 214"/>
    <n v="140.99"/>
    <x v="373"/>
    <s v="TA24 9 REPARACION 3816-GKW KMS.133089 CAMBIAR CRISTAL RETROVISOR IZQUIERDO CAMBIAR MATRICULA TRASERA / 96365MB40A - CRI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4"/>
  </r>
  <r>
    <n v="220240007946"/>
    <s v="D"/>
    <d v="2024-03-21T00:00:00"/>
    <n v="22024000440"/>
    <s v="2024 11 1621 214"/>
    <n v="2120.17"/>
    <x v="373"/>
    <s v="TA24 139 REPARACION 7419-LDY KMS.58781 HACER MANTENIMIENTO A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919"/>
    <s v="D"/>
    <d v="2024-03-18T00:00:00"/>
    <n v="22024001011"/>
    <s v="2024 11 1321 214"/>
    <n v="1854.08"/>
    <x v="373"/>
    <s v="TA24 224 REPARACION 4747-GSV KMS.327328 HACER DIAGNOSIS DE AVERIAS FAL EN SENSOR DE ARBOL DE LEVAS Y SENSOR DE CIGUEÑAL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432"/>
    <s v="D"/>
    <d v="2024-03-05T00:00:00"/>
    <n v="22024001638"/>
    <s v="2024 07 1711 214"/>
    <n v="1706.54"/>
    <x v="373"/>
    <s v="TA24 216 REPARACION 5729-KJK KMS.27732 CAMBIAR ACEITE MOTOR, FILTROS DE ACEITE, GASOIL, AIRE Y POLEN. SUSTITUIR VALVULIN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7878"/>
    <s v="D"/>
    <d v="2024-03-21T00:00:00"/>
    <n v="22024000440"/>
    <s v="2024 11 1621 214"/>
    <n v="1528.05"/>
    <x v="373"/>
    <s v="TA24 114 REPARACION 9049-KVH KMS.132590 METER EASY PARA VER AVERI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67"/>
    <s v="D"/>
    <d v="2024-03-13T00:00:00"/>
    <n v="22024000440"/>
    <s v="2024 11 1621 214"/>
    <n v="971.07"/>
    <x v="373"/>
    <s v="TA24 33 REPARACION 6995-LBZ KMS.116927 METER EASY PARA VER AVERIAS, HAC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4360"/>
    <s v="D"/>
    <d v="2024-03-05T00:00:00"/>
    <n v="22024001638"/>
    <s v="2024 07 1711 214"/>
    <n v="516.14"/>
    <x v="373"/>
    <s v="TA24 53 REPARACION 3687-FJM KMS.141000  REV.BATERIAS, SUSTITUIR LAS MISMAS / 050004113100 BATTERIA NP 110 ST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7948"/>
    <s v="D"/>
    <d v="2024-03-21T00:00:00"/>
    <n v="22024000440"/>
    <s v="2024 11 1621 214"/>
    <n v="313.35000000000002"/>
    <x v="373"/>
    <s v="TA24 162 REPARACION 4459-KLP KMS.193583 METER EASY PARA VER AVERIAS, HAC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4368"/>
    <s v="D"/>
    <d v="2024-03-05T00:00:00"/>
    <n v="22024001638"/>
    <s v="2024 07 1711 214"/>
    <n v="264.42"/>
    <x v="373"/>
    <s v="TA24 97 REPARACION 0515-KFV KMS.30842 SACAR GASOIL DEL DEPOSITO COMBUSTIBLE Y ECHAR GASOLINA. D-M BUJIAS DE ENCENDIDO P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3586"/>
    <s v="D"/>
    <d v="2024-02-28T00:00:00"/>
    <n v="22024000590"/>
    <s v="2024 10 2412 214"/>
    <n v="254.33"/>
    <x v="373"/>
    <s v="REPARACION FURGONETA  0394-CCX KMS.9006 DESPLAZAMIENTO A SUS INSTALACIONES A REV.Y CAMBIAR BATERIA - JACINTO BENAVENTE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412"/>
    <s v="2412. Formación para el empleo"/>
    <s v="21"/>
    <s v="214"/>
  </r>
  <r>
    <n v="220240004358"/>
    <s v="D"/>
    <d v="2024-03-05T00:00:00"/>
    <n v="22024001638"/>
    <s v="2024 07 1711 214"/>
    <n v="139.76"/>
    <x v="373"/>
    <s v="TA24 37 REPARACION 3687-FJM KMS.141000 DESPLAZAMIENTO A SUS INSTALACIONES A REVISAR NO ARRANCA. COMPROBAR BATERIAS, FUSI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6931"/>
    <s v="D"/>
    <d v="2024-03-18T00:00:00"/>
    <n v="22024001011"/>
    <s v="2024 11 1321 214"/>
    <n v="128.24"/>
    <x v="373"/>
    <s v="R24 33 5623448-ALBARAN24 3 03/01/2024 5801804152 TAPA ESP.RUEDA / 5624023-ALBARAN24 12 05/01/2024 5801823306 CRISTAL ESP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55"/>
    <s v="D"/>
    <d v="2024-03-18T00:00:00"/>
    <n v="22024001011"/>
    <s v="2024 11 1321 214"/>
    <n v="108.9"/>
    <x v="373"/>
    <s v="TA24 176 REPARACION 8831-JXF KMS.122179 METER JALTEST PARA VER AVERIAS,  -NO TIENE AVERIAS PRESENTES- COMPROBAR MANGUITO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57"/>
    <s v="D"/>
    <d v="2024-03-18T00:00:00"/>
    <n v="22024001011"/>
    <s v="2024 11 1321 214"/>
    <n v="102.85"/>
    <x v="373"/>
    <s v="TA24 22 REPARACION 8683-LZF KMS.23969 HACER CONVERGENCIA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3690"/>
    <s v="AD"/>
    <d v="2024-02-29T00:00:00"/>
    <n v="22024002460"/>
    <s v="2024 08 1532 22199"/>
    <n v="2420"/>
    <x v="127"/>
    <s v="Recarga periódica botellas de O2 y Arl CO2 para los equipos de oxicorte, brigada de forja del Centro Vía Pública."/>
    <n v="220"/>
    <s v="BARCELONA"/>
    <s v="BARCELONA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2"/>
    <s v="22199"/>
  </r>
  <r>
    <n v="220239000708"/>
    <s v="AD"/>
    <d v="2024-01-01T00:00:00"/>
    <n v="22024001264"/>
    <s v="2024 10 2312 213"/>
    <n v="968"/>
    <x v="374"/>
    <s v="MANTENIMIENTO DE LOS DESFIBRILADORES EN 2024 DE LOS CVA NO TRANSFERIDOS"/>
    <n v="220"/>
    <s v="SEVILLA"/>
    <s v="SEVILL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7516"/>
    <s v="AD"/>
    <d v="2024-03-20T00:00:00"/>
    <n v="22024003588"/>
    <s v="2024 01 9207 22001"/>
    <n v="108.16"/>
    <x v="375"/>
    <s v="ADJUDICA RENOVACIÓN SUSCRIPCIÓN PAPEL PERIÓDICO EL DÍA DE VALLADOLID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6270"/>
    <s v="AD"/>
    <d v="2024-03-13T00:00:00"/>
    <n v="22024003112"/>
    <s v="2024 10 2412 22199"/>
    <n v="2423.08"/>
    <x v="212"/>
    <s v="MATERIAL DE OFICINA  PARA LOS CURSOS DEL CENTRO DE FORMACION PARA EL EMPLEO- JACINTO BENAVENTE EN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2"/>
    <s v="22199"/>
  </r>
  <r>
    <n v="220239000813"/>
    <s v="AD"/>
    <d v="2024-01-01T00:00:00"/>
    <n v="22024001415"/>
    <s v="2024 10 2315 22611"/>
    <n v="958.82"/>
    <x v="376"/>
    <s v="TALLERES DE MANUALIDADES ARTISTICAS CON ENFOQUE DE GENERO ENER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39000570"/>
    <s v="AD"/>
    <d v="2024-01-01T00:00:00"/>
    <n v="22024001542"/>
    <s v="2024 10 2314 22799"/>
    <n v="17106.71"/>
    <x v="377"/>
    <s v="REAJUSTE ANUALIDADES DE 2023 A 2024 - DIRECCION FAC. 11.417,80 Y ASIST. TEC. 5.688,91 - INSTALAC.JUV. PINAR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0835"/>
    <s v="AD"/>
    <d v="2024-02-08T00:00:00"/>
    <n v="22024001029"/>
    <s v="2024 11 1621 213"/>
    <n v="2499.9899999999998"/>
    <x v="378"/>
    <s v="REVISIÓN ANUAL DE LOS SISTEMAS DE PROTECCIÓN CONTRA INCENDIOS DE LAS INSTALACIONES DEL SERVICIO DE LIMPIEZA."/>
    <n v="220"/>
    <s v="ZARATAN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3"/>
  </r>
  <r>
    <n v="220239000028"/>
    <s v="AD"/>
    <d v="2024-01-01T00:00:00"/>
    <n v="22024001147"/>
    <s v="2024 01 9205 203"/>
    <n v="816.26"/>
    <x v="193"/>
    <s v="ADJUDICA ALQUILER Y MANTENIMIENTO EQUIPO DIGITAL BIZHUB PRO C-6500 PARA IMPRENTA: 01/01/2024 a 28/02/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0"/>
    <s v="203"/>
  </r>
  <r>
    <n v="220240000815"/>
    <s v="AD"/>
    <d v="2024-02-08T00:00:00"/>
    <n v="22024000938"/>
    <s v="2024 09 4321 22799"/>
    <n v="2504.6999999999998"/>
    <x v="162"/>
    <s v="SERVICIO ILUMINACION CUPULA DEL MILENIO CON MOTIVO DE LA CELEBRACION DE DISTINTOS EVENTOS Y CONMEMORACIONES. 9 MESES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40000749"/>
    <s v="AD"/>
    <d v="2024-02-05T00:00:00"/>
    <n v="22024000164"/>
    <s v="2024 11 1361 214"/>
    <n v="2506.9499999999998"/>
    <x v="379"/>
    <s v="SUSTITUCION DE PANTALLA DISPLAY DE CUADRO DIGITAL DE MANDOS DE VEHICULO FSV-5 MATR. 8108GDJ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1"/>
    <s v="214"/>
  </r>
  <r>
    <n v="220240001342"/>
    <s v="AD"/>
    <d v="2024-02-09T00:00:00"/>
    <n v="22024001586"/>
    <s v="2024 06 3231 22799"/>
    <n v="2520.2600000000002"/>
    <x v="45"/>
    <s v="PROGR FORMACIÓN PROFESORADO, TUTORIZACIÓN EN AGROECOLOGÍA, MANTENIMIENTO HUERTAS EIM ENER-JULIO 24 ENLAZ:7.675,52"/>
    <n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3348"/>
    <s v="AD"/>
    <d v="2024-02-26T00:00:00"/>
    <n v="22024002188"/>
    <s v="2024 01 9205 203"/>
    <n v="2524.7399999999998"/>
    <x v="194"/>
    <s v="ADJUDICA ALQUILER Y MANTENIMIENTO SEIS MESES EQUIPO DIGITAL COLOR BIZHUB PRO C-6500 - IMPRENTA (del 01032024 a 31082024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0"/>
    <s v="203"/>
  </r>
  <r>
    <n v="220240006640"/>
    <s v="AD"/>
    <d v="2024-03-14T00:00:00"/>
    <n v="22024003368"/>
    <s v="2024 06 3231 22102"/>
    <n v="770"/>
    <x v="14"/>
    <s v="INSPECCIÓN PERIÓDICA DE LA INSTALACIÓN RECEPTORA INDIVIDUAL POR PARTE DE LA EMPRESA DISTRIBUIDORA E.I.M. 2024"/>
    <n v="220"/>
    <s v="BARCELONA"/>
    <s v="BARCELON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102"/>
  </r>
  <r>
    <n v="220240000748"/>
    <s v="AD"/>
    <d v="2024-02-05T00:00:00"/>
    <n v="22024000105"/>
    <s v="2024 07 1721 213"/>
    <n v="2541"/>
    <x v="273"/>
    <s v="MANTENIMIENTO SISTEMA AIRE ACONDICIONADO LABORATORIO RED CALIDAD AMBIENTAL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1"/>
    <s v="213"/>
  </r>
  <r>
    <n v="220240003349"/>
    <s v="AD"/>
    <d v="2024-02-26T00:00:00"/>
    <n v="22024002191"/>
    <s v="2024 01 4331 22699"/>
    <n v="726"/>
    <x v="380"/>
    <s v="RENOVACIÓN DE CERTIFICADO DE SELLO ELECTRÓNICO PARA ACTUACIONES AUTOMATIZADAS S2CITY (Año 2024)"/>
    <n v="220"/>
    <s v="MADRID"/>
    <s v="MADR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1460"/>
    <s v="D"/>
    <d v="2024-02-19T00:00:00"/>
    <n v="22024001380"/>
    <s v="2024 03 9241 213"/>
    <n v="2680.82"/>
    <x v="62"/>
    <s v="MATERIAL SUSTITUIDO Y LIMPIEZA CIRCUITOS CC PARQUESOL SEGUN PRESUPUESTO Nº 1726/210/24 DE FECHA 29/01/20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5087"/>
    <s v="AD"/>
    <d v="2024-03-07T00:00:00"/>
    <n v="22024003097"/>
    <s v="2024 02 9332 203"/>
    <n v="700"/>
    <x v="79"/>
    <s v="ALQUILER CONTENEDOR VACIO EN LAS INSTALACIONES DE MANTENIMIENTO PARA RECOGER LOS VERTIDOS DE LAS OBRAS DE ESTE SERVICIO."/>
    <n v="220"/>
    <s v="LA FLECHA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0"/>
    <s v="203"/>
  </r>
  <r>
    <n v="220239000590"/>
    <s v="AD"/>
    <d v="2024-01-01T00:00:00"/>
    <n v="22024001317"/>
    <s v="2024 05 4312 22799"/>
    <n v="11616"/>
    <x v="381"/>
    <s v="CONOCE TU MERCADO 23/24. INCLUIRA VISITAS A LOS MERCADOS MUNICIPALES Y TALLARES DE COCINA.(20%INICIO-80%FINALIZACION)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40003095"/>
    <s v="AD"/>
    <d v="2024-02-21T00:00:00"/>
    <n v="22024001940"/>
    <s v="2024 11 3111 22104"/>
    <n v="2719.08"/>
    <x v="382"/>
    <s v="ADQUISICION DE VESTUARIO PARA EL PERSONAL DEL CENTRO MUNICIPAL DE PROTECCIÓN ANIMA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4"/>
  </r>
  <r>
    <n v="220240000721"/>
    <s v="AD"/>
    <d v="2024-02-05T00:00:00"/>
    <n v="22024000026"/>
    <s v="2024 01 9205 22199"/>
    <n v="2801"/>
    <x v="173"/>
    <s v="ADJUDICA SUMINISTRO A IMPRENTA DE TÓNER DIVERSOS COLORES Y OTRO MATERIAL PAPELERÍA -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6269"/>
    <s v="AD"/>
    <d v="2024-03-13T00:00:00"/>
    <n v="22024003064"/>
    <s v="2024 10 2315 22611"/>
    <n v="2807.2"/>
    <x v="366"/>
    <s v="ALQUILER, TRANSPORTE, MONTAJE-DESMONTAJE EQUIPOS ACTIVIDADES 8M"/>
    <n v="220"/>
    <s v="SANTANDER"/>
    <s v="SANTANDER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4060"/>
    <s v="AD"/>
    <d v="2024-03-02T00:00:00"/>
    <n v="22024002469"/>
    <s v="2024 10 2315 22611"/>
    <n v="2813.25"/>
    <x v="170"/>
    <s v="MATERIAL DE DIFUSIÓN DIA INTERNACIONAL DE LA MUJER 8M / MARZO 2023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776"/>
    <s v="AD"/>
    <d v="2024-02-07T00:00:00"/>
    <n v="22024000596"/>
    <s v="2024 11 1621 212"/>
    <n v="2853.79"/>
    <x v="383"/>
    <s v="BORRADO Y REPINTADO DE LA SEÑALIZACIÓN HORIZONTA Y SUSTITUCIÓN DE LA VERTICAL DEL APARCAMIENTO DEL SERVICIO DE LIMPIEZA."/>
    <n v="220"/>
    <s v="ALDEAMAYOR DE SAN MARTIN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2"/>
  </r>
  <r>
    <n v="220240003370"/>
    <s v="AD"/>
    <d v="2024-02-26T00:00:00"/>
    <n v="22024002488"/>
    <s v="2024 10 2311 22699"/>
    <n v="2876.78"/>
    <x v="302"/>
    <s v="GASTOS ESCENARIO Y SEGURIDAD EVENTO &quot;&quot;SONSOLIDARIO&quot;&quot; DEL BANCO DE ALIMENTOS EL 25 FEB EN LA CÚPULA DEL MILENI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2"/>
    <s v="22699"/>
  </r>
  <r>
    <n v="220239000099"/>
    <s v="AD"/>
    <d v="2024-01-01T00:00:00"/>
    <n v="22024001536"/>
    <s v="2024 10 2315 22619"/>
    <n v="15617.28"/>
    <x v="384"/>
    <s v="PRORROGA CTTO SERVICIOS GEST. Y DESARR. DE LAS ACT. INFANTILES EN EPOCA DE VACACIONES ESCOLARES / 19/06/23 A 18/06/24"/>
    <n v="220"/>
    <s v="ARROYO DE LA ENCOMIENDA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19"/>
  </r>
  <r>
    <n v="220240003325"/>
    <s v="AD"/>
    <d v="2024-02-23T00:00:00"/>
    <n v="22024001580"/>
    <s v="2024 06 3231 22619"/>
    <n v="15617.28"/>
    <x v="384"/>
    <s v="PRORROGA CTTO SERVICIOS GEST. Y DESARR. DE LAS ACT. INFANTILES EN EPOCA DE VACACIONES ESCOLARES HASTA 18/6/24"/>
    <n v="220"/>
    <s v="ARROYO DE LA ENCOMIENDA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619"/>
  </r>
  <r>
    <n v="220240003049"/>
    <s v="AD"/>
    <d v="2024-02-21T00:00:00"/>
    <n v="22024001695"/>
    <s v="2024 07 1701 213"/>
    <n v="2885.81"/>
    <x v="70"/>
    <s v="SEGURIDAD Y ALARMA DE LA CASA DEL BARCO Y EDIFICIO ANEXO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01"/>
    <s v="1701. Dirección del área de medio ambiente"/>
    <s v="21"/>
    <s v="213"/>
  </r>
  <r>
    <n v="220239000802"/>
    <s v="AD"/>
    <d v="2024-01-01T00:00:00"/>
    <n v="22024001335"/>
    <s v="2024 10 2412 22799"/>
    <n v="37000"/>
    <x v="385"/>
    <s v="prorroga 2 cursos atencion sociosanitaria en inst.sociales-MARS DIGITAL-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40001668"/>
    <s v="AD"/>
    <d v="2024-02-19T00:00:00"/>
    <n v="22024000099"/>
    <s v="2024 08 1532 213"/>
    <n v="2904"/>
    <x v="386"/>
    <s v="Mantenimiento de instalaciones de agua caliente sanitaria y calefacción sitas en edificios municipales de C/ Títulos,51"/>
    <n v="220"/>
    <s v="VALLADOLID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3"/>
  </r>
  <r>
    <n v="220240000830"/>
    <s v="AD"/>
    <d v="2024-02-08T00:00:00"/>
    <n v="22024001007"/>
    <s v="2024 11 1321 213"/>
    <n v="2959.1"/>
    <x v="301"/>
    <s v="MANTENIMIENTO ASCENSOR DE LAS DEPENDENCIAS DEL DISTRITO III DE POLICIA. EJERCIC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351"/>
    <s v="AD"/>
    <d v="2024-01-01T00:00:00"/>
    <n v="22024001441"/>
    <s v="2024 06 3341 22701"/>
    <n v="697.87"/>
    <x v="70"/>
    <s v="SERVICIO DE MANTENIMIENTO DEL SISTEMA DE SEGURIDAD DE LA CUPULA DEL MILENIO, 1 AÑO DEL 01-09-2023 AL 3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01"/>
  </r>
  <r>
    <n v="220240000739"/>
    <s v="AD"/>
    <d v="2024-02-05T00:00:00"/>
    <n v="22024000084"/>
    <s v="2024 10 2311 212"/>
    <n v="3000"/>
    <x v="80"/>
    <s v="SUMINISTRO DE MATERIAL DE FONTANERÍA PARA REPARACIONES URGENTES EN VVDAS SOCIALES, CEAS Y CI PSH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3344"/>
    <s v="AD"/>
    <d v="2024-02-26T00:00:00"/>
    <n v="22024001822"/>
    <s v="2024 11 3111 22199"/>
    <n v="3000"/>
    <x v="387"/>
    <s v="ADQUISICION MICROCHIPS, CERTIFICADOS, CARTILLAS Y DOCUMENTACION OFICIAL PARA ANIMALES DEL CMPA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99"/>
  </r>
  <r>
    <n v="220240000751"/>
    <s v="AD"/>
    <d v="2024-02-05T00:00:00"/>
    <n v="22024000430"/>
    <s v="2024 11 3111 22103"/>
    <n v="3000"/>
    <x v="13"/>
    <s v="SUMINISTRO DE PELLETS DE MADERA PARA CALDERA BIOMASA DEL CMPA PARA EL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3"/>
  </r>
  <r>
    <n v="220240004069"/>
    <s v="AD"/>
    <d v="2024-03-02T00:00:00"/>
    <n v="22024002764"/>
    <s v="2024 04 9231 22799"/>
    <n v="3000"/>
    <x v="388"/>
    <s v="REALIZACIÓN DE PLACAS ROTULADORAS DE VÍAS PÚBLICAS PARA LA CIUDAD DE VALLADOLID. 2024"/>
    <n v="220"/>
    <s v="VALLADOLID"/>
    <s v="VALLADOLID"/>
    <x v="2"/>
    <s v="AdDirec - Adjudicación Directa"/>
    <s v="SinC - Sin Criterio"/>
    <x v="1"/>
    <x v="0"/>
    <s v="2"/>
    <s v="2. Gastos corrientes en bienes y servicios"/>
    <s v="04"/>
    <x v="0"/>
    <s v="9231"/>
    <s v="9231. Información, registro y gestión del padrón"/>
    <s v="22"/>
    <s v="22799"/>
  </r>
  <r>
    <n v="220240000740"/>
    <s v="AD"/>
    <d v="2024-02-05T00:00:00"/>
    <n v="22024000088"/>
    <s v="2024 05 4312 22799"/>
    <n v="3025"/>
    <x v="76"/>
    <s v="DISEÑO DE LA IMAGEN Y SEÑALETICA PARA EL NUEVO MERCADO MUNICIPAL LA RONDILA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40005367"/>
    <s v="AD"/>
    <d v="2024-03-08T00:00:00"/>
    <n v="22024003294"/>
    <s v="2024 06 3231 22799"/>
    <n v="3025"/>
    <x v="25"/>
    <s v="ACTUACIONES EN LOS JARDINES DE LAS EIM FUERA DEL CTTO MANTENIMIENTO DE ZONAS VERDES.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0786"/>
    <s v="AD"/>
    <d v="2024-02-07T00:00:00"/>
    <n v="22024000618"/>
    <s v="2024 01 9206 22001"/>
    <n v="692"/>
    <x v="389"/>
    <s v="SUSCRIPCIONES ANUALES A PUBLICACIONES DIGITALES CUNAL Y COSITALNETWORK. AÑO 2024."/>
    <n v="220"/>
    <s v="MADRID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39000710"/>
    <s v="AD"/>
    <d v="2024-01-01T00:00:00"/>
    <n v="22024001327"/>
    <s v="2024 10 2312 22799"/>
    <n v="689.23"/>
    <x v="374"/>
    <s v="CURSO DE MANEJO DE DESFIBRILADORES EN 2024 PRA LOS CVA NO TRANSFERIDOS"/>
    <n v="220"/>
    <s v="SEVILLA"/>
    <s v="SEVILL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799"/>
  </r>
  <r>
    <n v="220240004082"/>
    <s v="AD"/>
    <d v="2024-03-02T00:00:00"/>
    <n v="22024002671"/>
    <s v="2024 06 3232 212"/>
    <n v="3109.37"/>
    <x v="390"/>
    <s v="REPARACIÓN DESPERFECTOS FACHADA COLEGIO MIGUEL DE CERVANTES. 1 MES"/>
    <n v="220"/>
    <s v="MEDINA DEL CAMPO"/>
    <s v="VALLADOLID"/>
    <x v="6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065"/>
    <s v="AD"/>
    <d v="2024-01-01T00:00:00"/>
    <n v="22024001455"/>
    <s v="2024 06 3341 22200"/>
    <n v="687.07"/>
    <x v="391"/>
    <s v="SERVICIO MANTENIMIENTO SISTEMA DE CONEXION A INTERNET MEDIANTE WIFI EN EL CENTRO GALERIAS VA. DEL 01-04-23 AL 31-03-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200"/>
  </r>
  <r>
    <n v="220240006638"/>
    <s v="AD"/>
    <d v="2024-03-14T00:00:00"/>
    <n v="22024003365"/>
    <s v="2024 03 9241 22103"/>
    <n v="617.83000000000004"/>
    <x v="13"/>
    <s v="Suministro de gasóleo para local municipal sito en c/ Conde Arteche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103"/>
  </r>
  <r>
    <n v="220239000630"/>
    <s v="AD"/>
    <d v="2024-01-01T00:00:00"/>
    <n v="22024001122"/>
    <s v="2024 10 2311 22799"/>
    <n v="24523.8"/>
    <x v="11"/>
    <s v="CONSTRUYENDO MI FUTURO - GEST. PROY. SOCIOED.Y DES. COMUNIT. EN CEAS - PROY - 1/1/24 AL 31/8/25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799"/>
  </r>
  <r>
    <n v="220239000665"/>
    <s v="AD"/>
    <d v="2024-01-01T00:00:00"/>
    <n v="22024001393"/>
    <s v="2024 03 9241 203"/>
    <n v="2914"/>
    <x v="243"/>
    <s v="Exp. 87/2022 Contrato de suministro en régimen de alquiler de infraestructuras (Lote 1). Ampliación 2"/>
    <n v="220"/>
    <s v="VALLADOLID"/>
    <s v="VALLADOLID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0"/>
    <s v="203"/>
  </r>
  <r>
    <n v="220239000674"/>
    <s v="AD"/>
    <d v="2024-01-01T00:00:00"/>
    <n v="22024001323"/>
    <s v="2024 05 4312 22799"/>
    <n v="12573.71"/>
    <x v="392"/>
    <s v="SERVICIO ALQUILER 9 CASETAS Y MEGAFONIA BAZAR NAVIDEÑO, ACERA RECOLETOS 2024."/>
    <n v="220"/>
    <s v="LAGUNA DE DUERO"/>
    <s v="VALLADOLID"/>
    <x v="2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39000754"/>
    <s v="AD"/>
    <d v="2024-01-01T00:00:00"/>
    <n v="22024001328"/>
    <s v="2024 05 4312 22799"/>
    <n v="7392"/>
    <x v="17"/>
    <s v="SERVICIOS RECOGIDA RESIDUOS PUNTO LIMPIO MERCADO DELICIAS Y MINIPUNTO MERCADO DEL VAL.(SEGUNDO PAGO 80% DEL CONTRATO)"/>
    <n v="220"/>
    <s v="MADRID"/>
    <s v="MADR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39000783"/>
    <s v="AD"/>
    <d v="2024-01-01T00:00:00"/>
    <n v="22024001227"/>
    <s v="2024 07 1711 22700"/>
    <n v="18102.810000000001"/>
    <x v="117"/>
    <s v="LIMPIEZA DE VESTUARIOS SERVICIO DE PARQUES Y JARDINES."/>
    <n v="220"/>
    <s v="VALLADOLID"/>
    <s v="VALLADOLID"/>
    <x v="0"/>
    <s v="PrAbier - Procedimiento Abierto"/>
    <s v="MultiC - MultiCriterio"/>
    <x v="2"/>
    <x v="0"/>
    <s v="2"/>
    <s v="2. Gastos corrientes en bienes y servicios"/>
    <s v="07"/>
    <x v="10"/>
    <s v="1711"/>
    <s v="1711. Parques y jardines"/>
    <s v="22"/>
    <s v="22700"/>
  </r>
  <r>
    <n v="220239000662"/>
    <s v="AD"/>
    <d v="2024-01-01T00:00:00"/>
    <n v="22024001319"/>
    <s v="2024 01 9206 22799"/>
    <n v="9147.6"/>
    <x v="393"/>
    <s v="PRÓRROGA LOTE 3 DE CONTRATO DE APOYO A LA GESTIÓN BIBLIOTECARIA, ARCHIVO MUNICIPAL. 2024, 2025."/>
    <n v="220"/>
    <s v="SAN SEBASTIAN DE LOS REYES"/>
    <s v="MADR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799"/>
  </r>
  <r>
    <n v="220239000864"/>
    <s v="AD"/>
    <d v="2024-01-01T00:00:00"/>
    <n v="22024001124"/>
    <s v="2024 09 4322 22799"/>
    <n v="17424"/>
    <x v="394"/>
    <s v="ADJUDICACION CONTRATO SERVICIO DE ASESORAMIENTO FISCAL DEL AYUNTAMIENTO DE VALLADOLID Y ENTIDADES DEPENDIENTES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2"/>
    <s v="4332. Dirección del área de turismo, eventos y marca ciudad"/>
    <s v="22"/>
    <s v="22799"/>
  </r>
  <r>
    <n v="220239000924"/>
    <s v="AD"/>
    <d v="2024-01-01T00:00:00"/>
    <n v="22024001357"/>
    <s v="2024 04 9204 216"/>
    <n v="37893.620000000003"/>
    <x v="395"/>
    <s v="SERVICIO MTO. DE LA RED DE VOZ Y DATOS, SEGUNDA PRÓRROGA, (55/2023)"/>
    <n v="220"/>
    <s v="ALDEAMAYOR DE SAN MARTIN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40008638"/>
    <s v="D"/>
    <d v="2024-03-26T00:00:00"/>
    <n v="22024000765"/>
    <s v="2024 02 9332 214"/>
    <n v="79.86"/>
    <x v="373"/>
    <s v="TA24 192 REPARACION 3816-GKW KMS.133359 REV.INSTALACION Y CAMBIAR ALTAVOZ DCH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4"/>
  </r>
  <r>
    <n v="220240007853"/>
    <s v="D"/>
    <d v="2024-03-21T00:00:00"/>
    <n v="22024000447"/>
    <s v="2024 11 1631 214"/>
    <n v="3257.36"/>
    <x v="396"/>
    <s v="RAVO LATERAL NYLON-ACERO SILENCIOSO / CEPILLO LATERAL HAKO 600 SILENCIOS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4424"/>
    <s v="D"/>
    <d v="2024-03-05T00:00:00"/>
    <n v="22024001637"/>
    <s v="2024 07 1711 213"/>
    <n v="1872.33"/>
    <x v="397"/>
    <s v="NURAL 51 24ML FIJADOR ROSCAS / ACEITE EXTREME-GARD.80W90 5.Lts / SIGAUS / reten 35*65*10 / Junta / Rodmiento eje cuchill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46"/>
    <s v="D"/>
    <d v="2024-03-05T00:00:00"/>
    <n v="22024001637"/>
    <s v="2024 07 1711 213"/>
    <n v="301.36"/>
    <x v="397"/>
    <s v="FILTRO DE COMBUSTIBLE / Jardineri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438"/>
    <s v="D"/>
    <d v="2024-03-05T00:00:00"/>
    <n v="22024001637"/>
    <s v="2024 07 1711 213"/>
    <n v="155.58000000000001"/>
    <x v="397"/>
    <s v="FILTRO ACEITE MOTOR / ACEITE MOTOR PLUS-50 LATA 5.Lts / SIGAUS / Jardineri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6880"/>
    <s v="D"/>
    <d v="2024-03-18T00:00:00"/>
    <n v="22024001045"/>
    <s v="2024 11 3111 22199"/>
    <n v="269.55"/>
    <x v="73"/>
    <s v="ACUERDO MARCO V.018/2022  OTROS SUMINISTROS PARA EL SERVICIO DE SALUD PUBLICA EN EL AÑO 2024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3627"/>
    <s v="D"/>
    <d v="2024-02-28T00:00:00"/>
    <n v="22024001045"/>
    <s v="2024 11 3111 22199"/>
    <n v="251.58"/>
    <x v="73"/>
    <s v="CUTTER TAJIMA LC 501 (                       ) / TIJERA SECUMAX 564 (                       ) / TIJERA COSTURA MOD.CASTE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6449"/>
    <s v="D"/>
    <d v="2024-03-14T00:00:00"/>
    <n v="22024001425"/>
    <s v="2024 11 1621 22700"/>
    <n v="181739.59"/>
    <x v="398"/>
    <s v="CONT. MANT. PLATAFORMAS CONTENEDORES SOTERRADOS Y SU CONTROL EXTERNO DE CALIDAD 2024, SERVICIO DE LIMPIEZA"/>
    <n v="300"/>
    <s v="GETAFE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40004352"/>
    <s v="D"/>
    <d v="2024-03-05T00:00:00"/>
    <n v="22024001638"/>
    <s v="2024 07 1711 214"/>
    <n v="1259.1199999999999"/>
    <x v="399"/>
    <s v="KIT DE TRANSMISION / GLOBAL 10W40 SMART / FILTRO DE AIRE ( 3394-KMN. REVISION ) / FILTRO DE VARIADOR / FILTRO DE GASOLIN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64"/>
    <s v="D"/>
    <d v="2024-03-05T00:00:00"/>
    <n v="22024001638"/>
    <s v="2024 07 1711 214"/>
    <n v="1208.2"/>
    <x v="399"/>
    <s v="CORREA VARIADOR MITSUBOSHI / JUEG DE RODILLOS DE VARIADOR 14G / GUIA RAMPA DE VARIADOR / BUJÍA NGK CR8E / FILTRO DE AIR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74"/>
    <s v="D"/>
    <d v="2024-03-05T00:00:00"/>
    <n v="22024001638"/>
    <s v="2024 07 1711 214"/>
    <n v="833.34"/>
    <x v="399"/>
    <s v="CORREA DE VARIADOR MITSUBOSHI / JUEGO DE RODILLOS DE VARIADOR 14G / GUÍA RAMPA DE VARIADOR / BUJIA CR8E / FILTRO DE AIR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56"/>
    <s v="D"/>
    <d v="2024-03-05T00:00:00"/>
    <n v="22024001638"/>
    <s v="2024 07 1711 214"/>
    <n v="793.64"/>
    <x v="399"/>
    <s v="KIT DE TRANSMISIÓN  ( 1960-LTF HR-I ) / GLOBAL 10W40 SMART / BUJIA NGK CR8E / FILTRO DE AIRE ( 3394-KMN. REVISION ) / FI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6896"/>
    <s v="D"/>
    <d v="2024-03-18T00:00:00"/>
    <n v="22024001011"/>
    <s v="2024 11 1321 214"/>
    <n v="756.81"/>
    <x v="399"/>
    <s v="JUEGO PASTILLAS FRENO EBS FA196HH / FILTRO DE ACEITE HF204RC / REENVIO C/CABLE KMS SATELIS 250 P1177807700 / STATOR PIAG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354"/>
    <s v="D"/>
    <d v="2024-03-05T00:00:00"/>
    <n v="22024001638"/>
    <s v="2024 07 1711 214"/>
    <n v="691.04"/>
    <x v="399"/>
    <s v="Correa de variador Mitsuboshi / JUEGO DE RODILLOS DE VARIADOR 14G / GUIA RAMPA DE VARIADOR / BUJÍA NGK CR8E / FILTRO D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7898"/>
    <s v="D"/>
    <d v="2024-03-21T00:00:00"/>
    <n v="22024001011"/>
    <s v="2024 11 1321 214"/>
    <n v="282.87"/>
    <x v="399"/>
    <s v="STATOR PIAGGIO ORIGINAL P5807R SATELIS / TORNILLO MANETA DE EMBRAGUE V-STROM / SOPORTE CON MANETA DE EMBRAGUE V-STROM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430"/>
    <s v="D"/>
    <d v="2024-03-05T00:00:00"/>
    <n v="22024001638"/>
    <s v="2024 07 1711 214"/>
    <n v="160.74"/>
    <x v="399"/>
    <s v="AMORTIGUADOR  ( 3393-KMN PARQUESOL ) / MANO DE OBRA ( REVISION 3393-KMN PARQUESOL )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6892"/>
    <s v="D"/>
    <d v="2024-03-18T00:00:00"/>
    <n v="22024001011"/>
    <s v="2024 11 1321 214"/>
    <n v="111.22"/>
    <x v="399"/>
    <s v="JUEGO DE PASTILLAS DE FRENO EBC SFA3560HH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894"/>
    <s v="D"/>
    <d v="2024-03-18T00:00:00"/>
    <n v="22024001011"/>
    <s v="2024 11 1321 214"/>
    <n v="96.8"/>
    <x v="399"/>
    <s v="TAPIZAR ASIENTO MOTO KAWASAKI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5701"/>
    <s v="D"/>
    <d v="2024-03-13T00:00:00"/>
    <n v="22024000940"/>
    <s v="2024 06 3232 212"/>
    <n v="409.11"/>
    <x v="400"/>
    <s v="LUXATIN BASE BL 4L ( EDUCACION LEON FELIPE ) / MONTOSINT. BRILLO AZUL LUMINOSO 4L ( EDUCACION LEON FELIPE ) / DANPIN VAR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579"/>
    <s v="D"/>
    <d v="2024-02-19T00:00:00"/>
    <n v="22024000940"/>
    <s v="2024 06 3232 212"/>
    <n v="226.44"/>
    <x v="400"/>
    <s v="FIELTRO ESPECIAL SUELOS 1X25M ( CEIP FRANCISCO DE QUEVEDO ID0039048 GE0012478 ) / OVALDINE+BASE R 4L ( CEIP FRANCISCO D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399"/>
    <s v="D"/>
    <d v="2024-03-05T00:00:00"/>
    <n v="22024000940"/>
    <s v="2024 06 3232 212"/>
    <n v="192.57"/>
    <x v="400"/>
    <s v="LUXATIN BASE BL 4L ( ID38490 FEDERICO GARCIA LORCA ) / MINIRODILLO REC. ANTIGOTA 10CM PACK 10 ( ID38490 FEDERICO GARCI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02"/>
    <s v="D"/>
    <d v="2024-02-19T00:00:00"/>
    <n v="22024000749"/>
    <s v="2024 02 9332 212"/>
    <n v="306.92"/>
    <x v="400"/>
    <s v="NEVADA+BLANCO 15L ( SANTA ANA ) / FIJAMONT ACQUA 4L ( SANTA ANA ) / DANPIN PAPEL TAPAR CON CINTA 29CMX45M ( SANTA ANA )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1606"/>
    <s v="D"/>
    <d v="2024-02-19T00:00:00"/>
    <n v="22024000749"/>
    <s v="2024 02 9332 212"/>
    <n v="82.18"/>
    <x v="400"/>
    <s v="OVALDINE SILICATO BLANCO 12L ( SANTA ANA )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3474"/>
    <s v="D"/>
    <d v="2024-02-28T00:00:00"/>
    <n v="22024000940"/>
    <s v="2024 06 3232 212"/>
    <n v="147.72"/>
    <x v="400"/>
    <s v="DISOLVENTE SINET. Y GRASOS 1401 5L(m) ( ID38490 FEDERICO GARCIA LORCA ) / DISOLVENTE UNIVERSAL 1405 DE 5L (M) ( ID38490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583"/>
    <s v="D"/>
    <d v="2024-02-19T00:00:00"/>
    <n v="22024000940"/>
    <s v="2024 06 3232 212"/>
    <n v="147.15"/>
    <x v="400"/>
    <s v="LUXATIN BASE BL 4L ( GEO12478 FEDERICO GARCIA LORCA ) / REC. VELOUREX 6CM UNIDAD ( GEO12478 FEDERICO GARCIA LORCA ) / LU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776"/>
    <s v="D"/>
    <d v="2024-03-21T00:00:00"/>
    <n v="22024000437"/>
    <s v="2024 10 2311 212"/>
    <n v="98.75"/>
    <x v="400"/>
    <s v="F - 1846 - PINTURA,EMPLASTE,PINCEL,FIELTRO SUELO Y PLASTICO PARA TAPAR - CENTRO INTEGRADO PSH - DEC JOSE HERRADOR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3472"/>
    <s v="D"/>
    <d v="2024-02-28T00:00:00"/>
    <n v="22024000940"/>
    <s v="2024 06 3232 212"/>
    <n v="67.650000000000006"/>
    <x v="400"/>
    <s v="LUXATIN BASE BL 4L ( ID38490 FEDERICO GARCIA LORCA 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397"/>
    <s v="D"/>
    <d v="2024-03-05T00:00:00"/>
    <n v="22024000940"/>
    <s v="2024 06 3232 212"/>
    <n v="67.650000000000006"/>
    <x v="400"/>
    <s v="LUXATIN BASE BL 4L ( ID38490 FEDERICO GARCIA LORCA 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554"/>
    <s v="D"/>
    <d v="2024-02-28T00:00:00"/>
    <n v="22024000940"/>
    <s v="2024 06 3232 212"/>
    <n v="24.39"/>
    <x v="400"/>
    <s v="NEVADA BLANCO 750ML ( ID0039250 GE00011757 (VARIOS COLORES) ). CP VICENTE ALEIXANDR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573"/>
    <s v="D"/>
    <d v="2024-02-19T00:00:00"/>
    <n v="22024000940"/>
    <s v="2024 06 3232 212"/>
    <n v="17.02"/>
    <x v="400"/>
    <s v="PLASMONT AL USO MULTIUSO DE 5KG ( PABLO PICASSO ) / PLASTICO TAPAR ROLLO 50X2 10 MICRAS ( PABLO PICASSO 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740"/>
    <s v="D"/>
    <d v="2024-03-21T00:00:00"/>
    <n v="22024000078"/>
    <s v="2024 03 9241 212"/>
    <n v="12.34"/>
    <x v="400"/>
    <s v="SUMINISTRO DE PINTURA PARA CC PILARICA (MONTONATURE MATE BLANCO750ML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8608"/>
    <s v="D"/>
    <d v="2024-03-26T00:00:00"/>
    <n v="22024000749"/>
    <s v="2024 02 9332 212"/>
    <n v="124.46"/>
    <x v="400"/>
    <s v="MAGNUM + BASE IN 4L ( MANTENIMIENTO ) / MONTONATURE MATE IN 750 ML ( MANTENIMIENTO ) / MONTOPRIMER TOTAL ACQUA BLANCO 75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334"/>
    <s v="D"/>
    <d v="2024-03-05T00:00:00"/>
    <n v="22024001637"/>
    <s v="2024 07 1711 213"/>
    <n v="185.21"/>
    <x v="401"/>
    <s v="CORREA XPA1332 / DESPLAZAMIENTO FURGON/CAMIONETA  0,60 ¿ / KM. / MANO DE OBRA A CLIENTE (FUERA DE TALLER)"/>
    <n v="300"/>
    <s v="PALENCIA"/>
    <s v="PALENCIA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7846"/>
    <s v="D"/>
    <d v="2024-03-21T00:00:00"/>
    <n v="22024000440"/>
    <s v="2024 11 1621 214"/>
    <n v="185.24"/>
    <x v="402"/>
    <s v="OR: 15282 - MATRICULA 0432KMP / SENSOR TEMPERATURA ( 2604683 )...// AM EXP 23/2020 // SERVICIO DE LIMPIEZA."/>
    <n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44"/>
    <s v="D"/>
    <d v="2024-03-21T00:00:00"/>
    <n v="22024000440"/>
    <s v="2024 11 1621 214"/>
    <n v="173.76"/>
    <x v="402"/>
    <s v="OR: 15005 - MATRICULA 0432KMP / TERMOSTATO ( 1849060 ) / JUNTA ( 1755952 )...// AM EXP 23/2020 // SERVICIO DE LIMPIEZA."/>
    <n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41"/>
    <s v="D"/>
    <d v="2024-03-21T00:00:00"/>
    <n v="22024000440"/>
    <s v="2024 11 1621 214"/>
    <n v="113.28"/>
    <x v="402"/>
    <s v="OR: 15004 - MATRICULA: 0375LDD / CRISTAL ESPEJO ( 2116845 )...// AM EXP 23/2020 // SERVICIO DE LIMPIEZA."/>
    <n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4467"/>
    <s v="D"/>
    <d v="2024-03-05T00:00:00"/>
    <n v="22024001633"/>
    <s v="2024 07 1711 22199"/>
    <n v="922.63"/>
    <x v="403"/>
    <s v="ALBARAN: AV24/00754 F: 08/02/2024 / ROLLO CINTA BALIZA PARQUES-JARDINES 250 MTS. / VALE: 0324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7886"/>
    <s v="D"/>
    <d v="2024-03-21T00:00:00"/>
    <n v="22024000448"/>
    <s v="2024 11 1631 22104"/>
    <n v="238.73"/>
    <x v="403"/>
    <s v="420 F: 23/01/2024 / BOTA SILEX LINK S3 NEGRO T-41 / Retirado por Pilar San/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04"/>
  </r>
  <r>
    <n v="220240006927"/>
    <s v="D"/>
    <d v="2024-03-18T00:00:00"/>
    <n v="22024001012"/>
    <s v="2024 11 1321 213"/>
    <n v="233.72"/>
    <x v="404"/>
    <s v="LILW100U65-EU - LINTERNA RECARGABLE ALTA POTENCIA 10W 1000LM LUCEC / P23A - Pila alcalina Panasonic 12V LRV08 - LR23A -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3"/>
  </r>
  <r>
    <n v="220240007666"/>
    <s v="D"/>
    <d v="2024-03-21T00:00:00"/>
    <n v="22024000079"/>
    <s v="2024 03 9241 213"/>
    <n v="105.67"/>
    <x v="404"/>
    <s v="MATERIAL REPARACIÒN CIC CONDE ANSÚREZ (3VNTCSPM - BATERÍA SAFT-ARTS 3,6V 1.6AH 3VNT CS PM FASTÓN 2,8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3"/>
  </r>
  <r>
    <n v="220240003570"/>
    <s v="D"/>
    <d v="2024-02-28T00:00:00"/>
    <n v="22024000485"/>
    <s v="2024 10 2312 212"/>
    <n v="44.64"/>
    <x v="404"/>
    <s v="MANT. SUMINISTRO MATERIAL PARA REPARACIONES NP4-12 - Batería Yuasa 12V  DEL CVA HUERTA DEL REY-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4362"/>
    <s v="D"/>
    <d v="2024-03-05T00:00:00"/>
    <n v="22024000021"/>
    <s v="2024 11 1361 22199"/>
    <n v="5.46"/>
    <x v="404"/>
    <s v="PDPLR03C10 - Pila alcalina Duracell-Procell AAA LR03 1,5V (caja / T - ge0003954///SERV. EXTINCION DE INCENDIO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4338"/>
    <s v="D"/>
    <d v="2024-03-05T00:00:00"/>
    <n v="22024001637"/>
    <s v="2024 07 1711 213"/>
    <n v="2649.33"/>
    <x v="405"/>
    <s v="MANO DE OBRA / STIHL BUJÍA NGK CMR6H 4007011 / STIHL JOGO DE JUNTAS DE VEDAÇÃO 42820071010 / STIHL VÁLVULA DE ADMISIÓN 4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436"/>
    <s v="D"/>
    <d v="2024-03-05T00:00:00"/>
    <n v="22024001637"/>
    <s v="2024 07 1711 213"/>
    <n v="1793.05"/>
    <x v="405"/>
    <s v="MANO DE OBRA / MANO DE OBRA / DUMPER ENGRANAJE CONICO 38202 / DUMPER ENGRANAJE Z12 14X39.6X14 CONICO 010038700 / DUMPER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1585"/>
    <s v="D"/>
    <d v="2024-02-19T00:00:00"/>
    <n v="22024000940"/>
    <s v="2024 06 3232 212"/>
    <n v="923.23"/>
    <x v="405"/>
    <s v="SIN ID-CEIP MARIA DE MOLINA / BOMBILLO TESA TE6 / KT1 + REC TE6 // 573655F / COPIA LLAVES MCM 54 MAESTRA E-45677 / ID: 0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08"/>
    <s v="D"/>
    <d v="2024-02-19T00:00:00"/>
    <n v="22024000749"/>
    <s v="2024 02 9332 212"/>
    <n v="468.25"/>
    <x v="405"/>
    <s v="SIN ID-PALACIO SANTA ANA / CIERRA.TELESCO  33B50PL PLATA S/RETENC. / SIN ID-TALLER CERRAJERIA / ATOR. DEWALT COMBI  18,0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39000604"/>
    <s v="AD"/>
    <d v="2024-01-01T00:00:00"/>
    <n v="22024001356"/>
    <s v="2024 04 9204 216"/>
    <n v="3781.63"/>
    <x v="395"/>
    <s v="MANTENIMIENTO DE LA RED DE VOZ Y DATOS DEL AYUNTAMIENTO DE VALLADOLID, 1ª PRÓRROGA,, 63/2022, (MODIFICACIÓN CONTRATO)"/>
    <n v="220"/>
    <s v="ALDEAMAYOR DE SAN MARTIN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29000559"/>
    <s v="AD"/>
    <d v="2024-01-01T00:00:00"/>
    <n v="22024003427"/>
    <s v="2024 04 9204 216"/>
    <n v="2196.73"/>
    <x v="395"/>
    <s v="MANTENIMIENTO DE LA RED DE VOZ Y DATOS DEL AYUNTAMIENTO DE VALLADOLID, 1ª PRÓRROGA,, 63/2022"/>
    <n v="220"/>
    <s v="ALDEAMAYOR DE SAN MARTIN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6"/>
  </r>
  <r>
    <n v="220240003060"/>
    <s v="AD"/>
    <d v="2024-02-21T00:00:00"/>
    <n v="22024001746"/>
    <s v="2024 10 2315 22611"/>
    <n v="3388"/>
    <x v="406"/>
    <s v="TALLERES ALIMENTACIÓN SALUDABLE EN EL CENTRO MUNICIPAL DE LA IGUALDAD (CMI) / MARZ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4077"/>
    <s v="AD"/>
    <d v="2024-03-02T00:00:00"/>
    <n v="22024002828"/>
    <s v="2024 11 1321 213"/>
    <n v="3416.71"/>
    <x v="94"/>
    <s v="MANTENIMIENTO DE ASCENSORES EN JEFATURA DE POLICIA MUNICIPAL"/>
    <n v="220"/>
    <s v="VIGO"/>
    <s v="PONTEVEDR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4471"/>
    <s v="D"/>
    <d v="2024-03-05T00:00:00"/>
    <n v="22024001633"/>
    <s v="2024 07 1711 22199"/>
    <n v="862.34"/>
    <x v="405"/>
    <s v="NEUMATICO / MS CAMARA REF. 55-7382 / STIHL ACEITE HP SUPER 5L 7813198055 / TACO FISCHER DUOPOWER  8x 40  555008 / Y MATE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4434"/>
    <s v="D"/>
    <d v="2024-03-05T00:00:00"/>
    <n v="22024001637"/>
    <s v="2024 07 1711 213"/>
    <n v="685.56"/>
    <x v="405"/>
    <s v="MANO DE OBRA / DUMPER AUSA FILTRO GASOIL AEREO MN000017 / AUSA KIT FILTROS MOTOR KUBOTA 93403RE00 / ACEITE MOTOR MDX PLU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36"/>
    <s v="D"/>
    <d v="2024-03-05T00:00:00"/>
    <n v="22024001637"/>
    <s v="2024 07 1711 213"/>
    <n v="584.36"/>
    <x v="405"/>
    <s v="MANO DE OBRA / STIHL CABLE BOWDEN 42821801107 / STIHL RETÉN 15X25X5 96390031585 / MANO DE OBRA / KAWASAKI FILTRO ACEIT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1575"/>
    <s v="D"/>
    <d v="2024-02-19T00:00:00"/>
    <n v="22024000940"/>
    <s v="2024 06 3232 212"/>
    <n v="582.30999999999995"/>
    <x v="405"/>
    <s v="SIN ID-CEIP MARIA DE MOLINA / BOMBILLO TESA TE6 / KT1 + REC TE6 // 573655F / COPIA LLAVES MCM 54 MAESTRA E-45677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55"/>
    <s v="D"/>
    <d v="2024-03-05T00:00:00"/>
    <n v="22024001633"/>
    <s v="2024 07 1711 22199"/>
    <n v="538.62"/>
    <x v="405"/>
    <s v="STIHL LIMA REDONDA 5,2X200 56057735206 / STIHL LIMA REDONDA 4,0X200 56057734006 / CADENA STIHL MOTOSIERRA   36 RM3 RAPID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4416"/>
    <s v="D"/>
    <d v="2024-03-05T00:00:00"/>
    <n v="22024000940"/>
    <s v="2024 06 3232 212"/>
    <n v="478.45"/>
    <x v="405"/>
    <s v="ID: 0039802-CEIP ALONSO BERRUGUETE / AUMON MANILLA NEGRA 40-50 REF.501405004 / ID: 0039314-CEIP MIGUEL DELIBES / AUMON M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699"/>
    <s v="D"/>
    <d v="2024-03-13T00:00:00"/>
    <n v="22024000940"/>
    <s v="2024 06 3232 212"/>
    <n v="458.57"/>
    <x v="405"/>
    <s v="ID: 0039299-CEIP GONZALO DE CORDOBA / CIERRA.TELESCO 33B50PL PLATA S/RETENC. / ID: 0039708-CEIP PARQUE ALAMEDA / SIKAFL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388"/>
    <s v="D"/>
    <d v="2024-02-28T00:00:00"/>
    <n v="22024000941"/>
    <s v="2024 06 3321 212"/>
    <n v="421.08"/>
    <x v="405"/>
    <s v="ID: 0039382-BIBLIOTECA PUBLICA / CIERRAP. SERVAX MOD. TSA CR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6782"/>
    <s v="D"/>
    <d v="2024-03-18T00:00:00"/>
    <n v="22024000437"/>
    <s v="2024 10 2311 212"/>
    <n v="346.12"/>
    <x v="405"/>
    <s v="F - 524 - 12 RUEDAS 2-2473 BH Y 12 2-2464 BH Y 2 BROCAS DE WIDIA - CENTRO INTEGRADO PSH - MAOR SL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4449"/>
    <s v="D"/>
    <d v="2024-03-05T00:00:00"/>
    <n v="22024001633"/>
    <s v="2024 07 1711 22199"/>
    <n v="318.35000000000002"/>
    <x v="405"/>
    <s v="AFILADO CUCHILLA / STIHL BARRENA PARA SUELOS Ø 120 MM 44046802012 / STIHL PROLONGADOR PARA VÁSTAGO 450 MM 43116802350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1581"/>
    <s v="D"/>
    <d v="2024-02-19T00:00:00"/>
    <n v="22024000940"/>
    <s v="2024 06 3232 212"/>
    <n v="285.20999999999998"/>
    <x v="405"/>
    <s v="ID: 0032321-CEIP PONCE DE LEON / TACO FISCHER DUOPOWER  8x 40  555008 / TOR.CELO TIC INVIOLABLE  7x 70 ZINC. / ID: 00378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73"/>
    <s v="D"/>
    <d v="2024-03-05T00:00:00"/>
    <n v="22024001633"/>
    <s v="2024 07 1711 22199"/>
    <n v="249.55"/>
    <x v="405"/>
    <s v="TACO FISCHER DUOPOWER  6x 30  555006 / LLAVES MECANIZADAS ACERO / PERTIGA OUTILS-WOLF REF. ZMT-02 4,0MT. / SERRUCHO OUTI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4332"/>
    <s v="D"/>
    <d v="2024-03-05T00:00:00"/>
    <n v="22024001637"/>
    <s v="2024 07 1711 213"/>
    <n v="201.71"/>
    <x v="405"/>
    <s v="Corresponde al albaran T23/2530-VALE 257-VIVERO / Nº OR: 4704 - Entrada: 01/12/2023 09:11:25 Nº Serie: 967805207 / Marca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1637"/>
    <s v="D"/>
    <d v="2024-02-19T00:00:00"/>
    <n v="22024000078"/>
    <s v="2024 03 9241 212"/>
    <n v="184.45"/>
    <x v="405"/>
    <s v="MATERIAL CC RONDILLA Y CC PARQUESOL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574"/>
    <s v="D"/>
    <d v="2024-02-28T00:00:00"/>
    <n v="22024000485"/>
    <s v="2024 10 2312 212"/>
    <n v="165.37"/>
    <x v="405"/>
    <s v="MANT, SUMINISTRO MATERIAL REPARACIONES,  KIT BASE OBT PARA CVA HUERTA  Y PARA EL CVA ZONA SUR, CONTERA REDONDA GOM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4451"/>
    <s v="D"/>
    <d v="2024-03-05T00:00:00"/>
    <n v="22024001633"/>
    <s v="2024 07 1711 22199"/>
    <n v="138.82"/>
    <x v="405"/>
    <s v="ID: 0039171-INSONUSA / CERRADURA MCM 1650-21-00 S/BOMBILLO / BOMBILLO TESA 5030 30x30 LN / CORTAVARILLA IRIMO 600mm - 24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3643"/>
    <s v="D"/>
    <d v="2024-02-28T00:00:00"/>
    <n v="22024000078"/>
    <s v="2024 03 9241 212"/>
    <n v="125.02"/>
    <x v="405"/>
    <s v="MATERIAL FERRETERÍA CC ZONA ESTE (ID0039957): RUEDAS PARA PUERTA CORREDERA BIBLIOTECA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6841"/>
    <s v="D"/>
    <d v="2024-03-18T00:00:00"/>
    <n v="22024001045"/>
    <s v="2024 11 3111 22199"/>
    <n v="119.28"/>
    <x v="405"/>
    <s v="ID: 0039894-DEPOSITO CANINO / CABLE ACERO 1.5mm TERMINAL TOPE &quot;&quot;R&quot;&quot; - ELECTROSOLDADO  1.0MT / CABLE ACERO PLASTIFICADO 4,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7767"/>
    <s v="D"/>
    <d v="2024-03-21T00:00:00"/>
    <n v="22024001012"/>
    <s v="2024 11 1321 213"/>
    <n v="115.64"/>
    <x v="405"/>
    <s v="ID: 0040144-DISTRITO - 3 PARQUESOL / BOMBILLO TESA 5030 35x35 LN / LLAVES MECANIZADAS ACERO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3"/>
  </r>
  <r>
    <n v="220240003458"/>
    <s v="D"/>
    <d v="2024-02-28T00:00:00"/>
    <n v="22024000078"/>
    <s v="2024 03 9241 212"/>
    <n v="92.08"/>
    <x v="405"/>
    <s v="MATERIAL FERRETERÍA CC JOSE LUIS MOSQUERA (ID 0038484 / RETENEDOR) Y CC CASA CUNA (ID 0038492 / CERRADURA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6940"/>
    <s v="D"/>
    <d v="2024-03-18T00:00:00"/>
    <n v="22024001045"/>
    <s v="2024 11 3111 22199"/>
    <n v="88.46"/>
    <x v="405"/>
    <s v="ID: 0039936-INTERVENCION C/ CORPUS CRISTI - 10 / CERRADURA CVL 1125A 1-10 60/100 DR. / ID: 0039895-DEPOSITO CANINO / DI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3557"/>
    <s v="D"/>
    <d v="2024-02-28T00:00:00"/>
    <n v="22024000485"/>
    <s v="2024 10 2312 212"/>
    <n v="80.709999999999994"/>
    <x v="405"/>
    <s v="MANT. REPARACIONES DEL CVA ZONA ESTE, BOMBILLO TESA 5030 35x35 LNY RIO ESGUEVA,   BOMBILLO - INICIATIVS SOCIALES- DUR 1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3625"/>
    <s v="D"/>
    <d v="2024-02-28T00:00:00"/>
    <n v="22024001045"/>
    <s v="2024 11 3111 22199"/>
    <n v="69.62"/>
    <x v="405"/>
    <s v="Corresponde al albaran A23/15083 / ID38609-DEPOSITO CANINO / RUEDA 2-2464 BH 080D 070K POLI.PLAT.FR. / RUEDA 2-2473 BH 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5070"/>
    <s v="AD"/>
    <d v="2024-03-07T00:00:00"/>
    <n v="22024002875"/>
    <s v="2024 05 4314 22699"/>
    <n v="3475.12"/>
    <x v="125"/>
    <s v="ALQUILER DE LA SALA CONCHA VELASCO PARA CELEBRACION DE LA  XV SEMANA DE LA MODA.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4"/>
    <s v="4314. Actuaciones en materia de comercio minorista"/>
    <s v="22"/>
    <s v="22699"/>
  </r>
  <r>
    <n v="220240006790"/>
    <s v="D"/>
    <d v="2024-03-18T00:00:00"/>
    <n v="22024000436"/>
    <s v="2024 10 2311 212"/>
    <n v="45.3"/>
    <x v="405"/>
    <s v="F - 844 - BUZON PARA COMEDOR SOCIAL - EXCLUSIVAS MAOR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4459"/>
    <s v="D"/>
    <d v="2024-03-05T00:00:00"/>
    <n v="22024001633"/>
    <s v="2024 07 1711 22199"/>
    <n v="31.91"/>
    <x v="405"/>
    <s v="MANGUERA ESPIRAL AZUL YPN 65- 7 / AIXIA ENCHUFE HEMBRA  1/4   24KAIW13 / AIXIA RACORD HEMBRA  1/4    23SFIW13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n v="1302"/>
    <s v="1302. Dirección del área de salud pública y seguridad ciudadana"/>
    <s v="22"/>
    <s v="22199"/>
  </r>
  <r>
    <n v="220240007712"/>
    <s v="D"/>
    <d v="2024-03-21T00:00:00"/>
    <n v="22024000485"/>
    <s v="2024 10 2312 212"/>
    <n v="18.36"/>
    <x v="405"/>
    <s v="MANTENIMIENTO, SUMINISTRO DE  CEYS SELLACEYS MADERA HAYA PARA REPARACIONES DEL CVA HUERTA DEL REY- DUR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3096"/>
    <s v="AD"/>
    <d v="2024-02-21T00:00:00"/>
    <n v="22024002007"/>
    <s v="2024 01 4331 22699"/>
    <n v="605"/>
    <x v="407"/>
    <s v="RENOVACIÓN DE CERTIFICADOS DE SERVIDORES ASOCIADOS AL PROYECTO S2CITY (AÑO 2024)"/>
    <n v="220"/>
    <s v="BARCELONA"/>
    <s v="BARCELONA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3036"/>
    <s v="AD"/>
    <d v="2024-02-21T00:00:00"/>
    <n v="22024001571"/>
    <s v="2024 04 3121 22799"/>
    <n v="3500"/>
    <x v="408"/>
    <s v="LIMPIEZA DE BATAS, TOALLAS, SABANILLAS, ETC. DEPARTAMENTO DE PREVENCION Y SALUD LABORAL"/>
    <n v="220"/>
    <s v="TUDELA DE DUERO"/>
    <s v="VALLADOLID"/>
    <x v="0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799"/>
  </r>
  <r>
    <n v="220240003052"/>
    <s v="AD"/>
    <d v="2024-02-21T00:00:00"/>
    <n v="22024001693"/>
    <s v="2024 11 1621 214"/>
    <n v="3500"/>
    <x v="409"/>
    <s v="SUMINISTRO DE PIEZA MECANIZADAS Y TORNEADAS PARA CAMIONES RECOLECTORES Y BARREDORAS. SERVICIO DE LIMPIEZA."/>
    <n v="220"/>
    <s v="VALLADOLID"/>
    <s v="VALLADOL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4"/>
  </r>
  <r>
    <n v="220240006271"/>
    <s v="AD"/>
    <d v="2024-03-13T00:00:00"/>
    <n v="22024003117"/>
    <s v="2024 10 2312 22617"/>
    <n v="3520"/>
    <x v="410"/>
    <s v="TALLERES  PARA EL PROYECTO DE ACCESIBILIDAD&quot;&quot; EL OCIO TAMBIEN ES PARA MI&quot;&quot;  UNA VEZ AL MES DE 18 A 20 H DE MARZO A DICEM"/>
    <n v="220"/>
    <s v="VILLALBA DE LOS ALCORES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17"/>
  </r>
  <r>
    <n v="220240001346"/>
    <s v="AD"/>
    <d v="2024-02-09T00:00:00"/>
    <n v="22024001591"/>
    <s v="2024 06 3231 213"/>
    <n v="3573.68"/>
    <x v="70"/>
    <s v="MANTENIMIENTO SISTEMAS DE SEGURIDAD ESCUELAS INFANTILES. 2024 ENLAZADO A PROYECTO: 3.680,27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40003070"/>
    <s v="AD"/>
    <d v="2024-02-21T00:00:00"/>
    <n v="22024001936"/>
    <s v="2024 06 3232 212"/>
    <n v="3630"/>
    <x v="80"/>
    <s v="SUMINISTRO DE MATERIAL PARA BAÑOS Y COCINAS DE LOS COLEGIOS PÚBLICOS.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707"/>
    <s v="AD"/>
    <d v="2024-01-01T00:00:00"/>
    <n v="22024001263"/>
    <s v="2024 10 2312 213"/>
    <n v="605"/>
    <x v="374"/>
    <s v="MANTENIMIENTO PARA  LOS CVA TRANSFERIDOS DE LOS DESFIBRILADORES EN 2024"/>
    <n v="220"/>
    <s v="SEVILLA"/>
    <s v="SEVILL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39000815"/>
    <s v="AD"/>
    <d v="2024-01-01T00:00:00"/>
    <n v="22024001416"/>
    <s v="2024 10 2315 22611"/>
    <n v="600"/>
    <x v="411"/>
    <s v="TALLER DE CANTO VOCES CREATIVAS VOCES EN IGUALDAD ENERO A JUN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098"/>
    <s v="AD"/>
    <d v="2024-01-01T00:00:00"/>
    <n v="22024002081"/>
    <s v="2024 11 1321 213"/>
    <n v="1250"/>
    <x v="412"/>
    <s v="PREST. ACCESORIAS (REPAR. Y MATERIAL. MANTENIM. Y CONSERV.  INSTAL. TÉRMICAS POLICÍA  DEL 1-1-2024 AL 28-2-2024. LOTE 1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29000099"/>
    <s v="AD"/>
    <d v="2024-01-01T00:00:00"/>
    <n v="22024002082"/>
    <s v="2024 11 1321 213"/>
    <n v="1797.06"/>
    <x v="412"/>
    <s v="PRESTACIONES BÁSICAS  MANT. Y CONSERV. INST. TÉRMICAS EDIFICIOS DE POLICÍA DEL 1-1-20224 AL 28-2-2024. LOTE 1."/>
    <n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"/>
    <s v="1321"/>
    <s v="1321. Policía municipal"/>
    <s v="21"/>
    <s v="213"/>
  </r>
  <r>
    <n v="220240005709"/>
    <s v="D"/>
    <d v="2024-03-13T00:00:00"/>
    <n v="22024000456"/>
    <s v="2024 11 1621 22199"/>
    <n v="10.01"/>
    <x v="405"/>
    <s v="Corresponde al albaran A23/15081 / ID39330-CASETA PUENTE JARDIN / MANILLA AY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7736"/>
    <s v="D"/>
    <d v="2024-03-21T00:00:00"/>
    <n v="22024000749"/>
    <s v="2024 02 9332 212"/>
    <n v="150.9"/>
    <x v="405"/>
    <s v="SIN ID / MANO DE OBRA / STIHL MANGUERA DE ALTA PRESION  RE015000802 / Mantenimiento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0817"/>
    <s v="AD"/>
    <d v="2024-02-08T00:00:00"/>
    <n v="22024000955"/>
    <s v="2024 06 3232 213"/>
    <n v="3630"/>
    <x v="199"/>
    <s v="INTERVENCIONES VARIAS (REPARACIONES EN GRUPOS BOMBEO, CUADROS ELECTRICOS, MOTORIZACIÓN PERSIANAS...) EN CEIPS.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0755"/>
    <s v="AD"/>
    <d v="2024-02-05T00:00:00"/>
    <n v="22024000470"/>
    <s v="2024 03 9200 22699"/>
    <n v="3838.84"/>
    <x v="38"/>
    <s v="BUZONEO CONVOCATORIAS CONCEJOS ABIERTOS BARRIOS DE VALLADOLID EN 2024"/>
    <n v="220"/>
    <s v="TORREJON DE ARDOZ"/>
    <s v="MADRID"/>
    <x v="0"/>
    <s v="AdDirec - Adjudicación Directa"/>
    <s v="SinC - Sin Criterio"/>
    <x v="1"/>
    <x v="0"/>
    <s v="2"/>
    <s v="2. Gastos corrientes en bienes y servicios"/>
    <s v="03"/>
    <x v="9"/>
    <s v="9200"/>
    <s v="9200. Dirección del area de participación ciudadana y deportes"/>
    <s v="22"/>
    <s v="22699"/>
  </r>
  <r>
    <n v="220229000727"/>
    <s v="AD"/>
    <d v="2024-01-01T00:00:00"/>
    <n v="22024002048"/>
    <s v="2024 06 3232 213"/>
    <n v="6487.8"/>
    <x v="301"/>
    <s v="SE 58-20 P.S.4 PRORROGA CTTO MANTENIMIENTO ASCENSORES LOTE 2. COLEGIOS PUBLICOS. AÑOS 2023 Y 2024.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1346"/>
    <s v="AD"/>
    <d v="2024-02-09T00:00:00"/>
    <n v="22024001590"/>
    <s v="2024 06 3231 213"/>
    <n v="3680.27"/>
    <x v="70"/>
    <s v="MANTENIMIENTO SISTEMAS DE SEGURIDAD ESCUELAS INFANTILES. 2024 ENLAZADO A PROYECTO: 3.680,27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40000784"/>
    <s v="AD"/>
    <d v="2024-02-07T00:00:00"/>
    <n v="22024000612"/>
    <s v="2024 04 9321 22799"/>
    <n v="6564.25"/>
    <x v="117"/>
    <s v="REPARTO Y BUZONEO DE LA GUÍA DEL CONTRIBUYENTE EJERCIC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39000352"/>
    <s v="AD"/>
    <d v="2024-01-01T00:00:00"/>
    <n v="22024001539"/>
    <s v="2024 09 4321 22701"/>
    <n v="598.95000000000005"/>
    <x v="70"/>
    <s v="SERVICIO DE MANTENIMIENTO DEL SISTEMA DE SEGURIDAD DE LA ANTIGUA HIPICA MILITAR, 1 AÑO DEL 01-09-2023 AL 3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01"/>
  </r>
  <r>
    <n v="220229000721"/>
    <s v="AD"/>
    <d v="2024-01-01T00:00:00"/>
    <n v="22024002043"/>
    <s v="2024 06 3231 213"/>
    <n v="497.03"/>
    <x v="301"/>
    <s v="SE 58-20 P.S. 4 PRORROGA CTTO MANTENIMIENTO ASCENSORES. LOTE 2 ESCUELAS INFANTILES MUNICIPALES. AÑOS 2023 Y 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06"/>
    <x v="4"/>
    <n v="4312"/>
    <s v="4312. Mercados"/>
    <n v="22"/>
    <n v="22799"/>
  </r>
  <r>
    <n v="220229000726"/>
    <s v="AD"/>
    <d v="2024-01-01T00:00:00"/>
    <n v="22024002797"/>
    <s v="2024 10 2314 213"/>
    <n v="497.03"/>
    <x v="301"/>
    <s v="SE 58-20 P.S.4 PRORROGA CTTO MANTENIMIENTO ASCENSORES LOTE 2: ESPACIO JOVEN SUR. AÑOS 2023 Y 2024"/>
    <n v="220"/>
    <s v="VALLADOLID"/>
    <s v="VALLADOLID"/>
    <x v="0"/>
    <s v="PrAbier - Procedimiento Abierto"/>
    <s v="UniC - Único Criterio"/>
    <x v="2"/>
    <x v="0"/>
    <s v="2"/>
    <s v="2. Gastos corrientes en bienes y servicios"/>
    <s v="10"/>
    <x v="2"/>
    <s v="2314"/>
    <s v="2314. Centro de programas juveniles"/>
    <s v="21"/>
    <s v="213"/>
  </r>
  <r>
    <n v="220240003679"/>
    <s v="AD"/>
    <d v="2024-02-29T00:00:00"/>
    <n v="22024002604"/>
    <s v="2024 03 9241 22103"/>
    <n v="597.92999999999995"/>
    <x v="13"/>
    <s v="SUMINISTRO DE GASÓLEO PARA LOCAL MUNICIPAL C/ CONDE ARTECHE (AV UNIÓN ESGUEVA)"/>
    <n v="220"/>
    <s v="VALLADOLID"/>
    <s v="VALLADOL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103"/>
  </r>
  <r>
    <n v="220240005363"/>
    <s v="AD"/>
    <d v="2024-03-08T00:00:00"/>
    <n v="22024003272"/>
    <s v="2024 11 1321 213"/>
    <n v="3766.93"/>
    <x v="222"/>
    <s v="MANTENIMIENTO REVISIÓN Y CORRECCIÓN DE PUERTAS MANUALES Y AUTOMÁTICAS DE LAS DEPENDENCIAS DE POLICÍA MUNICIPAL 2024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8423"/>
    <s v="AD"/>
    <d v="2024-03-22T00:00:00"/>
    <n v="22024003597"/>
    <s v="2024 11 1321 22200"/>
    <n v="580.79999999999995"/>
    <x v="413"/>
    <s v="COBERTURA MOVIL EN PUENTE DUERO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200"/>
  </r>
  <r>
    <n v="220240008425"/>
    <s v="AD"/>
    <d v="2024-03-22T00:00:00"/>
    <n v="22024003618"/>
    <s v="2024 11 1361 22199"/>
    <n v="3805.45"/>
    <x v="414"/>
    <s v="ESPUMOGENO PARA INTERVENCIONES. 500 L PARA FUEGOS CLASE A Y B Y PARA HIDROCARBUROS, Y 125 L PARA LIQUIDOS POLARES//SEIS"/>
    <n v="220"/>
    <s v="VITORIA"/>
    <s v="ALAVA"/>
    <x v="2"/>
    <s v="AdDirec - Adjudicación Directa"/>
    <s v="SinC - Sin Criterio"/>
    <x v="1"/>
    <x v="0"/>
    <s v="2"/>
    <s v="2. Gastos corrientes en bienes y servicios"/>
    <s v="11"/>
    <x v="1"/>
    <s v="1361"/>
    <s v="1361. Prevención y extinción de incencios"/>
    <s v="22"/>
    <s v="22199"/>
  </r>
  <r>
    <n v="220240004061"/>
    <s v="AD"/>
    <d v="2024-03-02T00:00:00"/>
    <n v="22024002470"/>
    <s v="2024 10 2315 22611"/>
    <n v="3872"/>
    <x v="415"/>
    <s v="ACTUACION ESPECTACULO DIA INTERNACIONAL DE LA MUJER 9 DE MARZ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0802"/>
    <s v="AD"/>
    <d v="2024-02-08T00:00:00"/>
    <n v="22024000739"/>
    <s v="2024 11 1321 22199"/>
    <n v="3876.84"/>
    <x v="416"/>
    <s v="ADQUISICIÓN DE ELCTRODOS Y MALETINESPARA DESFIBRILADORES DE POLICIA MUNICIPAL"/>
    <n v="220"/>
    <s v="BURGOS"/>
    <s v="BURGOS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199"/>
  </r>
  <r>
    <n v="220240000777"/>
    <s v="AD"/>
    <d v="2024-02-07T00:00:00"/>
    <n v="22024000599"/>
    <s v="2024 11 1621 212"/>
    <n v="3960.33"/>
    <x v="417"/>
    <s v="REPARACIÓN PUERTA NAVE C/ PESETA. SERVICIO DE LIMPIEZA."/>
    <n v="220"/>
    <s v="REVILLA DE CAMARGO"/>
    <s v="CANTABRIA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2"/>
  </r>
  <r>
    <n v="220240003702"/>
    <s v="AD"/>
    <d v="2024-02-29T00:00:00"/>
    <n v="22024002509"/>
    <s v="2024 11 1321 22706"/>
    <n v="3963.96"/>
    <x v="352"/>
    <s v="AUDITORIA DE SEGUIMIENTO DE CERTIFICACION DE CALIDAD 9001 SERVICIO POLICIA MUNICIPAL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706"/>
  </r>
  <r>
    <n v="220240003346"/>
    <s v="AD"/>
    <d v="2024-02-26T00:00:00"/>
    <n v="22024002009"/>
    <s v="2024 01 4331 22699"/>
    <n v="435.6"/>
    <x v="407"/>
    <s v="MANTENIMIENTO DEL CERTIFICADO WILDCAR SERVIDOR *.IDEVA.ES (AÑO 2024)"/>
    <n v="220"/>
    <s v="BARCELONA"/>
    <s v="BARCELONA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99"/>
  </r>
  <r>
    <n v="220240003050"/>
    <s v="AD"/>
    <d v="2024-02-21T00:00:00"/>
    <n v="22024001663"/>
    <s v="2024 11 1621 214"/>
    <n v="4000"/>
    <x v="418"/>
    <s v="SUMINISTRO NECESARIO DE PIEZAS DE LA MARCA GEESINK NORBA. SERVICIO DE LIMPIEZA."/>
    <n v="220"/>
    <s v="TORREJÓN DE ARDOZ"/>
    <s v="MADR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4"/>
  </r>
  <r>
    <n v="220240003088"/>
    <s v="AD"/>
    <d v="2024-02-21T00:00:00"/>
    <n v="22024001834"/>
    <s v="2024 11 1321 213"/>
    <n v="4000"/>
    <x v="419"/>
    <s v="LAVADO INTERIOR Y EXTERIOR DE VEHICULOS DE LA POLICIA MUNICIPAL (2024)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709"/>
    <s v="AD"/>
    <d v="2024-01-01T00:00:00"/>
    <n v="22024001326"/>
    <s v="2024 10 2312 22799"/>
    <n v="430.77"/>
    <x v="374"/>
    <s v="CURSO DE FORMACION EN 2024 PARA EL MANEJO DE LOSDESFIBRILADORES DE  LOS CVA TANSFERIDOS"/>
    <n v="220"/>
    <s v="SEVILLA"/>
    <s v="SEVILL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799"/>
  </r>
  <r>
    <n v="220239000732"/>
    <s v="AD"/>
    <d v="2024-01-01T00:00:00"/>
    <n v="22024001269"/>
    <s v="2024 10 2412 213"/>
    <n v="424"/>
    <x v="91"/>
    <s v="MANTENIMIENTO DEL  ASCENSOR  DEL JACINTO BENAVENTE DURANTE 2024 - CENTRO DE FORMACION PARA EL EMPLEO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0803"/>
    <s v="AD"/>
    <d v="2024-02-08T00:00:00"/>
    <n v="22024000747"/>
    <s v="2024 11 1321 22699"/>
    <n v="288.70999999999998"/>
    <x v="127"/>
    <s v="SUMINISTRO ANUAL DE GAS PARA PISTOLAS DE LA GALERIA DE TIRO VIRTUAL DE POLICIA"/>
    <n v="220"/>
    <s v="BARCELONA"/>
    <s v="BARCELONA"/>
    <x v="2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2"/>
    <s v="22699"/>
  </r>
  <r>
    <n v="220240001322"/>
    <s v="D"/>
    <d v="2024-02-09T00:00:00"/>
    <n v="22024000008"/>
    <s v="2024 05 4312 22104"/>
    <n v="2579.4499999999998"/>
    <x v="420"/>
    <s v="CONTRATO CENTRALIZADO LOTE 2 VESTUARIO Y CALZADO PERSONAL MERCADOS MUNICIPALES DEL SCM."/>
    <n v="300"/>
    <s v="VELEZ-RUBIO"/>
    <s v="ALMERIA"/>
    <x v="2"/>
    <s v="PrAbier - Procedimiento Abierto"/>
    <s v="MultiC - MultiCriterio"/>
    <x v="2"/>
    <x v="0"/>
    <s v="2"/>
    <s v="2. Gastos corrientes en bienes y servicios"/>
    <s v="05"/>
    <x v="8"/>
    <s v="4312"/>
    <s v="4312. Mercados"/>
    <s v="22"/>
    <s v="22104"/>
  </r>
  <r>
    <n v="220240003027"/>
    <s v="AD"/>
    <d v="2024-02-21T00:00:00"/>
    <n v="22024001546"/>
    <s v="2024 10 2311 212"/>
    <n v="4091.67"/>
    <x v="421"/>
    <s v="REPARACION COCINA VVDA SOCIAL ALOJAMIENTOS PROVISIONALES NEBRIJA 14 BAJO C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40003042"/>
    <s v="AD"/>
    <d v="2024-02-21T00:00:00"/>
    <n v="22024001619"/>
    <s v="2024 06 3321 22001"/>
    <n v="4185.2299999999996"/>
    <x v="422"/>
    <s v="CTTO SUSCRIPCIÓN VARIAS REVISTAS PARA BIBLIOTECAS MUNICIPALES AÑO 2024"/>
    <n v="220"/>
    <s v="MADRID"/>
    <s v="MADRID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39000902"/>
    <s v="AD"/>
    <d v="2024-01-01T00:00:00"/>
    <n v="22024001283"/>
    <s v="2024 10 2312 213"/>
    <n v="387.7"/>
    <x v="217"/>
    <s v="MANTENIMIENTO SISTEMA DE ALARMAS DEL CVA PARQUESOL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29000882"/>
    <s v="AD"/>
    <d v="2024-01-01T00:00:00"/>
    <n v="22024002152"/>
    <s v="2024 01 9203 22000"/>
    <n v="347.9"/>
    <x v="168"/>
    <s v="CONTRATO SUMINISTRO MATERIAL DE OFICINA ALMACEN DE ACOPIOS LOTE 1  DE 01/01/2024-31/01/2024, R.I."/>
    <n v="220"/>
    <s v="BURGOS"/>
    <s v="BURGOS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3021"/>
    <s v="AD"/>
    <d v="2024-02-21T00:00:00"/>
    <n v="22024000463"/>
    <s v="2024 10 2312 212"/>
    <n v="300.39"/>
    <x v="239"/>
    <s v="MANTENIM. NECESITA UN  BRAZO ARTICULADO DE 12 METROS ( MANT LLAMA A ESTA EMPRESA)PARA  REPARARLA  GOTERA DEL CVA Z. ESTE"/>
    <n v="220"/>
    <s v="CABEZON DE PISUERGA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2"/>
  </r>
  <r>
    <n v="220240007622"/>
    <s v="ADO"/>
    <d v="2024-03-21T00:00:00"/>
    <n v="22024003590"/>
    <s v="2024 02 9332 212"/>
    <n v="4319.7700000000004"/>
    <x v="126"/>
    <s v="UD, INSTALACIÓN DE ESCALERA EN ARCHIVO MUNICIPAL"/>
    <n v="240"/>
    <s v="TUDELA DE DUERO"/>
    <s v="VALLADOLID"/>
    <x v="2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2"/>
  </r>
  <r>
    <n v="220240001323"/>
    <s v="D"/>
    <d v="2024-02-09T00:00:00"/>
    <n v="22024000007"/>
    <s v="2024 03 9241 22104"/>
    <n v="18631.310000000001"/>
    <x v="420"/>
    <s v="PRSE 82/2022 LOTE 2// VESTUARIO ÁREA 03 PARTICIPACIÓN CIUDADANA AÑO 2024"/>
    <n v="300"/>
    <s v="VELEZ-RUBIO"/>
    <s v="ALMERIA"/>
    <x v="2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104"/>
  </r>
  <r>
    <n v="220239000567"/>
    <s v="AD"/>
    <d v="2024-01-01T00:00:00"/>
    <n v="22024001444"/>
    <s v="2024 06 3341 22799"/>
    <n v="278.3"/>
    <x v="162"/>
    <s v="SERVICIO DE ILUMINACION DE LA CUPULA DEL MILENIO CON DISTINTOS COLORES CON MOTIVO DE LA CELEBRACIÓN DE EVENTOS. 3 MESES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40004063"/>
    <s v="AD"/>
    <d v="2024-03-02T00:00:00"/>
    <n v="22024002511"/>
    <s v="2024 02 9332 213"/>
    <n v="4440.7"/>
    <x v="423"/>
    <s v="MODIFICACIÓN CONDUCCIONES HIDRÁULICAS DE LAS INSTALACIONES DE CLIMATIZACIÓN SALA DE CALDERAS DEL EDIF. MUNIC S. BENITO"/>
    <n v="220"/>
    <s v="VILLANUBLA"/>
    <s v="VALLADOLID"/>
    <x v="0"/>
    <s v="AdDirec - Adjudicación Directa"/>
    <s v="SinC - Sin Criterio"/>
    <x v="1"/>
    <x v="0"/>
    <s v="2"/>
    <s v="2. Gastos corrientes en bienes y servicios"/>
    <s v="02"/>
    <x v="5"/>
    <n v="4312"/>
    <s v="4312. Mercados"/>
    <n v="22"/>
    <n v="22602"/>
  </r>
  <r>
    <n v="220239000669"/>
    <s v="AD"/>
    <d v="2024-01-01T00:00:00"/>
    <n v="22024001322"/>
    <s v="2024 06 3261 22799"/>
    <n v="267"/>
    <x v="353"/>
    <s v="AMPLIACIÓN CONTRATO TALLERES CONOCE EL FLAMENCO AL ALUMNADO INFANTIL Y DE 1º Y 2º PRIMARIA. HASTA JUNIO 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2024"/>
    <s v="AD"/>
    <d v="2024-02-21T00:00:00"/>
    <n v="22024001750"/>
    <s v="2024 04 3121 22106"/>
    <n v="4500"/>
    <x v="424"/>
    <s v="VACUNAS HEPATITIS Y TETANOS. DEPARTAMENTO DE PREVENCION Y SALUD LABORAL"/>
    <n v="220"/>
    <s v="TRES CANTOS"/>
    <s v="MADRID"/>
    <x v="2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06"/>
  </r>
  <r>
    <n v="220239000147"/>
    <s v="AD"/>
    <d v="2024-01-01T00:00:00"/>
    <n v="22024001156"/>
    <s v="2024 04 9204 22002"/>
    <n v="29354.42"/>
    <x v="425"/>
    <s v="SUMINISTRO DE FUNGIBLES ORIGINALES, LOTE 1 (2/2023) PRIMERA PRÓRROGA"/>
    <n v="220"/>
    <s v="BASAURI"/>
    <s v="BIZKAIA"/>
    <x v="2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2"/>
    <s v="22002"/>
  </r>
  <r>
    <n v="220240003051"/>
    <s v="AD"/>
    <d v="2024-02-21T00:00:00"/>
    <n v="22024001682"/>
    <s v="2024 11 1621 214"/>
    <n v="4500"/>
    <x v="426"/>
    <s v="ADQUISICIÓN DE REPUESTOS PARA REPARAR CAJAS DE CAMBIO ALLISON DE VEHÍCULOS DEL SERVICIO DE LIMPIEZA."/>
    <n v="220"/>
    <s v="COSLADA"/>
    <s v="MADR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4"/>
  </r>
  <r>
    <n v="220240001324"/>
    <s v="D"/>
    <d v="2024-02-09T00:00:00"/>
    <n v="22024000011"/>
    <s v="2024 10 2312 22104"/>
    <n v="1666.65"/>
    <x v="420"/>
    <s v="VESTUARIO DE LOS CENTROS DE VIDA ACTIVA SIN TRANSFERIR EN 2024-"/>
    <n v="300"/>
    <s v="VELEZ-RUBIO"/>
    <s v="ALMERI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4"/>
  </r>
  <r>
    <n v="220240001325"/>
    <s v="D"/>
    <d v="2024-02-09T00:00:00"/>
    <n v="22024000012"/>
    <s v="2024 10 2312 22104"/>
    <n v="3333.28"/>
    <x v="420"/>
    <s v="VESTUARIO DE LOS CENTROS DE VIDA   ACTIVA TRANSFERIDOS PARA  2024"/>
    <n v="300"/>
    <s v="VELEZ-RUBIO"/>
    <s v="ALMERIA"/>
    <x v="2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104"/>
  </r>
  <r>
    <n v="220240001326"/>
    <s v="D"/>
    <d v="2024-02-09T00:00:00"/>
    <n v="22024000010"/>
    <s v="2024 10 2311 22104"/>
    <n v="1072.27"/>
    <x v="420"/>
    <s v="CONTRATO DE SUMINISTRO DE VESTUARIO Y CALZADO SE-PC-10-2023 (PR-SE-82/2022)  - 2024"/>
    <n v="300"/>
    <s v="VELEZ-RUBIO"/>
    <s v="ALMERIA"/>
    <x v="2"/>
    <s v="PrAbier - Procedimiento Abierto"/>
    <s v="MultiC - MultiCriterio"/>
    <x v="2"/>
    <x v="0"/>
    <s v="2"/>
    <s v="2. Gastos corrientes en bienes y servicios"/>
    <s v="10"/>
    <x v="2"/>
    <s v="2311"/>
    <s v="2311. Intervención social"/>
    <s v="22"/>
    <s v="22104"/>
  </r>
  <r>
    <n v="220240001327"/>
    <s v="D"/>
    <d v="2024-02-09T00:00:00"/>
    <n v="22024000009"/>
    <s v="2024 06 3232 22104"/>
    <n v="3827.21"/>
    <x v="420"/>
    <s v="SE-PC 10/23 CTTACIÓN VESTUARIO DIVERSAS AREAS MUNICIPALES (S. EDUCACIÓN) 2024"/>
    <n v="300"/>
    <s v="VELEZ-RUBIO"/>
    <s v="ALMERIA"/>
    <x v="0"/>
    <s v="PrAbier - Procedimiento Abierto"/>
    <s v="MultiC - MultiCriterio"/>
    <x v="2"/>
    <x v="0"/>
    <s v="2"/>
    <s v="2. Gastos corrientes en bienes y servicios"/>
    <s v="06"/>
    <x v="4"/>
    <s v="3232"/>
    <s v="3232. Conservación y mantenimiento centros educación infantil y primaria"/>
    <s v="22"/>
    <s v="22104"/>
  </r>
  <r>
    <n v="220240003034"/>
    <s v="AD/"/>
    <d v="2024-02-21T00:00:00"/>
    <n v="22024001536"/>
    <s v="2024 10 2315 22619"/>
    <n v="-15617.28"/>
    <x v="384"/>
    <s v="TRASPASO CONTRATO A AREA 06 3231 22619"/>
    <n v="220"/>
    <s v="ARROYO DE LA ENCOMIENDA"/>
    <s v="VALLADOL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619"/>
  </r>
  <r>
    <n v="220240003113"/>
    <s v="D"/>
    <d v="2024-02-21T00:00:00"/>
    <n v="22024000071"/>
    <s v="2024 10 2312 216"/>
    <n v="9601.75"/>
    <x v="368"/>
    <s v="mant.y reparac.equipos informáticos d CVA ARCA R, Z.ESTE,HTA,VIC, FRAY L.L.Y PARQ.DE 1/3/24 A31/12/24"/>
    <n v="30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6"/>
  </r>
  <r>
    <n v="220240003307"/>
    <s v="AD"/>
    <d v="2024-02-23T00:00:00"/>
    <n v="22024001562"/>
    <s v="2024 0550 4314 22706"/>
    <n v="17303"/>
    <x v="306"/>
    <s v="ESTUDIO RESIDUOS MARQUESINA MERCADILLOS"/>
    <n v="220"/>
    <s v="VALLADOLID"/>
    <s v="VALLADOLID"/>
    <x v="0"/>
    <s v="AdDirec - Adjudicación Directa"/>
    <s v="SinC - Sin Criterio"/>
    <x v="1"/>
    <x v="0"/>
    <n v="2"/>
    <s v="2. Gastos corrientes en bienes y servicios"/>
    <s v="05"/>
    <x v="8"/>
    <n v="4314"/>
    <s v="4314. Actuaciones en materia de comercio minorista"/>
    <n v="22"/>
    <n v="22706"/>
  </r>
  <r>
    <n v="220240003335"/>
    <s v="AD"/>
    <d v="2024-02-26T00:00:00"/>
    <n v="22024001651"/>
    <s v="2024 08 1301 22706"/>
    <n v="16903.7"/>
    <x v="427"/>
    <s v="Redacción de estudio para la ordenación de las terrazas de hostelería en la ciudad de Valladolid (exp. 2/2024 SETM)"/>
    <n v="220"/>
    <s v="SALAMANCA"/>
    <s v="SALAMANCA"/>
    <x v="0"/>
    <s v="AdDirec - Adjudicación Directa"/>
    <s v="SinC - Sin Criterio"/>
    <x v="1"/>
    <x v="0"/>
    <s v="2"/>
    <s v="2. Gastos corrientes en bienes y servicios"/>
    <s v="08"/>
    <x v="3"/>
    <s v="1301"/>
    <s v="1301. Dirección del área de tráfico y movilidad"/>
    <s v="22"/>
    <s v="22706"/>
  </r>
  <r>
    <n v="220240003341"/>
    <s v="AD"/>
    <d v="2024-02-26T00:00:00"/>
    <n v="22024000451"/>
    <s v="2024 10 2312 22799"/>
    <n v="30008"/>
    <x v="428"/>
    <s v="SERVICIO RESTAURACION EN CENTRO DE ESTANCIAS DIURNAS HUERTA DEL REY EN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921"/>
    <s v="AD"/>
    <d v="2024-01-01T00:00:00"/>
    <n v="22024001285"/>
    <s v="2024 04 9204 213"/>
    <n v="4621.08"/>
    <x v="429"/>
    <s v="MANTENIMIENTO DE LOS SISTEMAS DE CLIMATIZACIÓN, LOTE 1 , PRIMERA PRÓRROGA, (56/2023)"/>
    <n v="220"/>
    <s v="MADRID"/>
    <s v="MADR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1"/>
    <s v="213"/>
  </r>
  <r>
    <n v="220239000730"/>
    <s v="AD"/>
    <d v="2024-01-01T00:00:00"/>
    <n v="22024001267"/>
    <s v="2024 10 2312 213"/>
    <n v="2758.8"/>
    <x v="412"/>
    <s v="MANTENIMIETO CALEFACCION PARA 2024 DE LOS CVA TRANSFERIDOS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39000190"/>
    <s v="AD"/>
    <d v="2024-01-01T00:00:00"/>
    <n v="22024001162"/>
    <s v="2024 10 2312 216"/>
    <n v="266.58999999999997"/>
    <x v="368"/>
    <s v="Mant. y Rep. eq. informaticos CPMS TRANSFERIDO La  Victoria de 1/01/24 a 28/2/24"/>
    <n v="220"/>
    <s v="MADRID"/>
    <s v="MADRID"/>
    <x v="0"/>
    <s v="AdDirec - Adjudicación Directa"/>
    <s v="SinC - Sin Criterio"/>
    <x v="1"/>
    <x v="0"/>
    <s v="2"/>
    <s v="2. Gastos corrientes en bienes y servicios"/>
    <s v="10"/>
    <x v="2"/>
    <n v="4314"/>
    <s v="4314. Actuaciones en materia de comercio minorista"/>
    <n v="22"/>
    <n v="22799"/>
  </r>
  <r>
    <n v="220240000778"/>
    <s v="AD"/>
    <d v="2024-02-07T00:00:00"/>
    <n v="22024000600"/>
    <s v="2024 11 1631 212"/>
    <n v="4629.1499999999996"/>
    <x v="430"/>
    <s v="REPARACIÓN ZÓCALO CASETA MADERA VESTUARIO MORERAS. LIMPIEZA VIARI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631"/>
    <s v="1631. Limpieza viaria"/>
    <s v="21"/>
    <s v="212"/>
  </r>
  <r>
    <n v="220240004480"/>
    <s v="D"/>
    <d v="2024-03-05T00:00:00"/>
    <n v="22024001380"/>
    <s v="2024 03 9241 213"/>
    <n v="4643.9799999999996"/>
    <x v="62"/>
    <s v="SUMINISTRO QUEMADOR CENTRO CÍVICO ZONA ESTE SEGUN PRESUPUESTO Nº 1726/204/24"/>
    <n v="300"/>
    <s v="VALLADOLID"/>
    <s v="MADRID"/>
    <x v="2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3"/>
  </r>
  <r>
    <n v="220240003069"/>
    <s v="AD"/>
    <d v="2024-02-21T00:00:00"/>
    <n v="22024001933"/>
    <s v="2024 06 3232 212"/>
    <n v="4840"/>
    <x v="145"/>
    <s v="REPARACIÓN DE ATACOS EN REDES DE SANEAMIENTO DE LOS COLEGIOS PÚBLICOS.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689"/>
    <s v="AD"/>
    <d v="2024-02-29T00:00:00"/>
    <n v="22024002443"/>
    <s v="2024 08 1532 210"/>
    <n v="4950"/>
    <x v="431"/>
    <s v="Suministro de áridos reciclados, zahorras y escombro a granel mediante retirada por medios municipales.-"/>
    <n v="220"/>
    <s v="VALLADOLID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40000808"/>
    <s v="AD"/>
    <d v="2024-02-08T00:00:00"/>
    <n v="22024000761"/>
    <s v="2024 1150 1621 22799"/>
    <n v="5063.8500000000004"/>
    <x v="432"/>
    <s v="ENCARTE FOLLETO A5 INTRODUCIR CARTA ALCALDE PRESENTACIÓN GUÍA SEPARACIÓN DE RESIDUOS. SERVICIO DE LIMPIEZA."/>
    <n v="220"/>
    <s v="VALLADOLID"/>
    <s v="VALLADOLID"/>
    <x v="0"/>
    <s v="AdDirec - Adjudicación Directa"/>
    <s v="SinC - Sin Criterio"/>
    <x v="1"/>
    <x v="0"/>
    <n v="2"/>
    <s v="2. Gastos corrientes en bienes y servicios"/>
    <s v="11"/>
    <x v="1"/>
    <n v="1621"/>
    <s v="1621. Recogida de residuos"/>
    <n v="22"/>
    <n v="22799"/>
  </r>
  <r>
    <n v="220239000731"/>
    <s v="AD"/>
    <d v="2024-01-01T00:00:00"/>
    <n v="22024001268"/>
    <s v="2024 10 2312 213"/>
    <n v="3310.56"/>
    <x v="412"/>
    <s v="MANTENIMIENTO CALEFACCION DE LOS CVA SIN TRANSFERIR PARA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061"/>
    <s v="AD"/>
    <d v="2024-02-21T00:00:00"/>
    <n v="22024001751"/>
    <s v="2024 10 2314 22613"/>
    <n v="5203"/>
    <x v="406"/>
    <s v="TALLERES ALIMENTACIÓN SALUDABLE EN LOS ESPACIOS JÓVENES / DURANTE 2023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613"/>
  </r>
  <r>
    <n v="220240003028"/>
    <s v="AD"/>
    <d v="2024-02-21T00:00:00"/>
    <n v="22024001555"/>
    <s v="2024 10 2311 212"/>
    <n v="245.53"/>
    <x v="433"/>
    <s v="ALQUILER PLATAFORMA ARTICULADA PARA REPARACION TEJADO VVDA SOCIAL MACIZO DE GREDOS 72"/>
    <n v="220"/>
    <s v="LAGUNA DE DUERO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2"/>
  </r>
  <r>
    <n v="220239000819"/>
    <s v="AD"/>
    <d v="2024-01-01T00:00:00"/>
    <n v="22024001420"/>
    <s v="2024 10 2315 22611"/>
    <n v="217.8"/>
    <x v="434"/>
    <s v="TALLER LITERARIO Y ARTÍSTICO EN EL CENTRO MUNICIPAL DE LA IGUALDAD ENER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3323"/>
    <s v="AD"/>
    <d v="2024-02-23T00:00:00"/>
    <n v="22024001713"/>
    <s v="2024 11 3111 22103"/>
    <n v="200"/>
    <x v="46"/>
    <s v="SUMINISTRO GAS VEHÍCULO HÍBRIDO 0634 DHJ PARA 2024"/>
    <n v="220"/>
    <s v="MADRID"/>
    <s v="MADRID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03"/>
  </r>
  <r>
    <n v="220239000642"/>
    <s v="AD"/>
    <d v="2024-01-01T00:00:00"/>
    <n v="22024001445"/>
    <s v="2024 06 3341 22799"/>
    <n v="180.29"/>
    <x v="435"/>
    <s v="CONTRATO SERVICIO MANTENIMIENTO ASCENSOR CENTRO MARCELINA PONCELA, REAJUSTE POR ERROR EN FECHAS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40007738"/>
    <s v="D"/>
    <d v="2024-03-21T00:00:00"/>
    <n v="22024000749"/>
    <s v="2024 02 9332 212"/>
    <n v="50.74"/>
    <x v="405"/>
    <s v="SIN ID-MANTENIMIENTO / MANGUERA FLEXIBLE GAS PARA BLP G-4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6274"/>
    <s v="AD"/>
    <d v="2024-03-13T00:00:00"/>
    <n v="22024003269"/>
    <s v="2024 10 2315 22611"/>
    <n v="5450.23"/>
    <x v="107"/>
    <s v="SUMINISTRO MATERIALES DE DIFUSIÓN ACTOS INSTITUCIONALES IGUALDAD Y VIOLENCIA DE GÉNERO / DURANTE 2024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4312"/>
    <s v="D"/>
    <d v="2024-03-05T00:00:00"/>
    <n v="22024000749"/>
    <s v="2024 02 9332 212"/>
    <n v="7.19"/>
    <x v="405"/>
    <s v="SIN ID-CERRAJERIA / ANTIP. TESA CUADRADILLO REDUCTOR 9-8  44900HH / SIN ID-PUERTA CRISTAL SAN BENITO / EGAÑA AMORTI. TOP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7904"/>
    <s v="D"/>
    <d v="2024-03-21T00:00:00"/>
    <n v="22024000456"/>
    <s v="2024 11 1621 22199"/>
    <n v="7.14"/>
    <x v="405"/>
    <s v="Retirado en DEANTE / COPIA DE LLAVE KI 11P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4382"/>
    <s v="D"/>
    <d v="2024-03-05T00:00:00"/>
    <n v="22024001638"/>
    <s v="2024 07 1711 214"/>
    <n v="188.01"/>
    <x v="436"/>
    <s v="0515KFV. MANTENIMIENTO PERIODICO. CAMBIO ACEITE, FILTRO ACEITE Y REFRIGERANTE / 2 SMOIL5W40 - ACEITE 5W40 1L / 2 GAU - M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350"/>
    <s v="D"/>
    <d v="2024-03-05T00:00:00"/>
    <n v="22024001638"/>
    <s v="2024 07 1711 214"/>
    <n v="101.82"/>
    <x v="436"/>
    <s v="4272GHL. SUSTITUCION AMBAS MATRICULAS, SUJETAR RETROVISOR DERECHO Y LIMPIAR BORNES BATERIA / 0 ACC2991PETB - PLACA MATRI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4"/>
  </r>
  <r>
    <n v="220240004453"/>
    <s v="D"/>
    <d v="2024-03-05T00:00:00"/>
    <n v="22024001633"/>
    <s v="2024 07 1711 22199"/>
    <n v="3235.37"/>
    <x v="437"/>
    <s v="HORCA BELLOTA  904-6 -+ MANGO LIQUIDACION / GZ T9 LED 20W G10Q 2000LM 65K CIRCØ300MM GARZA / CADENA STIHL MOTOSIERRA (ES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4475"/>
    <s v="D"/>
    <d v="2024-03-05T00:00:00"/>
    <n v="22024001633"/>
    <s v="2024 07 1711 22199"/>
    <n v="914.31"/>
    <x v="437"/>
    <s v="ESLINGA CLIMAX AMARILLA 2 METROS CE / ESLINGA CLIMAX AMARILLA 3 METROS CE / ESLINGA CLIMAX AMARILLA 4 METROS CE / PODADE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3053"/>
    <s v="AD"/>
    <d v="2024-02-21T00:00:00"/>
    <n v="22024001698"/>
    <s v="2024 11 1621 214"/>
    <n v="5500"/>
    <x v="438"/>
    <s v="SUMINISTRO MATERIAL FÉRRICO PARA LA REPARACIÓN DE VEHÍCULOS DEL SERVICIO DE LIMPIEZA."/>
    <n v="220"/>
    <s v="LA CISTERNIGA"/>
    <s v="VALLADOLID"/>
    <x v="2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4"/>
  </r>
  <r>
    <n v="220240004078"/>
    <s v="AD"/>
    <d v="2024-03-02T00:00:00"/>
    <n v="22024002835"/>
    <s v="2024 11 1321 213"/>
    <n v="5564.1"/>
    <x v="70"/>
    <s v="PUESTA A PUNTO DE EQUIPOS Y SOFWARE DE POLICIA MUNICIPAL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365"/>
    <s v="AD"/>
    <d v="2024-01-01T00:00:00"/>
    <n v="22024001179"/>
    <s v="2024 11 1631 22700"/>
    <n v="44413.53"/>
    <x v="34"/>
    <s v="PRORROGA CONTRATO SERVICIOS LIMPIEZA INSTALACIONES LIMPIEZA VIARIA 01-01-2024 AL 31-08-2024 / EXP PR-S.E. 31/2020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31"/>
    <s v="1631. Limpieza viaria"/>
    <s v="22"/>
    <s v="22700"/>
  </r>
  <r>
    <n v="220239000735"/>
    <s v="AD"/>
    <d v="2024-01-01T00:00:00"/>
    <n v="22024001272"/>
    <s v="2024 10 2311 213"/>
    <n v="290.39999999999998"/>
    <x v="412"/>
    <s v="CONTRATO DE MANTENIMIENTO DE CALEFACCION COMEDOR SOCIAL Y CAI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39000364"/>
    <s v="AD"/>
    <d v="2024-01-01T00:00:00"/>
    <n v="22024001178"/>
    <s v="2024 11 1621 22700"/>
    <n v="20119.8"/>
    <x v="34"/>
    <s v="PRORROGA CONTRATO SERVICIOS LIMPIEZA INSTALACIONES Sº LIMPIEZA 01-01-2024 AL 31-08-2024 / EXP PR-S.E. 31/2020"/>
    <n v="220"/>
    <s v="MADRID"/>
    <s v="MADRID"/>
    <x v="0"/>
    <s v="PrAbier - Procedimiento Abierto"/>
    <s v="MultiC - MultiCriterio"/>
    <x v="2"/>
    <x v="0"/>
    <s v="2"/>
    <s v="2. Gastos corrientes en bienes y servicios"/>
    <s v="11"/>
    <x v="1"/>
    <s v="1621"/>
    <s v="1621. Recogida de residuos"/>
    <s v="22"/>
    <s v="22700"/>
  </r>
  <r>
    <n v="220239000786"/>
    <s v="AD"/>
    <d v="2024-01-01T00:00:00"/>
    <n v="22024001230"/>
    <s v="2024 06 3261 22700"/>
    <n v="9610.64"/>
    <x v="34"/>
    <s v="PR-SE 32/2023 (PS8 SE31/20) 2ª PRORROGA CTTO LIMPIEZA EDIFICIOS MUNICIPALES. EDUCACION. ESCUELA MUSICA. L 7.2024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61"/>
    <s v="3261. Servicios complementarios de educación"/>
    <s v="22"/>
    <s v="22700"/>
  </r>
  <r>
    <n v="220239000789"/>
    <s v="AD"/>
    <d v="2024-01-01T00:00:00"/>
    <n v="22024001232"/>
    <s v="2024 10 2312 22700"/>
    <n v="7827.24"/>
    <x v="34"/>
    <s v="PRÓRROGA CONTRATO LIMPIEZA ESPACIO DE APRENDIZAJE A LO LARGO DE LA VIDA (ALV) AÑO 2024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00"/>
  </r>
  <r>
    <n v="220239000787"/>
    <s v="AD"/>
    <d v="2024-01-01T00:00:00"/>
    <n v="22024001544"/>
    <s v="2024 10 2315 22700"/>
    <n v="6165.61"/>
    <x v="34"/>
    <s v="PR-SE 32-23 (PS8 SE 31/20)  2ª PRORROGA CTTO LIMPIEZA EDIFICIOS MUNICIPALES. CMI. LOTE 7. 2024."/>
    <n v="220"/>
    <s v="MADRID"/>
    <s v="MADRID"/>
    <x v="0"/>
    <s v="PrAbier - Procedimiento Abierto"/>
    <s v="MultiC - MultiCriterio"/>
    <x v="2"/>
    <x v="0"/>
    <s v="2"/>
    <s v="2. Gastos corrientes en bienes y servicios"/>
    <s v="10"/>
    <x v="2"/>
    <s v="2315"/>
    <s v="2315. Políticas de Igualdad e infancia"/>
    <s v="22"/>
    <s v="22700"/>
  </r>
  <r>
    <n v="220240001339"/>
    <s v="AD/"/>
    <d v="2024-02-09T00:00:00"/>
    <n v="22024001231"/>
    <s v="2024 06 3231 22700"/>
    <n v="-221771.51999999999"/>
    <x v="34"/>
    <s v="PR-SE 32/23 (PS8 SE 31/20) 2ª PRORROGA CTTO LIMPIEZA EDIFICIOS MUNICIPALES. EDUCACIÓN. ESCUELAS INFANTILES. L7 2024"/>
    <n v="220"/>
    <s v="MADRID"/>
    <s v="MADR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00"/>
  </r>
  <r>
    <n v="220240003342"/>
    <s v="AD/"/>
    <d v="2024-02-26T00:00:00"/>
    <n v="22024001117"/>
    <s v="2024 03 9241 22799"/>
    <n v="-30902.34"/>
    <x v="11"/>
    <s v="GESTIÓN ACTIVIDADES OCUPACIÓN TIEMPO LIBRE (YOGA) EN CENTROS SPC (DEL 1/ENE 2024 AL 30/SEP 2025). MINORACIÓN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3345"/>
    <s v="AD"/>
    <d v="2024-02-26T00:00:00"/>
    <n v="22024002292"/>
    <s v="2024 07 1721 22799"/>
    <n v="242"/>
    <x v="419"/>
    <s v="SERVICIO DE LAVADO DE COCHES DEL SERVICIO DE MEDIO AMBIENTE: 9707JVH Y 4250KFK"/>
    <n v="220"/>
    <s v="VALLADOLID"/>
    <s v="VALLADOLID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40003355"/>
    <s v="AD"/>
    <d v="2024-02-26T00:00:00"/>
    <n v="22024002283"/>
    <s v="2024 07 1721 22799"/>
    <n v="5989.5"/>
    <x v="439"/>
    <s v="MANTENIMIENTO MONITORES RUIDO ZONA ZAS COCA Y SAN MIGUEL"/>
    <n v="220"/>
    <s v="BURGOS"/>
    <s v="BURGOS"/>
    <x v="0"/>
    <s v="AdDirec - Adjudicación Directa"/>
    <s v="SinC - Sin Criterio"/>
    <x v="1"/>
    <x v="0"/>
    <s v="2"/>
    <s v="2. Gastos corrientes en bienes y servicios"/>
    <s v="07"/>
    <x v="10"/>
    <s v="1721"/>
    <s v="1721. Protección del medio ambiente"/>
    <s v="22"/>
    <s v="22799"/>
  </r>
  <r>
    <n v="220240000722"/>
    <s v="AD"/>
    <d v="2024-02-05T00:00:00"/>
    <n v="22024000027"/>
    <s v="2024 01 9205 22199"/>
    <n v="5899"/>
    <x v="440"/>
    <s v="ADJUDICA SUMINISTRO DE MATERIAL TÉCNICO, TONER Y TINTAS DIVERSOS COLORES PARA TRABAJOS IMPRESIÓN - IMPRENTA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0756"/>
    <s v="AD"/>
    <d v="2024-02-05T00:00:00"/>
    <n v="22024000478"/>
    <s v="2024 11 1631 22700"/>
    <n v="5940"/>
    <x v="431"/>
    <s v="GESTIÓN DE ESCOMBROS PROCEDENTES DE LA LIMPIEZA VIARIA. // LIMPIEZA VIARI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631"/>
    <s v="1631. Limpieza viaria"/>
    <s v="22"/>
    <s v="22700"/>
  </r>
  <r>
    <n v="220240004736"/>
    <s v="AD"/>
    <d v="2024-03-05T00:00:00"/>
    <n v="22024003063"/>
    <s v="2024 06 3231 22799"/>
    <n v="39456"/>
    <x v="57"/>
    <s v="SE EIJI 10/22 PS 11 PROR CTTO GESTIÓN EIM TOBOGAN. LOTE 6. 1/1 AL 31/8/24 reajuste proyecto: 87.6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3319"/>
    <s v="AD"/>
    <d v="2024-02-23T00:00:00"/>
    <n v="22024000890"/>
    <s v="2024 10 2311 22706"/>
    <n v="6.06"/>
    <x v="441"/>
    <s v="ESTUDIO A REALIZAR SOBRE EL TIPO DE SUELO Y DISTRIBUCIÓN EN EL CENTRO INTEGRADO PSH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2"/>
    <s v="22706"/>
  </r>
  <r>
    <n v="220240004469"/>
    <s v="D"/>
    <d v="2024-03-05T00:00:00"/>
    <n v="22024001633"/>
    <s v="2024 07 1711 22199"/>
    <n v="1006.12"/>
    <x v="317"/>
    <s v="BOBINA MECHA 2H. F/ 6 (   ) / HIGIENCIO DOMESTICO 2H. F/ 48 / GEL MANOS BLANCO NACAR G/ 5L / LIMPIACRISTALES - MULTIUSOS"/>
    <n v="300"/>
    <s v="VALLADOLID"/>
    <s v="VALLADOLID"/>
    <x v="2"/>
    <s v="AdDirec - Adjudicación Directa"/>
    <s v="SinC - Sin Criterio"/>
    <x v="1"/>
    <x v="0"/>
    <s v="2"/>
    <s v="2. Gastos corrientes en bienes y servicios"/>
    <s v="07"/>
    <x v="10"/>
    <s v="1711"/>
    <s v="1711. Parques y jardines"/>
    <s v="22"/>
    <s v="22199"/>
  </r>
  <r>
    <n v="220240005080"/>
    <s v="AD"/>
    <d v="2024-03-07T00:00:00"/>
    <n v="22024002993"/>
    <s v="2024 10 2312 22617"/>
    <n v="6000"/>
    <x v="442"/>
    <s v="PATROCINIO DE LA GALA Super Arte 2024 SE CELEBRARA EL 4 DE ABRIL EN EL AUDITORIO MIGUEL DELIBES- PLAN DE  ACCESIBILIDAD"/>
    <n v="220"/>
    <s v="HOSPITALET"/>
    <s v="BARCELONA"/>
    <x v="0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2"/>
    <s v="22617"/>
  </r>
  <r>
    <n v="220240005410"/>
    <s v="AD/"/>
    <d v="2024-03-12T00:00:00"/>
    <n v="22024002682"/>
    <s v="2024 03 9241 212"/>
    <n v="-83.53"/>
    <x v="98"/>
    <s v="SUMINISTRO Y COLOCACIÓN DE CRISTAL DE VENTANA EN CENTRO CÍVICO ZONA SUR (ID 39984). ERROR IMPORTE"/>
    <n v="220"/>
    <s v="VALLADOLID"/>
    <s v="VALLADOLID"/>
    <x v="5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1"/>
    <s v="212"/>
  </r>
  <r>
    <n v="220240006625"/>
    <s v="AD/"/>
    <d v="2024-03-14T00:00:00"/>
    <n v="22024001699"/>
    <s v="2024 01 4331 22606"/>
    <n v="-192.19"/>
    <x v="131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06"/>
  </r>
  <r>
    <n v="220240004862"/>
    <s v="D"/>
    <d v="2024-03-05T00:00:00"/>
    <n v="22024001459"/>
    <s v="2024 0550 4314 22799"/>
    <n v="30912.73"/>
    <x v="443"/>
    <s v="Formación en idiomas para el pequeño comercio de la ciudad de Valladolid."/>
    <n v="300"/>
    <s v="A CORUÑA"/>
    <s v="LA CORUÑA"/>
    <x v="0"/>
    <s v="PrAbier - Procedimiento Abierto"/>
    <s v="MultiC - MultiCriterio"/>
    <x v="2"/>
    <x v="0"/>
    <n v="2"/>
    <s v="2. Gastos corrientes en bienes y servicios"/>
    <s v="05"/>
    <x v="8"/>
    <n v="4314"/>
    <s v="4314. Actuaciones en materia de comercio minorista"/>
    <n v="22"/>
    <n v="22709"/>
  </r>
  <r>
    <n v="220240004869"/>
    <s v="AD/"/>
    <d v="2024-03-05T00:00:00"/>
    <n v="22024001112"/>
    <s v="2024 10 2312 22799"/>
    <n v="-13233"/>
    <x v="152"/>
    <s v="L.4 TALL.PREVENC.USO INADECUADO DE TECNOLOGIAS DE LA INFORM. Y COMUNIC.PROGR.COMP.FA-DE  1/1/24 A 31/8/25-TRASP.A 231.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39000736"/>
    <s v="AD"/>
    <d v="2024-01-01T00:00:00"/>
    <n v="22024001273"/>
    <s v="2024 10 2311 213"/>
    <n v="2323.1999999999998"/>
    <x v="412"/>
    <s v="CONTRATO DE MANTENIMIENTO DE CALEFACCION CEAS Y CENTRO INTEGRADO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1"/>
    <s v="2311. Intervención social"/>
    <s v="21"/>
    <s v="213"/>
  </r>
  <r>
    <n v="220240003687"/>
    <s v="AD"/>
    <d v="2024-02-29T00:00:00"/>
    <n v="22024002694"/>
    <s v="2024 06 3232 212"/>
    <n v="6000"/>
    <x v="444"/>
    <s v="SUMINISTRO DE PIEZAS DE FONTANERÍA PARA LOS COLEGIOS PÚBLICOS. AÑO 2024"/>
    <n v="220"/>
    <s v="VALDELAFUENTE"/>
    <s v="LEON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663"/>
    <s v="AD"/>
    <d v="2024-01-01T00:00:00"/>
    <n v="22024001320"/>
    <s v="2024 06 3321 22799"/>
    <n v="45375"/>
    <x v="32"/>
    <s v="SE 20/21 PS 2 PRORROGA CTTO APOYO GESTIÓN BIBLIOTECAS MUNICIPALES Y PUNTOS LECTURA. LOTE 1. ENERO Y FEBRERO 2024"/>
    <n v="220"/>
    <s v="LAS PALMAS"/>
    <s v="LAS PALMAS"/>
    <x v="0"/>
    <s v="PrAbier - Procedimiento Abierto"/>
    <s v="MultiC - MultiCriterio"/>
    <x v="2"/>
    <x v="0"/>
    <s v="2"/>
    <s v="2. Gastos corrientes en bienes y servicios"/>
    <s v="06"/>
    <x v="4"/>
    <s v="3321"/>
    <s v="3321. Bibliotecas públicas"/>
    <s v="22"/>
    <s v="22799"/>
  </r>
  <r>
    <n v="220240004872"/>
    <s v="AD"/>
    <d v="2024-03-05T00:00:00"/>
    <n v="22024002180"/>
    <s v="2024 10 2314 22799"/>
    <n v="13233"/>
    <x v="152"/>
    <s v="LOTE 4 TALL.PREVENC.USO INADECUADO DE TECNOLOGIAS DE LA INFORM. Y COMUNIC.PROGR.COMP.FADEL  1/1/24 A 31/8/25-PROC.231.2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4"/>
    <s v="2314. Centro de programas juveniles"/>
    <s v="22"/>
    <s v="22799"/>
  </r>
  <r>
    <n v="220240005058"/>
    <s v="AD/"/>
    <d v="2024-03-07T00:00:00"/>
    <n v="22024001444"/>
    <s v="2024 06 3341 22799"/>
    <n v="-278.3"/>
    <x v="162"/>
    <s v="SERVICIO DE ILUMINACION DE LA CUPULA DEL MILENIO CON DISTINTOS COLORES CON MOTIVO DE LA CELEBRACIÓN DE EVENTOS. 3 MESES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99"/>
  </r>
  <r>
    <n v="220240004880"/>
    <s v="AD/"/>
    <d v="2024-03-05T00:00:00"/>
    <n v="22024002827"/>
    <s v="2024 06 3231 22799"/>
    <n v="-195573.34"/>
    <x v="42"/>
    <s v="SE-EIJI 10/2022 PS 11. RORROGA CONTRATO GESTION EIM CASCANUECES. LOTE 2. AÑO 2023. 01/01 A 31/08/2024. reajuste proyec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0809"/>
    <s v="AD"/>
    <d v="2024-02-08T00:00:00"/>
    <n v="22024000762"/>
    <s v="2024 1150 1621 22799"/>
    <n v="6001.6"/>
    <x v="432"/>
    <s v="SUMINISTRO E IMPRESIÓN DE 155.000 SOBRES PARA EL ENCARTE DE LA GUÍA SE SEPARACIÓN DE RESIDUOS. SERVICIO DE LIMPIEZA."/>
    <n v="220"/>
    <s v="VALLADOLID"/>
    <s v="VALLADOLID"/>
    <x v="0"/>
    <s v="AdDirec - Adjudicación Directa"/>
    <s v="SinC - Sin Criterio"/>
    <x v="1"/>
    <x v="0"/>
    <n v="2"/>
    <s v="2. Gastos corrientes en bienes y servicios"/>
    <s v="11"/>
    <x v="1"/>
    <n v="1621"/>
    <s v="1621. Recogida de residuos"/>
    <n v="22"/>
    <n v="22799"/>
  </r>
  <r>
    <n v="220240004881"/>
    <s v="AD/"/>
    <d v="2024-03-05T00:00:00"/>
    <n v="22024002083"/>
    <s v="2024 06 3231 22799"/>
    <n v="-109480"/>
    <x v="42"/>
    <s v="SE-EIJI 7/2022. CTTO SERVICIOS GESTION DE LA E.I.M. &quot;&quot;CASCABEL&quot;&quot;. AÑO 2023 Y DEL 01/01 A 31/08/2024. reajuste proyec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3063"/>
    <s v="AD"/>
    <d v="2024-02-21T00:00:00"/>
    <n v="22024001756"/>
    <s v="2024 01 4331 22799"/>
    <n v="6488.02"/>
    <x v="445"/>
    <s v="SERVICIOS TÉCNICOS AUDIOVISUALES. INCLUYE ASISTENCIA TÉCNICA DE PERSONAL CUALIFICADO EN LA ORGANIZACIÓN DE CONFERENCIAS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4886"/>
    <s v="AD"/>
    <d v="2024-03-05T00:00:00"/>
    <n v="22024003037"/>
    <s v="2024 06 3231 22799"/>
    <n v="41085.33"/>
    <x v="42"/>
    <s v="SE-EIJI 7/2022. CTTO SERVICIOS GESTION DE LA E.I.M. &quot;&quot;&quot;&quot;CASCABEL&quot;&quot;&quot;&quot;. DEL 01/01 A 31/08/2024. reajuste proyecto: 68.394,67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231"/>
    <s v="3231. Escuelas infantiles"/>
    <s v="22"/>
    <s v="22799"/>
  </r>
  <r>
    <n v="220240004401"/>
    <s v="D"/>
    <d v="2024-03-05T00:00:00"/>
    <n v="22024000940"/>
    <s v="2024 06 3232 212"/>
    <n v="478.88"/>
    <x v="437"/>
    <s v="*PANTALLA ESTANCA GARZA 6000K 60W / DISCO WIDIA 190X2.6X30MM Z30 REF.-S4CM190302630 / PUNZON BAHCO 1157 AUTOMAT / *PATT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03"/>
    <s v="D"/>
    <d v="2024-03-05T00:00:00"/>
    <n v="22024000940"/>
    <s v="2024 06 3232 212"/>
    <n v="272.14999999999998"/>
    <x v="437"/>
    <s v="GUANTE SAFETOP DURALUX NITR.  T-9 / GUANTE SAFETOP DURALUX  NIT.  T-10 / GUANTE PIEL BRION SAFE BLANCO T9 / GUANTE PIEL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386"/>
    <s v="D"/>
    <d v="2024-02-28T00:00:00"/>
    <n v="22024000941"/>
    <s v="2024 06 3321 212"/>
    <n v="218.79"/>
    <x v="437"/>
    <s v="*CONVECTOR TURB E354 2000W HABITEX *OFERTA / *PILA DURACELL MN21 12V BLISTER 1UD. / ESCALERA 3 PELD. ANCHO C/GOMA 423.0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3605"/>
    <s v="D"/>
    <d v="2024-02-28T00:00:00"/>
    <n v="22024000078"/>
    <s v="2024 03 9241 212"/>
    <n v="193.19"/>
    <x v="437"/>
    <s v="CENTRO CIVICO DELICIAS: SUMINISTRO MATERIAL FERRETERÍA (COLGADORES AMIG  2 LTDO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410"/>
    <s v="D"/>
    <d v="2024-03-05T00:00:00"/>
    <n v="22024000940"/>
    <s v="2024 06 3232 212"/>
    <n v="172.64"/>
    <x v="437"/>
    <s v="JUEGO 8 PZAS AIRE COMPRIMIDO DWS 8 AIRCRAFT OFERTA / CANDADO ARMOURED ARM80S N38586 OFERTA / ESCARPIA MATRIU 1153 R/MAD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14"/>
    <s v="D"/>
    <d v="2024-03-05T00:00:00"/>
    <n v="22024000940"/>
    <s v="2024 06 3232 212"/>
    <n v="120.69"/>
    <x v="437"/>
    <s v="BOMBILLO TESA SEG. T-60 35X35 N * / CERRADURA LINCE 5530-20 A.I. / ARALDIT RAPIDO PROFESIONAL CEYS *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600"/>
    <s v="D"/>
    <d v="2024-03-13T00:00:00"/>
    <n v="22024000078"/>
    <s v="2024 03 9241 212"/>
    <n v="118.71"/>
    <x v="437"/>
    <s v="MATERIAL PARA CC JOSE MARIA LUELMO (COCINA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607"/>
    <s v="D"/>
    <d v="2024-02-28T00:00:00"/>
    <n v="22024000078"/>
    <s v="2024 03 9241 212"/>
    <n v="116.05"/>
    <x v="437"/>
    <s v="SUMINISTRO MATERIAL FERRETERÍA C.C. ZONA SUR (BL 2 GANCHO INGLET VARILLA CUADR / GANCHO S GALVANIZADO 40)MM. I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568"/>
    <s v="D"/>
    <d v="2024-02-28T00:00:00"/>
    <n v="22024000484"/>
    <s v="2024 10 2312 212"/>
    <n v="86.98"/>
    <x v="437"/>
    <s v="MANT. SUMINISTRO DE MATERIAL PARA REPARACIONES DEL CVA SAN JUAN Y Z. SUR-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5598"/>
    <s v="D"/>
    <d v="2024-03-13T00:00:00"/>
    <n v="22024000078"/>
    <s v="2024 03 9241 212"/>
    <n v="83.95"/>
    <x v="437"/>
    <s v="MATERIAL PARA CC JOSE LUIS MOSQUERA (TENAZA SUPER EGO DE CANAL 10 PLIER 522 PLAS OFERTA / LLAVE STILLSON 1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310"/>
    <s v="D"/>
    <d v="2024-03-05T00:00:00"/>
    <n v="22024000749"/>
    <s v="2024 02 9332 212"/>
    <n v="82.8"/>
    <x v="437"/>
    <s v="CHAFLANADOR BOY MET. DURO 3-7MM + 5 BROC / *ADAPTAD RATIO MAGNET PUNTAS INOX 60 MM / COMMENT|+++ SINDICATO POLICIA MUNIC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7706"/>
    <s v="D"/>
    <d v="2024-03-21T00:00:00"/>
    <n v="22024000485"/>
    <s v="2024 10 2312 212"/>
    <n v="81.99"/>
    <x v="437"/>
    <s v="MANTENIMIENTO, SUMINISTRO PARA REPARACIONES, *PERCHA BRINOX OFFICE INDIVIDUAL BLISTER Y TORNILLO PARA EL CVA PARQUESOL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3599"/>
    <s v="D"/>
    <d v="2024-02-28T00:00:00"/>
    <n v="22024000078"/>
    <s v="2024 03 9241 212"/>
    <n v="75.95"/>
    <x v="437"/>
    <s v="SUMINISTRO ESCOBILLAS DE BAÑO PARA EL CENTRO SEGUNDO MONTES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568"/>
    <s v="D"/>
    <d v="2024-02-28T00:00:00"/>
    <n v="22024000485"/>
    <s v="2024 10 2312 212"/>
    <n v="68.67"/>
    <x v="437"/>
    <s v="MANT. SUMINISTRO DE MATERIAL PARA REPARACIONES DEL CVA SAN JUAN Y Z. SUR-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1569"/>
    <s v="D"/>
    <d v="2024-02-19T00:00:00"/>
    <n v="22024000941"/>
    <s v="2024 06 3321 212"/>
    <n v="68.38"/>
    <x v="437"/>
    <s v="COMMENT|BIBLIOTECA ZONA CENTRO RCO JAVIER MARTIN ABRIL / CERRADURA TESA EMBUTIR 2010P 50 HL * / JGO MANILLA 40-02 PLAC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5630"/>
    <s v="D"/>
    <d v="2024-03-13T00:00:00"/>
    <n v="22024000940"/>
    <s v="2024 06 3232 212"/>
    <n v="60.46"/>
    <x v="437"/>
    <s v="MANGO ALUMINIO PRO 1.40 / MOPA ABRILLANT MAT-100 BSM / MOPA ABRILLANT MAT -145 BSM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627"/>
    <s v="D"/>
    <d v="2024-03-13T00:00:00"/>
    <n v="22024000940"/>
    <s v="2024 06 3232 212"/>
    <n v="57.09"/>
    <x v="437"/>
    <s v="*RECOGEDOR DISBUR ALTO C/GOMA 216008 / --REGLETA DH 12 CONT 2,5MM BLAN 10.777/2.5 / CEPILLO BARRER SHAVIL MEDIANO SIN M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623"/>
    <s v="D"/>
    <d v="2024-03-13T00:00:00"/>
    <n v="22024000940"/>
    <s v="2024 06 3232 212"/>
    <n v="56.31"/>
    <x v="437"/>
    <s v="*PANTALLA ESTANCA GARZA 6000K 60W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298"/>
    <s v="D"/>
    <d v="2024-03-05T00:00:00"/>
    <n v="22024000941"/>
    <s v="2024 06 3321 212"/>
    <n v="53.81"/>
    <x v="437"/>
    <s v="PANTALLA ESTANCA 2X1785 LED 48W (2298) OFERTA / *TUBO FLUORESC. LED 24W 6500K 2000LM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4386"/>
    <s v="D"/>
    <d v="2024-03-05T00:00:00"/>
    <n v="22024000940"/>
    <s v="2024 06 3232 212"/>
    <n v="49.78"/>
    <x v="437"/>
    <s v="RODAPIE LAMINADO QUICK STEEP 77X240 M OFERT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597"/>
    <s v="D"/>
    <d v="2024-02-28T00:00:00"/>
    <n v="22024000078"/>
    <s v="2024 03 9241 212"/>
    <n v="46.42"/>
    <x v="437"/>
    <s v="CENTRO CIVICO PARQUESOL: CERRADURA ANFITEATRO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611"/>
    <s v="D"/>
    <d v="2024-02-28T00:00:00"/>
    <n v="22024000078"/>
    <s v="2024 03 9241 212"/>
    <n v="43.77"/>
    <x v="437"/>
    <s v="SUMINISTRO DE MATERIAL PARA CIC NATIVIDAD ÁLVAREZ CHACÓN (ID39354) / / CERRADURA TESA 2210 38AI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5335"/>
    <s v="D"/>
    <d v="2024-03-07T00:00:00"/>
    <n v="22024000078"/>
    <s v="2024 03 9241 212"/>
    <n v="39.81"/>
    <x v="437"/>
    <s v="MATERIAL FERRETERÍA CC ESGUEVA (PERCHA BRINOX OFFICE INDIVIDUAL BLISTER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392"/>
    <s v="D"/>
    <d v="2024-03-05T00:00:00"/>
    <n v="22024000940"/>
    <s v="2024 06 3232 212"/>
    <n v="37.04"/>
    <x v="437"/>
    <s v="*BROCA BOSCH SDS PLUS-7X 14X200X265 / *BL FISCHER VVR M5 K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786"/>
    <s v="D"/>
    <d v="2024-03-18T00:00:00"/>
    <n v="22024000437"/>
    <s v="2024 10 2311 212"/>
    <n v="32.340000000000003"/>
    <x v="437"/>
    <s v="F - 674 - 1 CERRADURA ABSA Y 1 CERRADURA AGA - CEAS DELICIAS-ARGALES - FERRETERIA ORTIZ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4326"/>
    <s v="D"/>
    <d v="2024-03-05T00:00:00"/>
    <n v="22024000021"/>
    <s v="2024 11 1361 22199"/>
    <n v="27.81"/>
    <x v="437"/>
    <s v="LLAVE ACODADA BAHCO 1995 TORX T-30 / CINTA AISLANTE 19X20M ROJA RATIO/LLAVE L P.BOLA 2,5 MM C. BARRA 15754 FEGEMU/SEISPC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3603"/>
    <s v="D"/>
    <d v="2024-02-28T00:00:00"/>
    <n v="22024000078"/>
    <s v="2024 03 9241 212"/>
    <n v="24.45"/>
    <x v="437"/>
    <s v="CENTRO CÍVICO RONDILLA (ID34253) // BROCA CASTILLO HSS DIN 338  2.50MM * / TACO INDEX INCO 438 M 4X38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5291"/>
    <s v="D"/>
    <d v="2024-03-07T00:00:00"/>
    <n v="22024000997"/>
    <s v="2024 01 4331 212"/>
    <n v="12.17"/>
    <x v="437"/>
    <s v="ALBARAN A162606 - FECHA 09-01-2024 / UMBRAL RUF. 12120 TAL 2.50 INOX C/ BANZO"/>
    <n v="300"/>
    <s v="VALLADOLID"/>
    <s v="VALLADOLID"/>
    <x v="2"/>
    <s v="PrAbier - Procedimiento Abierto"/>
    <s v="MultiC - MultiCriterio"/>
    <x v="0"/>
    <x v="0"/>
    <s v="2"/>
    <s v="2. Gastos corrientes en bienes y servicios"/>
    <s v="01"/>
    <x v="6"/>
    <s v="4331"/>
    <s v="4331. Desarrollo empresarial"/>
    <s v="21"/>
    <s v="212"/>
  </r>
  <r>
    <n v="220240004390"/>
    <s v="D"/>
    <d v="2024-03-05T00:00:00"/>
    <n v="22024000940"/>
    <s v="2024 06 3232 212"/>
    <n v="23.3"/>
    <x v="437"/>
    <s v="*DESCARGA CISTERNA WC D.PULSADOR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492"/>
    <s v="D"/>
    <d v="2024-02-28T00:00:00"/>
    <n v="22024000942"/>
    <s v="2024 06 3231 212"/>
    <n v="19.239999999999998"/>
    <x v="437"/>
    <s v="COMMENT|++ EIM MAFALDA Y GUILLE ++ / UMBRAL RUF. 12012 TAL 2.50 IN 30X0.8 * / TORNI. DIN 7504P C/AVE . MAFALDA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3641"/>
    <s v="D"/>
    <d v="2024-02-28T00:00:00"/>
    <n v="22024000078"/>
    <s v="2024 03 9241 212"/>
    <n v="18.97"/>
    <x v="437"/>
    <s v="MATERIAL FERRETERÍA CIC EL EMPECINADO (ID 39699): PICAPORTE PUERTA ASEO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388"/>
    <s v="D"/>
    <d v="2024-03-05T00:00:00"/>
    <n v="22024000940"/>
    <s v="2024 06 3232 212"/>
    <n v="18.04"/>
    <x v="437"/>
    <s v="*CINTA MIARCO KREPP 24MMX45M / *CINTA MIARCO KREPP 48MMX45M / DISCO FLEXOVIT PERFLEX MROSTICK 230X1.9X22.23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12"/>
    <s v="D"/>
    <d v="2024-03-05T00:00:00"/>
    <n v="22024000940"/>
    <s v="2024 06 3232 212"/>
    <n v="15.78"/>
    <x v="437"/>
    <s v="ALBARAN A-162094 FECHA 27/12/2023 / GRAPA FISCHER DOBLE BSMD-18 (50 UN) / *PORTAETIQUETAS BRINOX AZUL 50UD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601"/>
    <s v="D"/>
    <d v="2024-02-28T00:00:00"/>
    <n v="22024000078"/>
    <s v="2024 03 9241 212"/>
    <n v="13.69"/>
    <x v="437"/>
    <s v="CENTRO CÍVICO DELICIAS (ID 39702) / RUEDA SIRVEX 1-0647 50DKPUF50-4 M10*15 FRENO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1571"/>
    <s v="D"/>
    <d v="2024-02-19T00:00:00"/>
    <n v="22024000941"/>
    <s v="2024 06 3321 212"/>
    <n v="11.57"/>
    <x v="437"/>
    <s v="JGO 31 PIEZAS PUNTAS ATORNILLAR STANLEY / TORNI. DIN  912 8.8 ALLEN  6X 30MM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3609"/>
    <s v="D"/>
    <d v="2024-02-28T00:00:00"/>
    <n v="22024000078"/>
    <s v="2024 03 9241 212"/>
    <n v="8.9700000000000006"/>
    <x v="437"/>
    <s v="SUMINISTRO DE MATERIAL DE FERRETERÍA PARA C.C. PARQUESOL (ID39305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39000768"/>
    <s v="AD"/>
    <d v="2024-01-01T00:00:00"/>
    <n v="22024001213"/>
    <s v="2024 01 4331 22700"/>
    <n v="43297.08"/>
    <x v="37"/>
    <s v="PRORROGA CONTRATO CENTRALIZADO SERVICIO LIMPIEZA.LOTE 5.AGENCIA DE INNOVACIÓN.AÑO 2024. EXPTE PR-SE-32/2022 (PS8 31/20)"/>
    <n v="220"/>
    <s v="LOGROÑO"/>
    <s v="LA RIOJA"/>
    <x v="0"/>
    <s v="PrAbier - Procedimiento Abierto"/>
    <s v="MultiC - MultiCriterio"/>
    <x v="2"/>
    <x v="0"/>
    <s v="2"/>
    <s v="2. Gastos corrientes en bienes y servicios"/>
    <s v="01"/>
    <x v="6"/>
    <s v="4331"/>
    <s v="4331. Desarrollo empresarial"/>
    <s v="22"/>
    <s v="22700"/>
  </r>
  <r>
    <n v="220240005056"/>
    <s v="AD/"/>
    <d v="2024-03-07T00:00:00"/>
    <n v="22024001460"/>
    <s v="2024 06 3341 22799"/>
    <n v="-6321.04"/>
    <x v="302"/>
    <s v="ADJUDICACION CTO.  SERVICIO ATENCION Y COORDINACION SERVICIOS AUXILIARES CUPULA DEL MILENIO. 1 AÑO 18-07-23 AL 17-07-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5406"/>
    <s v="AD/"/>
    <d v="2024-03-12T00:00:00"/>
    <n v="22024000635"/>
    <s v="2024 03 9241 22602"/>
    <n v="-445.89"/>
    <x v="193"/>
    <s v="SPC 3/2024: SUMINISTRO DE COPIAS DIGITALES (CARTELES Y TARJETAS) PARA PUBLICIDAD. barrado por cambio cif empresa"/>
    <n v="220"/>
    <s v="VALLADOLID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602"/>
  </r>
  <r>
    <n v="220240003304"/>
    <s v="AD"/>
    <d v="2024-02-23T00:00:00"/>
    <n v="22024001530"/>
    <s v="2024 06 3341 22701"/>
    <n v="12347.1"/>
    <x v="446"/>
    <s v="SE-EC 08/2023. PRORROGA FERIA DEL LIBRO. 2024. LOTE 4: SERVICIO VIGILANCIA DE LAS INSTALACIONES Y NORMAL FUNCIONAMIENTO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01"/>
  </r>
  <r>
    <n v="220240003375"/>
    <s v="AD"/>
    <d v="2024-02-26T00:00:00"/>
    <n v="22024002461"/>
    <s v="2024 08 1532 210"/>
    <n v="6655"/>
    <x v="447"/>
    <s v="Suministro de áridos (arena lavada, arena de mina, piñón, gravas) con retirada por vehículos municipales.-"/>
    <n v="220"/>
    <s v="VALLADOLID (POLIGONO SAN CRISTOBAL)"/>
    <s v="VALLADOLID"/>
    <x v="2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0"/>
  </r>
  <r>
    <n v="220240001290"/>
    <s v="AD"/>
    <d v="2024-02-08T00:00:00"/>
    <n v="22024000434"/>
    <s v="2024 06 3321 22001"/>
    <n v="6687.15"/>
    <x v="448"/>
    <s v="SUSCRIPCIONES VARIAS REVISTAS PARA LA ANUALIDAD DE 2024"/>
    <n v="220"/>
    <s v="BARCELONA"/>
    <s v="BARCELONA"/>
    <x v="2"/>
    <s v="AdDirec - Adjudicación Directa"/>
    <s v="SinC - Sin Criterio"/>
    <x v="1"/>
    <x v="0"/>
    <s v="2"/>
    <s v="2. Gastos corrientes en bienes y servicios"/>
    <s v="06"/>
    <x v="4"/>
    <s v="3321"/>
    <s v="3321. Bibliotecas públicas"/>
    <s v="22"/>
    <s v="22001"/>
  </r>
  <r>
    <n v="220240008430"/>
    <s v="AD"/>
    <d v="2024-03-22T00:00:00"/>
    <n v="22024003681"/>
    <s v="2024 09 4321 22799"/>
    <n v="6897"/>
    <x v="449"/>
    <s v="GESTION DE LOS CONTENIDOS DE LAS PANTALLAS DE GRAN FORMATO INSTALADAS EN LAS CALLES DE LA CIUDAD"/>
    <n v="220"/>
    <s v="BILBAO"/>
    <s v="BILBAO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40001293"/>
    <s v="AD"/>
    <d v="2024-02-08T00:00:00"/>
    <n v="22024001465"/>
    <s v="2024 06 3232 213"/>
    <n v="6915.15"/>
    <x v="450"/>
    <s v="REPARACIÓN VENTANAS MOTORIZADAS EN VARIAS AULAS DEL CEIP PARQUE ALEMADA. 15 DIAS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4079"/>
    <s v="AD"/>
    <d v="2024-03-02T00:00:00"/>
    <n v="22024002951"/>
    <s v="2024 01 4331 22799"/>
    <n v="6957.5"/>
    <x v="451"/>
    <s v="ASISTENCIA TECNICA Y PRODUCCION AUDIOVISUAL CAMPAÑA PARTIDO MISION EN COLABORACIÓN CON REAL VALLADOLID. 1-3 A 30-06-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5063"/>
    <s v="AD"/>
    <d v="2024-03-07T00:00:00"/>
    <n v="22024002495"/>
    <s v="2024 09 4321 22799"/>
    <n v="6321.04"/>
    <x v="302"/>
    <s v="ADJUDICACION CTO. SERVICIO ANTENCION Y COORDINACION SERVICIOS AUXILIARES CUPULA DEL MILENIO. 1 AÑO 18-07-23 AL 17-07-24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799"/>
  </r>
  <r>
    <n v="220240005065"/>
    <s v="AD/"/>
    <d v="2024-03-07T00:00:00"/>
    <n v="22024001007"/>
    <s v="2024 11 1321 213"/>
    <n v="-577"/>
    <x v="301"/>
    <s v="ERROR  ARITMETRICO DEL MANTENIMIENTO ANUAL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39000906"/>
    <s v="AD"/>
    <d v="2024-01-01T00:00:00"/>
    <n v="22024001350"/>
    <s v="2024 04 9204 22701"/>
    <n v="33880"/>
    <x v="452"/>
    <s v="SERVICIOS DE CELADURÍA CDIT, SEGUNDA PRÓRROGA,  (53/2023)"/>
    <n v="220"/>
    <s v="VALLADOLID"/>
    <s v="VALLADOLID"/>
    <x v="0"/>
    <s v="PrAbier - Procedimiento Abierto"/>
    <s v="UniC - Único Criterio"/>
    <x v="2"/>
    <x v="0"/>
    <s v="2"/>
    <s v="2. Gastos corrientes en bienes y servicios"/>
    <s v="04"/>
    <x v="0"/>
    <s v="9204"/>
    <s v="9204. Tecnologías de la información y comunicación"/>
    <s v="22"/>
    <s v="22701"/>
  </r>
  <r>
    <n v="220240005346"/>
    <s v="D"/>
    <d v="2024-03-08T00:00:00"/>
    <n v="22024001616"/>
    <s v="2024 07 1721 22799"/>
    <n v="20706.25"/>
    <x v="453"/>
    <s v="EXP. VS 54/23 CALIBRACIONES DE LA RED"/>
    <n v="300"/>
    <s v="LLANERA"/>
    <s v="ASTURIAS"/>
    <x v="0"/>
    <s v="PrAbier - Procedimiento Abierto"/>
    <s v="MultiC - MultiCriterio"/>
    <x v="2"/>
    <x v="0"/>
    <s v="2"/>
    <s v="2. Gastos corrientes en bienes y servicios"/>
    <s v="07"/>
    <x v="10"/>
    <s v="1721"/>
    <s v="1721. Protección del medio ambiente"/>
    <s v="22"/>
    <s v="22799"/>
  </r>
  <r>
    <n v="220240000720"/>
    <s v="AD"/>
    <d v="2024-02-05T00:00:00"/>
    <n v="22024000024"/>
    <s v="2024 01 9205 22199"/>
    <n v="7120.85"/>
    <x v="97"/>
    <s v="ADJUDICA SUMINISTRO A IMPRENTA EN 2024 RESMAS PAPEL ESTUCADO DE DIFERENTES GRAMAJES, TERMINACIÓN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3378"/>
    <s v="AD"/>
    <d v="2024-02-26T00:00:00"/>
    <n v="22024002475"/>
    <s v="2024 01 4331 22706"/>
    <n v="7126.9"/>
    <x v="83"/>
    <s v="PLAN DE AUTOPROTECCIÓN EDIFICIO AGENCIA DE INNOVACIÓN (2 MESES DESDE LA ENTREGA DE DOCUMENTACIÓN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40000823"/>
    <s v="AD"/>
    <d v="2024-02-08T00:00:00"/>
    <n v="22024000888"/>
    <s v="2024 06 3232 213"/>
    <n v="7163.2"/>
    <x v="454"/>
    <s v="CTTO SERVICIOS: INSPECCIÓN PERIÓDICA DE LAS INSTALACIONES ELÉCTRICAS DE BAJA TENSIÓN (OCAS) PARA COLEGIOS PÚBLICOS. 2024"/>
    <n v="220"/>
    <s v="LA CISTERNIGA"/>
    <s v="VALLADOLID"/>
    <x v="0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5057"/>
    <s v="AD/"/>
    <d v="2024-03-07T00:00:00"/>
    <n v="22024001441"/>
    <s v="2024 06 3341 22701"/>
    <n v="-697.87"/>
    <x v="70"/>
    <s v="SERVICIO DE MANTENIMIENTO DEL SISTEMA DE SEGURIDAD DE LA CUPULA DEL MILENIO, 1 AÑO DEL 01-09-2023 AL 31-08-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701"/>
  </r>
  <r>
    <n v="220240007678"/>
    <s v="D"/>
    <d v="2024-03-21T00:00:00"/>
    <n v="22024000997"/>
    <s v="2024 01 4331 212"/>
    <n v="6.04"/>
    <x v="437"/>
    <s v="TORNILLO ANTIROBO NIQ/LAT 20276 AMIG"/>
    <n v="300"/>
    <s v="VALLADOLID"/>
    <s v="VALLADOLID"/>
    <x v="2"/>
    <s v="PrAbier - Procedimiento Abierto"/>
    <s v="MultiC - MultiCriterio"/>
    <x v="0"/>
    <x v="0"/>
    <s v="2"/>
    <s v="2. Gastos corrientes en bienes y servicios"/>
    <s v="01"/>
    <x v="6"/>
    <s v="4331"/>
    <s v="4331. Desarrollo empresarial"/>
    <s v="21"/>
    <s v="212"/>
  </r>
  <r>
    <n v="220240005634"/>
    <s v="D"/>
    <d v="2024-03-13T00:00:00"/>
    <n v="22024000940"/>
    <s v="2024 06 3232 212"/>
    <n v="5.82"/>
    <x v="437"/>
    <s v="CARTUCHO SILICONA QUIADSA CEREZO 300ML / PUNTA TORREMAT COBR.ENV. 20.35 100UD / PUNTA TORREMAT COBR.ENV. 20.30 100UD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0816"/>
    <s v="AD"/>
    <d v="2024-02-08T00:00:00"/>
    <n v="22024000945"/>
    <s v="2024 06 3261 22799"/>
    <n v="7199.5"/>
    <x v="261"/>
    <s v="CTO SERVICIOS CONCIERTOS DE LA ESCUELA MUNICIPAL DE MÚSICA EN VARIOS ACTOS PARA EL AÑO 2024: CARNAVAL, PATRON...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39000900"/>
    <s v="AD"/>
    <d v="2024-01-01T00:00:00"/>
    <n v="22024001299"/>
    <s v="2024 01 9203 22103"/>
    <n v="4600"/>
    <x v="46"/>
    <s v="2ª PRORROGA CONTRATO SUMINISTRO GASOLEO 01/01/2024 A 31/12/2024, REGIMEN INTERIOR"/>
    <n v="220"/>
    <s v="MADRID"/>
    <s v="MADR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103"/>
  </r>
  <r>
    <n v="220239000895"/>
    <s v="AD"/>
    <d v="2024-01-01T00:00:00"/>
    <n v="22024001294"/>
    <s v="2024 10 2412 22103"/>
    <n v="3700"/>
    <x v="46"/>
    <s v="2ª PRORROGA CONTYRATO DE SUM. GASOLEO DE AUTOM EXPTE. PR-SE 38/2020 PARA CFE J. BENAV. 03 - 12 2024."/>
    <n v="220"/>
    <s v="MADRID"/>
    <s v="MADRID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3"/>
  </r>
  <r>
    <n v="220239000897"/>
    <s v="AD"/>
    <d v="2024-01-01T00:00:00"/>
    <n v="22024001296"/>
    <s v="2024 11 3111 22103"/>
    <n v="3000"/>
    <x v="46"/>
    <s v="CONTRATO SUNMINISTRO GASOLEO AUTOMACION VEHICULOS Sº SALUD PUBLICA PARA EL AÑO 2024 - 2ª PRORROGA"/>
    <n v="220"/>
    <s v="MADRID"/>
    <s v="MADRID"/>
    <x v="2"/>
    <s v="PrAbier - Procedimiento Abierto"/>
    <s v="UniC - Único Criterio"/>
    <x v="2"/>
    <x v="0"/>
    <s v="2"/>
    <s v="2. Gastos corrientes en bienes y servicios"/>
    <s v="11"/>
    <x v="1"/>
    <s v="3111"/>
    <s v="3111. Protección de la salubridad pública"/>
    <s v="22"/>
    <s v="22103"/>
  </r>
  <r>
    <n v="220239000899"/>
    <s v="AD"/>
    <d v="2024-01-01T00:00:00"/>
    <n v="22024001298"/>
    <s v="2024 06 3261 22103"/>
    <n v="2500"/>
    <x v="46"/>
    <s v="PR-SE 38/2020 PS. 6 (PR-SE 37/2022). PRORROGA CONTRATO SUMINISTRO GASOIL VEHICULOS VINCULADOS AL SERVICIO EDUCACION.2024"/>
    <n v="220"/>
    <s v="MADRID"/>
    <s v="MADRID"/>
    <x v="2"/>
    <s v="PrAbier - Procedimiento Abierto"/>
    <s v="UniC - Único Criterio"/>
    <x v="2"/>
    <x v="0"/>
    <s v="2"/>
    <s v="2. Gastos corrientes en bienes y servicios"/>
    <s v="06"/>
    <x v="4"/>
    <s v="3261"/>
    <s v="3261. Servicios complementarios de educación"/>
    <s v="22"/>
    <s v="22103"/>
  </r>
  <r>
    <n v="220240000723"/>
    <s v="AD"/>
    <d v="2024-02-05T00:00:00"/>
    <n v="22024000028"/>
    <s v="2024 01 9205 22199"/>
    <n v="7210.39"/>
    <x v="328"/>
    <s v="ADJUDICA SUMINISTRO A IMPRENTA CARTONAJES Y REALIZACIÓN TRABAJOS MANIPULACIÓN, PLASTIFICADOS Y OTROS -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39000894"/>
    <s v="AD"/>
    <d v="2024-01-01T00:00:00"/>
    <n v="22024001293"/>
    <s v="2024 10 2412 22103"/>
    <n v="300"/>
    <x v="46"/>
    <s v="2ª PRORROGA CONTRATO DE SUM. GASOLEO DE AUTOM EXPTE. PR-SE 38/2020 PARA CFE J. BENAV. VA CUIVA VI 01 Y 02 2024."/>
    <n v="220"/>
    <s v="MADRID"/>
    <s v="MADRID"/>
    <x v="2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103"/>
  </r>
  <r>
    <n v="220240000726"/>
    <s v="AD"/>
    <d v="2024-02-05T00:00:00"/>
    <n v="22024000031"/>
    <s v="2024 01 9205 22199"/>
    <n v="7211.6"/>
    <x v="358"/>
    <s v="ADJUDICA SUMINISTRO A IMPRENTA DE PAPELES ESTUCADOS DE DIFERENTES TIPOS Y GRAMAJES - AÑO 2024"/>
    <n v="220"/>
    <s v="VELILLA DE SAN ANTONI"/>
    <s v="MADR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3092"/>
    <s v="AD"/>
    <d v="2024-02-21T00:00:00"/>
    <n v="22024001844"/>
    <s v="2024 11 1321 213"/>
    <n v="7247.9"/>
    <x v="455"/>
    <s v="MANTENIMIENTO DEL PROGRAMA INFORMATICO DE CONTROL DE CALIDAD DE LA POLICIA MUNICIPAL"/>
    <n v="220"/>
    <s v="LA CORUÑA"/>
    <s v="LA CORUÑA"/>
    <x v="0"/>
    <s v="AdDirec - Adjudicación Directa"/>
    <s v="SinC - Sin Criterio"/>
    <x v="1"/>
    <x v="0"/>
    <s v="2"/>
    <s v="2. Gastos corrientes en bienes y servicios"/>
    <s v="11"/>
    <x v="1"/>
    <s v="1321"/>
    <s v="1321. Policía municipal"/>
    <s v="21"/>
    <s v="213"/>
  </r>
  <r>
    <n v="220240003351"/>
    <s v="AD"/>
    <d v="2024-02-26T00:00:00"/>
    <n v="22024002255"/>
    <s v="2024 01 4331 22799"/>
    <n v="7253.95"/>
    <x v="181"/>
    <s v="BOLSA DE HORAS MANTENIMIENTO Y ACTUALIZACIÓN DE LA WEB, INSTALACIÓN EN ENTORNO PRO Y SOPORTE A LOS USUARIOS (AÑO 2024)"/>
    <n v="220"/>
    <s v="BOECILLO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1658"/>
    <s v="AD/"/>
    <d v="2024-02-19T00:00:00"/>
    <n v="22024000606"/>
    <s v="2024 01 4331 22706"/>
    <n v="-720"/>
    <x v="258"/>
    <s v="SERVICIOS DE VERIFICACIÓN (CONTROLADOR DE PRIMER NIVEL) DE LA VALIDACIÓN NÚMERO 5 SOBREEJECUCIÓN.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06"/>
  </r>
  <r>
    <n v="220240000724"/>
    <s v="AD"/>
    <d v="2024-02-05T00:00:00"/>
    <n v="22024000029"/>
    <s v="2024 01 9205 22199"/>
    <n v="7253.95"/>
    <x v="456"/>
    <s v="ADJUDICA SUMINISTRO A IMPRENTA DE TINTAS OFFSET Y OTROS MATERIALES PARA TRABAJOS DE IMPRESIÓN -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5347"/>
    <s v="AD"/>
    <d v="2024-03-08T00:00:00"/>
    <n v="22024002185"/>
    <s v="2024 07 1701 22102"/>
    <n v="4954.96"/>
    <x v="230"/>
    <s v="GASTO COMPLEM. REVISIÓN DE PRECIOS CONTRATO MANT. INTEGRAL CON GESTIÓN ENERGÉTICA BIOMASA. CASA DEL BARCO Y ANEXO. 2023."/>
    <n v="220"/>
    <s v="MADRID"/>
    <s v="MADRID"/>
    <x v="5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102"/>
  </r>
  <r>
    <n v="220239000447"/>
    <s v="AD"/>
    <d v="2024-01-01T00:00:00"/>
    <n v="22024001255"/>
    <s v="2024 08 1651 213"/>
    <n v="34384.18"/>
    <x v="457"/>
    <s v="LOTE 2. Suministro Material Fungible para instalación de Alumbrado Público. Expte 28-2021. P.S. 1 Prórroga."/>
    <n v="220"/>
    <s v="LEGANES"/>
    <s v="MADRID"/>
    <x v="2"/>
    <s v="PrAbier - Procedimiento Abierto"/>
    <s v="MultiC - MultiCriterio"/>
    <x v="2"/>
    <x v="0"/>
    <s v="2"/>
    <s v="2. Gastos corrientes en bienes y servicios"/>
    <s v="08"/>
    <x v="3"/>
    <s v="1651"/>
    <s v="1651. Alumbrado público"/>
    <s v="21"/>
    <s v="213"/>
  </r>
  <r>
    <n v="220240000725"/>
    <s v="AD"/>
    <d v="2024-02-05T00:00:00"/>
    <n v="22024000030"/>
    <s v="2024 01 9205 22199"/>
    <n v="7253.95"/>
    <x v="90"/>
    <s v="ADJUDICA SUMINISTRO DE SOBRES Y PAPEL DIVERSOS TIPOS Y FORMATOS PARA TRABAJOS IMPRENTA -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2"/>
    <s v="22199"/>
  </r>
  <r>
    <n v="220240004080"/>
    <s v="AD/"/>
    <d v="2024-03-02T00:00:00"/>
    <n v="22024001147"/>
    <s v="2024 01 9205 203"/>
    <n v="-816.26"/>
    <x v="193"/>
    <s v="CAMBIO NOMBRE PROVEEDOR ---&gt; ADJUDICA ALQUILER Y MANTENIMIENTO EQUIPO BIZHUB PRO C-6500 MPRENTA: 01/01/2024 a 28/02/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5"/>
    <s v="9205. Imprenta municipal"/>
    <s v="20"/>
    <s v="203"/>
  </r>
  <r>
    <n v="220240001294"/>
    <s v="AD"/>
    <d v="2024-02-08T00:00:00"/>
    <n v="22024001467"/>
    <s v="2024 06 3232 212"/>
    <n v="7260"/>
    <x v="98"/>
    <s v="SUMINISTRO DE CRISTALERIA PARA LOS COLEGIOS PUBLICOS.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39000625"/>
    <s v="AD"/>
    <d v="2024-01-01T00:00:00"/>
    <n v="22024001318"/>
    <s v="2024 03 9241 22799"/>
    <n v="40277.06"/>
    <x v="458"/>
    <s v="PRÓRROGA CONTRATO DE SERVICIOS DE GESTIÓN DE LA ESCUELA DE PARTICIPACIÓN CIUDADANA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3"/>
    <x v="9"/>
    <s v="9241"/>
    <s v="9241. Participación ciudadana"/>
    <s v="22"/>
    <s v="22799"/>
  </r>
  <r>
    <n v="220240005398"/>
    <s v="AD/"/>
    <d v="2024-03-12T00:00:00"/>
    <n v="22024001965"/>
    <s v="2024 10 2312 213"/>
    <n v="-3237.52"/>
    <x v="150"/>
    <s v="mant. inst.proteccion contra incendios INICIATIVAS SOC.AÑO 22 (L4:3781-L5 1.270)-AÑO 23Y24 L4/BARRADO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40003309"/>
    <s v="AD"/>
    <d v="2024-02-23T00:00:00"/>
    <n v="22024001601"/>
    <s v="2024 01 9203 213"/>
    <n v="7346.68"/>
    <x v="459"/>
    <s v="MANTENIMIENTO RELOJ TORREON CASA CONSISTORIAL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3"/>
    <s v="9203. Unidad de régimen interior"/>
    <s v="21"/>
    <s v="213"/>
  </r>
  <r>
    <n v="220240001342"/>
    <s v="AD"/>
    <d v="2024-02-09T00:00:00"/>
    <n v="22024001585"/>
    <s v="2024 06 3231 22799"/>
    <n v="7675.52"/>
    <x v="45"/>
    <s v="PROGR FORMACIÓN PROFESORADO, TUTORIZACIÓN EN AGROECOLOGÍA, MANTENIMIENTO HUERTAS EIM ENER-JULIO 24 ENLAZ:7.675,52"/>
    <n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7177"/>
    <s v="AD/"/>
    <d v="2024-03-18T00:00:00"/>
    <n v="22024001276"/>
    <s v="2024 10 2412 213"/>
    <n v="-1228.3499999999999"/>
    <x v="70"/>
    <s v="MANTENIMIENTO DE LOS SISTEMAS DE SEGURIDAD Y VIDEOVIGILANCIA DEL CENTRO DE FORMACION JACINTO BENVANTE DURANTE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412"/>
    <s v="2412. Formación para el empleo"/>
    <s v="21"/>
    <s v="213"/>
  </r>
  <r>
    <n v="220240003118"/>
    <s v="AD"/>
    <d v="2024-02-21T00:00:00"/>
    <n v="22024000789"/>
    <s v="2024 1150 1621 22799"/>
    <n v="8814.85"/>
    <x v="117"/>
    <s v="REPARTO BUZONEO INTERIOR 155.000 EJEMPLARES DE LA GUÍA SEPARACIÓN DE RESIDUOS EN VALLADOLID. SERVICIO DE LIMPIEZA."/>
    <n v="220"/>
    <s v="VALLADOLID"/>
    <s v="VALLADOLID"/>
    <x v="0"/>
    <s v="AdDirec - Adjudicación Directa"/>
    <s v="SinC - Sin Criterio"/>
    <x v="1"/>
    <x v="0"/>
    <n v="2"/>
    <s v="2. Gastos corrientes en bienes y servicios"/>
    <s v="11"/>
    <x v="1"/>
    <n v="1621"/>
    <s v="1621. Recogida de residuos"/>
    <n v="22"/>
    <n v="22799"/>
  </r>
  <r>
    <n v="220240003671"/>
    <s v="AD"/>
    <d v="2024-02-28T00:00:00"/>
    <n v="22024002444"/>
    <s v="2024 02 9332 213"/>
    <n v="9471.5499999999993"/>
    <x v="70"/>
    <s v="SCIO.MANTEN.SISTEMAS DE SEGURIDAD INSTALADOS EN LOS CENTROS DEPENDIENTES DEL S.MANTEN.ÁREA URBAN.Y VIVIENDA."/>
    <n v="220"/>
    <s v="VALLADOLID"/>
    <s v="VALLADOLID"/>
    <x v="0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3"/>
  </r>
  <r>
    <n v="220240001660"/>
    <s v="AD/"/>
    <d v="2024-02-19T00:00:00"/>
    <n v="22024000631"/>
    <s v="2024 01 4331 22100"/>
    <n v="-1261.4000000000001"/>
    <x v="308"/>
    <s v="DERECHOS DE EXTENSIÓN DE ACOMETIDA DE ELECTRICIDAD NECESARIO PARA LA OBRA DE REFORMA DE INSTALACIÓN DE BAJA TENSIÓN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100"/>
  </r>
  <r>
    <n v="220239000514"/>
    <s v="AD"/>
    <d v="2024-01-01T00:00:00"/>
    <n v="22024001253"/>
    <s v="2024 04 3121 22706"/>
    <n v="24589.040000000001"/>
    <x v="460"/>
    <s v="PRORROGA CONTRATO ANALISIS CLINICOS DEL 1 DE ENERO AL 26 DE OCTUBRE DE 2024. SALUD LABORAL"/>
    <n v="220"/>
    <s v="ESPLUGUES DE LLOBREGAT"/>
    <s v="BARCELONA"/>
    <x v="0"/>
    <s v="PrAbier - Procedimiento Abierto"/>
    <s v="MultiC - MultiCriterio"/>
    <x v="2"/>
    <x v="0"/>
    <s v="2"/>
    <s v="2. Gastos corrientes en bienes y servicios"/>
    <s v="04"/>
    <x v="0"/>
    <s v="3121"/>
    <s v="3121. Prevención y salud laboral"/>
    <s v="22"/>
    <s v="22706"/>
  </r>
  <r>
    <n v="220240008518"/>
    <s v="D"/>
    <d v="2024-03-26T00:00:00"/>
    <n v="22024000517"/>
    <s v="2024 10 2314 212"/>
    <n v="2.09"/>
    <x v="437"/>
    <s v="COMMENT|+++ ESPACIO JOVEN SUR +++ / CELESA BROCA 338 HSS-CO RECT 03,00 MM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4"/>
    <s v="2314. Centro de programas juveniles"/>
    <s v="21"/>
    <s v="212"/>
  </r>
  <r>
    <n v="220240005311"/>
    <s v="D"/>
    <d v="2024-03-07T00:00:00"/>
    <n v="22024000940"/>
    <s v="2024 06 3232 212"/>
    <n v="450.28"/>
    <x v="461"/>
    <s v="ALB: 24-202919 PED: 24-005010-1003 S/PED:  / OBRA cp nuestra señora del duero / ML.TUBO PVC ENCOLAR PN 10 DN 90 / MANGUI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313"/>
    <s v="D"/>
    <d v="2024-03-07T00:00:00"/>
    <n v="22024000940"/>
    <s v="2024 06 3232 212"/>
    <n v="339.41"/>
    <x v="461"/>
    <s v="ALB: 24-203338 PED: 24-005507-1003 S/PED: CP. NTRA S.DUERO / P72  COLUMNA MONOMANDO MEZCLADOR REF. 1705 04 / SERVICIOS L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1631"/>
    <s v="D"/>
    <d v="2024-02-19T00:00:00"/>
    <n v="22024000078"/>
    <s v="2024 03 9241 212"/>
    <n v="109"/>
    <x v="461"/>
    <s v="MATERIAL FONTANERÍA PARA CC PARQUESOL (ID 39439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5309"/>
    <s v="D"/>
    <d v="2024-03-07T00:00:00"/>
    <n v="22024000940"/>
    <s v="2024 06 3232 212"/>
    <n v="98.91"/>
    <x v="461"/>
    <s v="ALB: 24-202946 PED: 24-005067-1011 S/PED:  / OBRA  COLEGIO NUESTRA SEÑORA DEL DUERO / ML.TUBO PVC ENCOLAR PN 10 DN 63 /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462"/>
    <s v="D"/>
    <d v="2024-02-28T00:00:00"/>
    <n v="22024000940"/>
    <s v="2024 06 3232 212"/>
    <n v="88.32"/>
    <x v="461"/>
    <s v="ALB: 24-200820 PED: 24-001421-1003 S/PED: 646925984 / BARRA 1 ML.POLIETILENO BARRA PE100 AD PN16 40 / CP LEON FELIPE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865"/>
    <s v="D"/>
    <d v="2024-03-18T00:00:00"/>
    <n v="22024001045"/>
    <s v="2024 11 3111 22199"/>
    <n v="79.36"/>
    <x v="461"/>
    <s v="ALB: 24-203168 PED: 24-005495-1003 S/PED: PERRERA MUNICIPAL / PB CODO 90º T-T DN 15 / GRIFO DE BOLA MANGUERA 1/2&quot;&quot; / PB C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4376"/>
    <s v="D"/>
    <d v="2024-03-05T00:00:00"/>
    <n v="22024000021"/>
    <s v="2024 11 1361 22199"/>
    <n v="57.25"/>
    <x v="461"/>
    <s v="ALB: 24-202351 PED: 24-004171-1003 S/PED:  / MONOMANDO PANAM CROMO (92350) FREGADERO CAÑO BAJO/SEISPC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5735"/>
    <s v="D"/>
    <d v="2024-03-13T00:00:00"/>
    <n v="22024000456"/>
    <s v="2024 11 1621 22199"/>
    <n v="41.55"/>
    <x v="461"/>
    <s v="ALB: 24-200528 PED: 24-000944-1015 S/PED: TALLER / BOLSA 100 UDS. BRIDA 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1593"/>
    <s v="D"/>
    <d v="2024-02-19T00:00:00"/>
    <n v="22024000942"/>
    <s v="2024 06 3231 212"/>
    <n v="37.07"/>
    <x v="461"/>
    <s v="ALB: 24-200572 PED: 24-001046-1015 S/PED: EIM EL PLATERO / MANGUETON WC EXTENSIBLE L-500 BLANCO DN 90-110 / SELLADOR+PEG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5694"/>
    <s v="D"/>
    <d v="2024-03-13T00:00:00"/>
    <n v="22024000940"/>
    <s v="2024 06 3232 212"/>
    <n v="28.74"/>
    <x v="461"/>
    <s v="ALB: 24-203885 PED: 24-006746-1003 S/PED: ALLUE MORE / UNECOL DESATASCADOR LIQUIDO USO PROFESIONAL BOTELLA 1L / ALYCO-HR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798"/>
    <s v="D"/>
    <d v="2024-03-18T00:00:00"/>
    <n v="22024000437"/>
    <s v="2024 10 2311 212"/>
    <n v="23.15"/>
    <x v="461"/>
    <s v="F - 1416 - SIFON TUBERIAS Y DESATASCADOR -VDA SOCIAL PASEO ZORRILLA 166 1D - FLUME SL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8612"/>
    <s v="D"/>
    <d v="2024-03-26T00:00:00"/>
    <n v="22024002564"/>
    <s v="2024 09 4321 213"/>
    <n v="18.170000000000002"/>
    <x v="461"/>
    <s v="SUMINISTRO MATERIAL PARA TRABAJOS REALIZADOS POR MANTENIMIENTO EN LA ANTIGUA HIPICA MILITAR"/>
    <n v="300"/>
    <s v="VALLADOLID"/>
    <s v="VALLADOLID"/>
    <x v="2"/>
    <s v="PrAbier - Procedimiento Abierto"/>
    <s v="MultiC - MultiCriterio"/>
    <x v="0"/>
    <x v="0"/>
    <s v="2"/>
    <s v="2. Gastos corrientes en bienes y servicios"/>
    <s v="09"/>
    <x v="7"/>
    <s v="4321"/>
    <s v="4321. Turismo"/>
    <s v="21"/>
    <s v="213"/>
  </r>
  <r>
    <n v="220240001629"/>
    <s v="D"/>
    <d v="2024-02-19T00:00:00"/>
    <n v="22024000078"/>
    <s v="2024 03 9241 212"/>
    <n v="12.44"/>
    <x v="461"/>
    <s v="MATERIAL FONTANERÍA PARA CC RONDILLA (ID 38908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506"/>
    <s v="D"/>
    <d v="2024-02-28T00:00:00"/>
    <n v="22024000940"/>
    <s v="2024 06 3232 212"/>
    <n v="12.44"/>
    <x v="461"/>
    <s v="ALB: 24-202007 PED: 24-003594-1003 S/PED: CP FCO QUEVEDO / UNECOL DESATASCADOR LIQUIDO USO PROFESIONAL BOTELLA 1L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704"/>
    <s v="D"/>
    <d v="2024-03-21T00:00:00"/>
    <n v="22024000484"/>
    <s v="2024 10 2312 212"/>
    <n v="12.44"/>
    <x v="461"/>
    <s v="MANTENIMIENTO, SUMINISTRO DE UNECOL DESATASCADOR LIQUIDO USO PROFESIONAL BOTELLA 1L PARA REPARACION EN EL CVA RONDILLA.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732"/>
    <s v="D"/>
    <d v="2024-03-21T00:00:00"/>
    <n v="22024000749"/>
    <s v="2024 02 9332 212"/>
    <n v="153.29"/>
    <x v="461"/>
    <s v="ALB: 24-202549 PED: 24-004515-1003 S/PED:  / OBRA CENTRO DE MANTENIMIENTO / BARRA 5,8 ML. POLIBUTILENO DN 15 / ML. COQUI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7734"/>
    <s v="D"/>
    <d v="2024-03-21T00:00:00"/>
    <n v="22024000749"/>
    <s v="2024 02 9332 212"/>
    <n v="192.01"/>
    <x v="461"/>
    <s v="ALB: 24-201483 PED: 24-002653-1003 S/PED: SERVICIO MANTENIM. / OBRA MTTO / TERMO ELECTRICO VITRIFICADO ARISTON BLU-R/AND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3470"/>
    <s v="D"/>
    <d v="2024-02-28T00:00:00"/>
    <n v="22024000940"/>
    <s v="2024 06 3232 212"/>
    <n v="11.04"/>
    <x v="461"/>
    <s v="ALB: 24-202008 PED: 24-003596-1003 S/PED:  / OBRA COLEGIO  PEDRO GOMEZ BOSQUE / MANGUITO PE RECTO LARGO REPARACION 32-32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788"/>
    <s v="D"/>
    <d v="2024-03-18T00:00:00"/>
    <n v="22024000437"/>
    <s v="2024 10 2311 212"/>
    <n v="64.34"/>
    <x v="141"/>
    <s v="F - 823 - TIMBRE MUSICAL VVDA PASEO ZORRILLA 166 Y ENCHUFE Y APLIQUE  PARA MACIZO DE GREDOS 72 - ELECTROSTOCKS. 1 DIA"/>
    <n v="300"/>
    <s v="BARCELONA"/>
    <s v="BARCELONA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3572"/>
    <s v="D"/>
    <d v="2024-02-28T00:00:00"/>
    <n v="22024000485"/>
    <s v="2024 10 2312 212"/>
    <n v="20.61"/>
    <x v="141"/>
    <s v="MANT. SUMINISTRO DE MATERIAL PARA REPARACIONES 74 CANAL DE SUELO ANTRACITA X CEYS MONTACK CINTA BLISTER DEL CVA Z. SUR-"/>
    <n v="300"/>
    <s v="BARCELONA"/>
    <s v="BARCELONA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7670"/>
    <s v="D"/>
    <d v="2024-03-21T00:00:00"/>
    <n v="22024000078"/>
    <s v="2024 03 9241 212"/>
    <n v="19.55"/>
    <x v="141"/>
    <s v="MATERIAL PUENTE DUERO (ID 40024: INTERRUPTOR MONOPOLAR / TECLA INTERRUPTOR-CONMUTADOR / MARCO 1 ELEMENTO)"/>
    <n v="300"/>
    <s v="BARCELONA"/>
    <s v="BARCELONA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456"/>
    <s v="D"/>
    <d v="2024-02-28T00:00:00"/>
    <n v="22024000078"/>
    <s v="2024 03 9241 212"/>
    <n v="18.920000000000002"/>
    <x v="141"/>
    <s v="MATERIAL ELECTRICIDAD CC PARQUESOL (ID 39566): EMPOTRABLE REDONDO BASCULANTE DE FUNDICION DE ALUMINIO"/>
    <n v="300"/>
    <s v="BARCELONA"/>
    <s v="BARCELONA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4457"/>
    <s v="D"/>
    <d v="2024-03-05T00:00:00"/>
    <n v="22024001633"/>
    <s v="2024 07 1711 22199"/>
    <n v="8.86"/>
    <x v="141"/>
    <s v="BASE 4 TOMAS 16A 250V POT. 3600W"/>
    <n v="300"/>
    <s v="BARCELONA"/>
    <s v="BARCELONA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7728"/>
    <s v="D"/>
    <d v="2024-03-21T00:00:00"/>
    <n v="22024000749"/>
    <s v="2024 02 9332 212"/>
    <n v="18.5"/>
    <x v="141"/>
    <s v="INTERRUPTOR MONOPOLAR / TECLA INTERRUPTOR-CONMUTADOR / MARCO 1 ELEMENTO"/>
    <n v="300"/>
    <s v="BARCELONA"/>
    <s v="BARCELONA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7893"/>
    <s v="D"/>
    <d v="2024-03-21T00:00:00"/>
    <n v="22024000447"/>
    <s v="2024 11 1631 214"/>
    <n v="4910.16"/>
    <x v="462"/>
    <s v="BLOW BY ELEMENT / RETEN TRAS. CIG / CERRADURA PUERT / ESTRIBO IZQ.PLA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54"/>
    <s v="D"/>
    <d v="2024-03-18T00:00:00"/>
    <n v="22024000464"/>
    <s v="2024 11 1631 214"/>
    <n v="2889.65"/>
    <x v="462"/>
    <s v="DESMONTAR  PARTE  ALTA DE MOTOR HASTA LA CULATA PARA DETERMINAR ALCANCE...// AM EXP 23/2020 // LIMPIEZA VIARI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56"/>
    <s v="D"/>
    <d v="2024-03-18T00:00:00"/>
    <n v="22024000464"/>
    <s v="2024 11 1631 214"/>
    <n v="2889.65"/>
    <x v="462"/>
    <s v="DESMONTAR  PARTE ALTA DE MOTOR HASTSA LA CULATA PARA DETERMIANR...// AM EXP 23/2020 // LIMPIEZA VIARI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5751"/>
    <s v="D"/>
    <d v="2024-03-13T00:00:00"/>
    <n v="22024000441"/>
    <s v="2024 11 1621 214"/>
    <n v="1915.04"/>
    <x v="462"/>
    <s v="SERVICIO DE MANTENIMIENTO EO /   SERVICIO  DE MANTENIMIENTO PROGRAMAD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780"/>
    <s v="D"/>
    <d v="2024-03-18T00:00:00"/>
    <n v="22024000022"/>
    <s v="2024 11 1361 214"/>
    <n v="738.63"/>
    <x v="462"/>
    <s v="SUSTITUIR  ROTULAS  Y  BARRA TRANSVERSAL /  ALINEACION CAMION DEL SERVICIO DE EXTINCION DE INCENDIOS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1"/>
    <s v="214"/>
  </r>
  <r>
    <n v="220240007864"/>
    <s v="D"/>
    <d v="2024-03-21T00:00:00"/>
    <n v="22024000440"/>
    <s v="2024 11 1621 214"/>
    <n v="381.96"/>
    <x v="462"/>
    <s v="DESM-MONT. ELEMENTOS PARA LA REALIZACION  DE  LA  REVISION  DE LOS D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66"/>
    <s v="D"/>
    <d v="2024-03-21T00:00:00"/>
    <n v="22024000440"/>
    <s v="2024 11 1621 214"/>
    <n v="381.96"/>
    <x v="462"/>
    <s v="H.M.O.,  DESM-MONT. ELEMENTOS PARA LA REALIZACION  DE LA REVISON DE L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70"/>
    <s v="D"/>
    <d v="2024-03-21T00:00:00"/>
    <n v="22024000464"/>
    <s v="2024 11 1631 214"/>
    <n v="381.96"/>
    <x v="462"/>
    <s v="H.M.O.,  DESM-MONT. ELEMENTOS PARA LA REALIZACION  DE  LA  REVISIO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7872"/>
    <s v="D"/>
    <d v="2024-03-21T00:00:00"/>
    <n v="22024000464"/>
    <s v="2024 11 1631 214"/>
    <n v="381.96"/>
    <x v="462"/>
    <s v="H.M.O.,  DESM-MONT. ELEMENTOS PARA LA REALIZACION  DE  LA  REVISION D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832"/>
    <s v="D"/>
    <d v="2024-03-18T00:00:00"/>
    <n v="22024000022"/>
    <s v="2024 11 1361 214"/>
    <n v="292.14999999999998"/>
    <x v="462"/>
    <s v="REVISAR ESTRIBO Y PELDAÑOS PUERTA VEHICULO 4918JLF POR MALA CONEXION DE CONECTORES  EN  CAJA DE FUSIBLES/SEISPC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1"/>
    <s v="214"/>
  </r>
  <r>
    <n v="220240007868"/>
    <s v="D"/>
    <d v="2024-03-21T00:00:00"/>
    <n v="22024000440"/>
    <s v="2024 11 1621 214"/>
    <n v="104.31"/>
    <x v="462"/>
    <s v="H.M.O.,  HACER  DIAGNOSIS,  PARA DETERMINAR  LA  AVERIA  ,  FALLOS  ACTI...// AM EXP 23/2020 // SERVICIO DE LIMPIEZ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37"/>
    <s v="D"/>
    <d v="2024-03-13T00:00:00"/>
    <n v="22024000441"/>
    <s v="2024 11 1621 214"/>
    <n v="2142.4699999999998"/>
    <x v="147"/>
    <s v="Alb. A24/177699 de 10/01/2024 / JUNTA TORICA 83,8x2,62 / JUNTA T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84"/>
    <s v="D"/>
    <d v="2024-03-21T00:00:00"/>
    <n v="22024000441"/>
    <s v="2024 11 1621 214"/>
    <n v="391.04"/>
    <x v="147"/>
    <s v="Alb. A24/179547 de 16/01/2024 / LATIGUILLO HIDRAULICO S/MUESTRA 5/8 / LATIG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450"/>
    <s v="D"/>
    <d v="2024-03-14T00:00:00"/>
    <n v="22024001425"/>
    <s v="2024 11 1621 22700"/>
    <n v="7712.66"/>
    <x v="154"/>
    <s v="CONT. MANT. PLATAFORMAS CONTENEDORES SOTERRADOS Y SU CONTROL EXTERNO DE CALIDAD 2024, SERVICIO DE LIMPIEZA"/>
    <n v="300"/>
    <s v="ZARATAN"/>
    <s v="VALLADOLID"/>
    <x v="0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700"/>
  </r>
  <r>
    <n v="220240005284"/>
    <s v="D"/>
    <d v="2024-03-07T00:00:00"/>
    <n v="22024000940"/>
    <s v="2024 06 3232 212"/>
    <n v="739.2"/>
    <x v="463"/>
    <s v="SACA DE SUBSTRATO VEGETAL. CP ALONSO BERRUGUETE, ALLUE MORER, ISABEL LA CATOLICA, TERESA IÑIGO DE TORO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917"/>
    <s v="D"/>
    <d v="2024-03-21T00:00:00"/>
    <n v="22024000441"/>
    <s v="2024 11 1621 214"/>
    <n v="923.9"/>
    <x v="464"/>
    <s v="NUTR 3072 A RODAMIENTO AGUJAS SKF / NUTR 3072 A RODAMIENTO AGUJAS SKF / 62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19"/>
    <s v="D"/>
    <d v="2024-03-21T00:00:00"/>
    <n v="22024000450"/>
    <s v="2024 11 1631 22199"/>
    <n v="514.73"/>
    <x v="464"/>
    <s v="BONDERITE C-MC 3000 D2 JC20KG DESENGRASANTE MANTENIMIENTO LOCTITE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99"/>
  </r>
  <r>
    <n v="220240007774"/>
    <s v="D"/>
    <d v="2024-03-21T00:00:00"/>
    <n v="22024001014"/>
    <s v="2024 11 1321 22199"/>
    <n v="113.26"/>
    <x v="464"/>
    <s v="3090 DC10G+1G ES/PT ADHESIVO INSTANTANEO 2K LOCTITE 1379598 / 10157-AA MARKERPAINT VERDE 500 ML CRC / 10158-AA MARKERPAI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199"/>
  </r>
  <r>
    <n v="220240007909"/>
    <s v="D"/>
    <d v="2024-03-21T00:00:00"/>
    <n v="22024000441"/>
    <s v="2024 11 1621 214"/>
    <n v="3196.69"/>
    <x v="465"/>
    <s v="REPARAR PINCHAZO  ( CAMION 9049-KVH ) / REPARAR PINCHAZO  ( CAMION 9745-JCF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06"/>
    <s v="D"/>
    <d v="2024-03-21T00:00:00"/>
    <n v="22024000447"/>
    <s v="2024 11 1631 214"/>
    <n v="1724.1"/>
    <x v="465"/>
    <s v="CUBIERTA NUEVA ( 2,50-15 BARREDORA E4374-BFX ) / ECO TASA ( BARREDORA E437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33"/>
    <s v="D"/>
    <d v="2024-03-18T00:00:00"/>
    <n v="22024001011"/>
    <s v="2024 11 1321 214"/>
    <n v="1215.6300000000001"/>
    <x v="465"/>
    <s v="195/55R20 MICHELIN PRIM3 95H ( 3711-KGD ) / S.I. GESTION DE NFU  (  CATEGORIA B 3711-KGD ) / 205/60R 16 MICHELIN PRIM4 9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7770"/>
    <s v="D"/>
    <d v="2024-03-21T00:00:00"/>
    <n v="22024001011"/>
    <s v="2024 11 1321 214"/>
    <n v="748.46"/>
    <x v="465"/>
    <s v="205/60R 16 MICHELIN PRIM4 92H ( 3963-JKP ) / S.I. GESTION DE NFU  (  CAT. B  3963-JKP ) / ALINEACION ELECTRONICA ( DIREC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911"/>
    <s v="D"/>
    <d v="2024-03-18T00:00:00"/>
    <n v="22024001013"/>
    <s v="2024 11 1321 214"/>
    <n v="770.83"/>
    <x v="466"/>
    <s v="OSRAM/7507 - LAMP.P/ILUM.INT.AUX.PIL.FRENO E INT / OPTIM/G11454 - ROTULA DIRECCION RENAULT MEGANE III / MAHLE/LX1748 - F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7772"/>
    <s v="D"/>
    <d v="2024-03-21T00:00:00"/>
    <n v="22024001013"/>
    <s v="2024 11 1321 214"/>
    <n v="147.62"/>
    <x v="466"/>
    <s v="OSRAM/64210 - LAMPARA H7 12V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5760"/>
    <s v="D"/>
    <d v="2024-03-13T00:00:00"/>
    <n v="22024000442"/>
    <s v="2024 11 1621 22103"/>
    <n v="1524.6"/>
    <x v="467"/>
    <s v="AK ADIGAS 6 CTN 25L...// AM EXP V18/2022 // SERVICIO DE LIMPIEZA.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03"/>
  </r>
  <r>
    <n v="220240007959"/>
    <s v="D"/>
    <d v="2024-03-21T00:00:00"/>
    <n v="22024000442"/>
    <s v="2024 11 1621 22103"/>
    <n v="1379.4"/>
    <x v="467"/>
    <s v="ADBLUE A GRANEL...// AM EXP 18/2022 // SERVICIO DE LIMPIEZA.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03"/>
  </r>
  <r>
    <n v="220240006904"/>
    <s v="D"/>
    <d v="2024-03-18T00:00:00"/>
    <n v="22024001013"/>
    <s v="2024 11 1321 214"/>
    <n v="240.58"/>
    <x v="467"/>
    <s v="MOTUL SPECIFIC RN 0720 5W30 5L / APORTACION SIGAUS 5L / KRAFTWERK LINTERNA BOLIGRAFO RECARGABLE 6+1 / KRAFTWERK LINTERNA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5757"/>
    <s v="D"/>
    <d v="2024-03-13T00:00:00"/>
    <n v="22024000441"/>
    <s v="2024 11 1621 214"/>
    <n v="174.24"/>
    <x v="467"/>
    <s v="AFLOJATODO 400ML / AFLOJATODO 400ML / PELICULA LUBRICANTE 400ML / GRAS...// AM EXP V18/2022 // SERVICIO DE LIMPIEZA.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6908"/>
    <s v="D"/>
    <d v="2024-03-18T00:00:00"/>
    <n v="22024001013"/>
    <s v="2024 11 1321 214"/>
    <n v="103.09"/>
    <x v="467"/>
    <s v="COFAN BRIDAS NYLON NEGRO 2.5X200MM / COFAN BRIDAS NYLON NEGRO 4.8X300MM / JBM COMPROBRADOR DE CORRIENTE 2X115MM / JBM CO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1659"/>
    <s v="AD/"/>
    <d v="2024-02-19T00:00:00"/>
    <n v="22024000623"/>
    <s v="2024 01 4331 22606"/>
    <n v="-1491.02"/>
    <x v="131"/>
    <s v="CONTRATO DE PRESTACIÓN DE SERVICIOS DE GESTIÓN DE EVENTO, CATERING Y VISITA DEL PROYECTO EUROPEO PROSPECT+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606"/>
  </r>
  <r>
    <n v="220239000545"/>
    <s v="AD"/>
    <d v="2024-01-01T00:00:00"/>
    <n v="22024001312"/>
    <s v="2024 06 3231 22799"/>
    <n v="10195.780000000001"/>
    <x v="45"/>
    <s v="PROGRAMA FORMACIÓN PROFESORADO, TUTORIZACIÓN EN MATERIA DE AGROECOLOGÍA, MANTENIMIENTO HUERTAS  EIM ENER-JULIO 24"/>
    <n v="220"/>
    <s v="ARENILLAS DE SAN PELAYO"/>
    <s v="PALENCI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799"/>
  </r>
  <r>
    <n v="220240005399"/>
    <s v="AD"/>
    <d v="2024-03-12T00:00:00"/>
    <n v="22024001965"/>
    <s v="2024 10 2312 213"/>
    <n v="1888.55"/>
    <x v="150"/>
    <s v="MANTENIMIENTO INST. PROTECCION  CONTRA INCENDIOS DE LOS CVA EN 2024.INICIATIVAS SOCIALES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40005399"/>
    <s v="AD"/>
    <d v="2024-03-12T00:00:00"/>
    <n v="22024001263"/>
    <s v="2024 10 2312 213"/>
    <n v="1348.97"/>
    <x v="150"/>
    <s v="MANTENIMIENTO INST. PROTECCION  CONTRA INCENDIOS DE LOS CVA EN 2024.INICIATIVAS SOCIALES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1"/>
    <s v="213"/>
  </r>
  <r>
    <n v="220240005407"/>
    <s v="AD/"/>
    <d v="2024-03-12T00:00:00"/>
    <n v="22024002974"/>
    <s v="2024 06 3341 22799"/>
    <n v="-23307.29"/>
    <x v="240"/>
    <s v="CONTRATO SERV. ASISTENCIA TECNICA PROGRAMA VALLADOLID COMO INTEGRANTE DE LA RED CIUDADES CREATIVAS DE LA UNESCO. 2021-24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5408"/>
    <s v="AD/"/>
    <d v="2024-03-12T00:00:00"/>
    <n v="22024002975"/>
    <s v="2024 06 3341 22799"/>
    <n v="-14730.2"/>
    <x v="240"/>
    <s v="REAJUSTE ANUALIDADES CONTRATO ASISTENCIA TÉCNICA DESARROLLO PROGRAMA VALLADOLID INTEGRANTE RED CIUDADES CREATIVAS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3298"/>
    <s v="AD"/>
    <d v="2024-02-22T00:00:00"/>
    <n v="22024000070"/>
    <s v="2024 11 3111 22799"/>
    <n v="10890"/>
    <x v="468"/>
    <s v="CONTRATO DE RECOGIDA Y ATENCION VETERINARIA DE ANIMALES DOMESTICOS FUERA DEL HORARIO DEL C.M.P.A."/>
    <n v="220"/>
    <s v="TUDELA DE DUERO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799"/>
  </r>
  <r>
    <n v="220240005409"/>
    <s v="AD/"/>
    <d v="2024-03-12T00:00:00"/>
    <n v="22024002976"/>
    <s v="2024 06 3341 22799"/>
    <n v="-4176.51"/>
    <x v="240"/>
    <s v="REAJUSTE ANUALIDAD CONTRATO ASISTENCIA TECNICA PROGRAMA VALLADOLID INTEGRANTE DE LA RED CIUDADES CREATIVAS UNESCO. 2024"/>
    <n v="220"/>
    <s v="BARCELONA"/>
    <s v="BARCELONA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99"/>
  </r>
  <r>
    <n v="220240001289"/>
    <s v="AD"/>
    <d v="2024-02-08T00:00:00"/>
    <n v="22024000080"/>
    <s v="2024 01 9207 22001"/>
    <n v="11510"/>
    <x v="469"/>
    <s v="ADJUDICA ACCESO DIARIO SERVICIO NOTICIAS Y FOTOGRAFÍAS AGENCIA ICAL AÑO 2024"/>
    <n v="220"/>
    <s v="BURGOS"/>
    <s v="BURGOS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1392"/>
    <s v="AD"/>
    <d v="2024-02-12T00:00:00"/>
    <n v="22024000018"/>
    <s v="2024 01 9207 22001"/>
    <n v="12161.52"/>
    <x v="470"/>
    <s v="ADJUDICA ACCESO POR WEB AL SERVICIO DE NOTICIAS EFE CASTILLA Y EFE AÑO 2024"/>
    <n v="220"/>
    <s v="MADRID"/>
    <s v="MADR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1389"/>
    <s v="AD"/>
    <d v="2024-02-11T00:00:00"/>
    <n v="22024000603"/>
    <s v="2024 02 9332 213"/>
    <n v="12974.44"/>
    <x v="105"/>
    <s v="MANTENIM.INSTALACIONES DE CLIMATIZACIÓN, CALEFAC. EDIFICIOS DEPENDIEN.URBANISMO Y VIVIENDA, AGENC.INNOV."/>
    <n v="220"/>
    <s v="ALBACETE"/>
    <s v="ALBACETE"/>
    <x v="0"/>
    <s v="AdDirec - Adjudicación Directa"/>
    <s v="SinC - Sin Criterio"/>
    <x v="1"/>
    <x v="0"/>
    <s v="2"/>
    <s v="2. Gastos corrientes en bienes y servicios"/>
    <s v="02"/>
    <x v="5"/>
    <s v="9332"/>
    <s v="9332. Mantenimiento de edificios e instalaciones municipales"/>
    <s v="21"/>
    <s v="213"/>
  </r>
  <r>
    <n v="220240003673"/>
    <s v="AD"/>
    <d v="2024-02-28T00:00:00"/>
    <n v="22024002499"/>
    <s v="2024 01 4331 22799"/>
    <n v="13310"/>
    <x v="207"/>
    <s v="ASISTENCIA TÉCNICA EN EVENTOS Y ACTIVIDADES DE LA AGENCIA DE INNOVACIÓN (1 DE MARZO 2024 A 28 DE FEBRERO 2025) AÑ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3114"/>
    <s v="AD"/>
    <d v="2024-02-21T00:00:00"/>
    <n v="22024000117"/>
    <s v="2024 04 9321 22799"/>
    <n v="13619.76"/>
    <x v="432"/>
    <s v="CONTRATACIÓN DE LA IMPRESIÓN Y PRESENTACIÓN PARA SU REPARTO DE LOS RECIBOS DE PADRÓN DEL IVTM Y DEL IBI EJERCICIO 2024"/>
    <n v="220"/>
    <s v="VALLADOLID"/>
    <s v="VALLADOLID"/>
    <x v="0"/>
    <s v="AdDirec - Adjudicación Directa"/>
    <s v="SinC - Sin Criterio"/>
    <x v="1"/>
    <x v="0"/>
    <s v="2"/>
    <s v="2. Gastos corrientes en bienes y servicios"/>
    <s v="04"/>
    <x v="0"/>
    <s v="9321"/>
    <s v="9321. Gestión de ingresos e inspección"/>
    <s v="22"/>
    <s v="22799"/>
  </r>
  <r>
    <n v="220240005426"/>
    <s v="D"/>
    <d v="2024-03-12T00:00:00"/>
    <n v="22024000467"/>
    <s v="2024 11 3111 22799"/>
    <n v="28750"/>
    <x v="468"/>
    <s v="CONTRATO RECOGIDA CON O SIN ATENCIÓN VETERINARIA DE ANIMALES DE COMPAÑÍA EN TIEMPO Y HORARIOS QUE EL CMPA NO PUEDE"/>
    <n v="300"/>
    <s v="TUDELA DE DUERO"/>
    <s v="VALLADOLID"/>
    <x v="0"/>
    <s v="PrAbier - Procedimiento Abierto"/>
    <s v="MultiC - MultiCriterio"/>
    <x v="2"/>
    <x v="0"/>
    <s v="2"/>
    <s v="2. Gastos corrientes en bienes y servicios"/>
    <s v="11"/>
    <x v="1"/>
    <s v="3111"/>
    <s v="3111. Protección de la salubridad pública"/>
    <s v="22"/>
    <s v="22799"/>
  </r>
  <r>
    <n v="220240001386"/>
    <s v="D"/>
    <d v="2024-02-11T00:00:00"/>
    <n v="22024000004"/>
    <s v="2024 01 9203 22104"/>
    <n v="13740.97"/>
    <x v="420"/>
    <s v="CONTRATO SUMINISTRO VESTUARIO Y CALZADO PERSONAL REGIMEN INTERIOR AÑO 2024"/>
    <n v="300"/>
    <s v="VELEZ-RUBIO"/>
    <s v="ALMERIA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104"/>
  </r>
  <r>
    <n v="220240003150"/>
    <s v="AD"/>
    <d v="2024-02-22T00:00:00"/>
    <n v="22024001554"/>
    <s v="2024 04 3121 22106"/>
    <n v="14000"/>
    <x v="356"/>
    <s v="SUMINISTRO MEDICAMENTOS PARA EL DEPARTAMENTO DE PREVENCION Y SALUD LABORAL"/>
    <n v="220"/>
    <s v="VALLADOLID"/>
    <s v="VALLADOLID"/>
    <x v="2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06"/>
  </r>
  <r>
    <n v="220240001388"/>
    <s v="AD"/>
    <d v="2024-02-11T00:00:00"/>
    <n v="22024000592"/>
    <s v="2024 09 4321 22799"/>
    <n v="14333.66"/>
    <x v="305"/>
    <s v="MIGRACION Y ALOJAMIENTO PORTALES WEB DE TURISMO DURANTE 1 AÑO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799"/>
  </r>
  <r>
    <n v="220239000168"/>
    <s v="AD"/>
    <d v="2024-01-01T00:00:00"/>
    <n v="22024001177"/>
    <s v="2024 03 9241 22700"/>
    <n v="5009.3999999999996"/>
    <x v="471"/>
    <s v="SE-PC 15/2023: PRÓRROGA DEL CONTRATO DE CONTROL DE PLAGAS DE LOS CENTROS DE PARTICIPACIÓN CIUDADANA (1 ENE24-30 ABR25)"/>
    <n v="220"/>
    <s v="VALLADOLID"/>
    <s v="VALLADOLID"/>
    <x v="0"/>
    <s v="PrAbier - Procedimiento Abierto"/>
    <s v="UniC - Único Criterio"/>
    <x v="2"/>
    <x v="0"/>
    <s v="2"/>
    <s v="2. Gastos corrientes en bienes y servicios"/>
    <s v="03"/>
    <x v="9"/>
    <s v="9241"/>
    <s v="9241. Participación ciudadana"/>
    <s v="22"/>
    <s v="22700"/>
  </r>
  <r>
    <n v="220229000728"/>
    <s v="AD"/>
    <d v="2024-01-01T00:00:00"/>
    <n v="22024003053"/>
    <s v="2024 06 3232 213"/>
    <n v="1167.8800000000001"/>
    <x v="115"/>
    <s v="SE 58-20 P.S.4 PRORROGA CTTO MANTENIMIENTO ASCENSORES. OCA COLEGIOS PUBLICOS. AÑOS 2023 Y 2024."/>
    <n v="220"/>
    <s v="TRES CANTOS"/>
    <s v="MADRID"/>
    <x v="0"/>
    <s v="PrAbier - Procedimiento Abierto"/>
    <s v="UniC - Único Criterio"/>
    <x v="2"/>
    <x v="0"/>
    <s v="2"/>
    <s v="2. Gastos corrientes en bienes y servicios"/>
    <s v="06"/>
    <x v="4"/>
    <s v="3232"/>
    <s v="3232. Conservación y mantenimiento centros educación infantil y primaria"/>
    <s v="21"/>
    <s v="213"/>
  </r>
  <r>
    <n v="220240003299"/>
    <s v="AD"/>
    <d v="2024-02-22T00:00:00"/>
    <n v="22024000108"/>
    <s v="2024 11 3111 22113"/>
    <n v="14724.54"/>
    <x v="472"/>
    <s v="SUMINISTRO DE PIENSOS Y ACCESORIOS PARA CUBRIR LAS NECESIDADES DE ALIMENTACIÓN DE LOS ANIMALES DEL CMPA"/>
    <n v="220"/>
    <s v="PALENCIA"/>
    <s v="PALENCIA"/>
    <x v="2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113"/>
  </r>
  <r>
    <n v="220240004065"/>
    <s v="AD"/>
    <d v="2024-03-02T00:00:00"/>
    <n v="22024002560"/>
    <s v="2024 10 2315 22611"/>
    <n v="14950"/>
    <x v="473"/>
    <s v="CONCIERTOS PARA EL DIA INTERNACIONAL DE LA MUJER"/>
    <n v="220"/>
    <s v="ARROYO DE LA ENCOMIENDA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29000724"/>
    <s v="AD"/>
    <d v="2024-01-01T00:00:00"/>
    <n v="22024003061"/>
    <s v="2024 06 3261 213"/>
    <n v="64.88"/>
    <x v="115"/>
    <s v="SE 58-20 P.S.4 PRORROGA CTTO MANTENIMIENTO ASCENSORES LOTE 4. OCAS ESCUELA MUNICIPAL DE MUSICA. AÑO 2024"/>
    <n v="220"/>
    <s v="TRES CANTOS"/>
    <s v="MADRID"/>
    <x v="0"/>
    <s v="PrAbier - Procedimiento Abierto"/>
    <s v="UniC - Único Criterio"/>
    <x v="2"/>
    <x v="0"/>
    <s v="2"/>
    <s v="2. Gastos corrientes en bienes y servicios"/>
    <s v="06"/>
    <x v="4"/>
    <s v="3261"/>
    <s v="3261. Servicios complementarios de educación"/>
    <s v="21"/>
    <s v="213"/>
  </r>
  <r>
    <n v="220229000786"/>
    <s v="AD"/>
    <d v="2024-01-01T00:00:00"/>
    <n v="22024003248"/>
    <s v="2024 10 2314 213"/>
    <n v="64.88"/>
    <x v="115"/>
    <s v="SE 58-20 P.S.4 PRORROGA CTTO MANTENIMIENTO ASCENSORES LOTE 4: OCA ESPACIO JOVEN NORTE Y SUR. AÑOS 2023 Y 2024"/>
    <n v="220"/>
    <s v="TRES CANTOS"/>
    <s v="MADRID"/>
    <x v="0"/>
    <s v="PrAbier - Procedimiento Abierto"/>
    <s v="UniC - Único Criterio"/>
    <x v="2"/>
    <x v="0"/>
    <s v="2"/>
    <s v="2. Gastos corrientes en bienes y servicios"/>
    <s v="10"/>
    <x v="2"/>
    <s v="2314"/>
    <s v="2314. Centro de programas juveniles"/>
    <s v="21"/>
    <s v="213"/>
  </r>
  <r>
    <n v="220240005918"/>
    <s v="AD"/>
    <d v="2024-03-13T00:00:00"/>
    <n v="22024003355"/>
    <s v="2024 09 4321 22799"/>
    <n v="42214"/>
    <x v="240"/>
    <s v="CONTRATO ASISTENCIA TECNICA PROGRAMA VALLADOLID INTEGRANTE DE LA RED CIUDADES CREATIVAS UNESCO Y REAJUSTE ANUALIDADES"/>
    <n v="220"/>
    <s v="BARCELONA"/>
    <s v="BARCELONA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799"/>
  </r>
  <r>
    <n v="220240004049"/>
    <s v="AD/"/>
    <d v="2024-03-02T00:00:00"/>
    <n v="22024000633"/>
    <s v="2024 06 3261 22799"/>
    <n v="-1515.53"/>
    <x v="243"/>
    <s v="ANUL POR LLUVIA. SS TRANSPORTE, MONTAJE Y DESMONTAJE MESAS, VALLAS Y EQUIPO SONIDO PARA CARNAVAL DE COLEGIOS.9-2-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61"/>
    <s v="3261. Servicios complementarios de educación"/>
    <s v="22"/>
    <s v="22799"/>
  </r>
  <r>
    <n v="220240006261"/>
    <s v="AD/"/>
    <d v="2024-03-13T00:00:00"/>
    <n v="22024001963"/>
    <s v="2024 10 2412 213"/>
    <n v="-474.06"/>
    <x v="150"/>
    <s v="mant. inst.proteccion contra incendios C.FORM.EMPLO JAC.BENAV.AÑO 22, 23 Y 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6262"/>
    <s v="AD"/>
    <d v="2024-03-13T00:00:00"/>
    <n v="22024003012"/>
    <s v="2024 10 2412 213"/>
    <n v="191.42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6262"/>
    <s v="AD"/>
    <d v="2024-03-13T00:00:00"/>
    <n v="22024003011"/>
    <s v="2024 10 2412 213"/>
    <n v="91.15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6262"/>
    <s v="AD"/>
    <d v="2024-03-13T00:00:00"/>
    <n v="22024003010"/>
    <s v="2024 10 2412 213"/>
    <n v="79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6262"/>
    <s v="AD"/>
    <d v="2024-03-13T00:00:00"/>
    <n v="22024003013"/>
    <s v="2024 10 2412 213"/>
    <n v="72.92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5079"/>
    <s v="AD"/>
    <d v="2024-03-07T00:00:00"/>
    <n v="22024002952"/>
    <s v="2024 10 2312 213"/>
    <n v="225.06"/>
    <x v="412"/>
    <s v="REPARACION DE MOTOR DE  FANCOIL EN LA ZONA DE CAFETERIA DEL CVA ZONA SUR- INICITIVAS SOCIALES"/>
    <n v="220"/>
    <s v="VALLADOLID"/>
    <s v="VALLADOLID"/>
    <x v="2"/>
    <s v="AdDirec - Adjudicación Directa"/>
    <s v="SinC - Sin Criterio"/>
    <x v="1"/>
    <x v="0"/>
    <s v="2"/>
    <s v="2. Gastos corrientes en bienes y servicios"/>
    <s v="10"/>
    <x v="2"/>
    <s v="2312"/>
    <s v="2312. Iniciativas sociales"/>
    <s v="21"/>
    <s v="213"/>
  </r>
  <r>
    <n v="220240003112"/>
    <s v="AD"/>
    <d v="2024-02-21T00:00:00"/>
    <n v="22024000042"/>
    <s v="2024 11 1621 22700"/>
    <n v="15840"/>
    <x v="474"/>
    <s v="SERVICIO URGENTE DE RECOGIDA DE RESIDUOS CON CONTENIDO DE AMIANTO ABANDONADO EN LA VÍA PÚBLICA. SERVICIO DE LIMPIEZA."/>
    <n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0"/>
  </r>
  <r>
    <n v="220240008444"/>
    <s v="AD"/>
    <d v="2024-03-22T00:00:00"/>
    <n v="22024003430"/>
    <s v="2024 06 3341 22699"/>
    <n v="15851"/>
    <x v="475"/>
    <s v="SE-EC 07/2024. CONTRATO DE SUMINISTROS DE SEIS TROFEOS TAURINOS &quot;&quot;SAN PEDRO REGALADO&quot;&quot;. 2 MESES"/>
    <n v="220"/>
    <s v="VALLADOLID"/>
    <s v="VALLADOLID"/>
    <x v="2"/>
    <s v="AdDirec - Adjudicación Directa"/>
    <s v="SinC - Sin Criterio"/>
    <x v="1"/>
    <x v="0"/>
    <s v="2"/>
    <s v="2. Gastos corrientes en bienes y servicios"/>
    <s v="06"/>
    <x v="4"/>
    <s v="3341"/>
    <s v="3341. Coordinación de políticas culturales"/>
    <s v="22"/>
    <s v="22699"/>
  </r>
  <r>
    <n v="220240006906"/>
    <s v="D"/>
    <d v="2024-03-18T00:00:00"/>
    <n v="22024001013"/>
    <s v="2024 11 1321 214"/>
    <n v="62.62"/>
    <x v="467"/>
    <s v="KRAFTWERK LAMPARA FRONTAL LED H260 / TIPTOP MECHAS NEGRAS CAMION 200MM 25 UNIDADES"/>
    <n v="300"/>
    <s v="PALENCIA"/>
    <s v="PALENCIA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1600"/>
    <s v="D"/>
    <d v="2024-02-19T00:00:00"/>
    <n v="22024000749"/>
    <s v="2024 02 9332 212"/>
    <n v="38.74"/>
    <x v="476"/>
    <s v="ALBARAN DE ENTREGA VA23/5181 / CASETA  SANTA  ANA / MELAMINA PORO DISEÑO 16 MM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322"/>
    <s v="D"/>
    <d v="2024-03-05T00:00:00"/>
    <n v="22024000749"/>
    <s v="2024 02 9332 212"/>
    <n v="830.4"/>
    <x v="476"/>
    <s v="TARIMA PINO NORTE V 22 / PERFIL PINO 45 X 45 / SAN BENITO, DESPACHO PUERTA 25 / *CASA CONSISTORIAL* / GRUPO SOCIALISTA /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8514"/>
    <s v="D"/>
    <d v="2024-03-26T00:00:00"/>
    <n v="22024000078"/>
    <s v="2024 03 9241 212"/>
    <n v="382.57"/>
    <x v="476"/>
    <s v="MATERIAL PARA FABRICACIÓN DE ARMARIO A MEDIDA EN SALA DE CENTRO CÍVICO DELICIAS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3308"/>
    <s v="AD"/>
    <d v="2024-02-23T00:00:00"/>
    <n v="22024001563"/>
    <s v="2024 11 1621 22706"/>
    <n v="16335"/>
    <x v="477"/>
    <s v="ESTUDIO PARÁMETROS CIENTÍFICOS, SALUBRIDAD Y EFICIENCIA CONTENEDORES SOTERRADOS. SERVICIO DE LIMPIEZA.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6"/>
  </r>
  <r>
    <n v="220240004306"/>
    <s v="D"/>
    <d v="2024-03-05T00:00:00"/>
    <n v="22024000941"/>
    <s v="2024 06 3321 212"/>
    <n v="233.3"/>
    <x v="476"/>
    <s v="* BIBLIOTECAS * / MELAMINA PORO DISEÑO 16 MM / ROBLE ESPEJO / CORTES / CANTEADO CARP. / CANTO PVC 1/22 CARP. / MANILLON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321"/>
    <s v="3321. Bibliotecas públicas"/>
    <s v="21"/>
    <s v="212"/>
  </r>
  <r>
    <n v="220240004324"/>
    <s v="D"/>
    <d v="2024-03-05T00:00:00"/>
    <n v="22024000940"/>
    <s v="2024 06 3232 212"/>
    <n v="205.97"/>
    <x v="476"/>
    <s v="MELAMINA PORO DISEÑO 30 MM / CORTES / CANTO PVC 1/35 / CANTEADO CARP. / DISCO GALLETADORA / COLA BLANCA HM-425 500GRS. /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3481"/>
    <s v="D"/>
    <d v="2024-02-28T00:00:00"/>
    <n v="22024000942"/>
    <s v="2024 06 3231 212"/>
    <n v="29.29"/>
    <x v="476"/>
    <s v="* EIM CASCANUECES * / REMATE MELAMINA MDF 32,5*5 79172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4370"/>
    <s v="D"/>
    <d v="2024-03-05T00:00:00"/>
    <n v="22024000021"/>
    <s v="2024 11 1361 22199"/>
    <n v="25.82"/>
    <x v="476"/>
    <s v="ESPIGAS EN TIRA 20 / ESPIGAS EN TIRA 16 / ESPIGAS EN TIRA 14 / ESPIGAS EN TIRA 10//SERV. EXTINCION DE INCENDIO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6898"/>
    <s v="D"/>
    <d v="2024-03-18T00:00:00"/>
    <n v="22024001014"/>
    <s v="2024 11 1321 22199"/>
    <n v="25.77"/>
    <x v="476"/>
    <s v="ALBARAB DE ENTREGA VA23/5355 / ID-38767 JEFATURA DE POLICIA / TORNILLO UNION TUBO / BROCA ESPIRAL 7-8 / RETIRADA POR JE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199"/>
  </r>
  <r>
    <n v="220240003464"/>
    <s v="D"/>
    <d v="2024-02-28T00:00:00"/>
    <n v="22024000078"/>
    <s v="2024 03 9241 212"/>
    <n v="8.7100000000000009"/>
    <x v="476"/>
    <s v="CARPINTERÍA CC PILARICA: ALBARAN DE ENTREGA VA23/5354  / CANTO PVC 1/22 CARP.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6792"/>
    <s v="D"/>
    <d v="2024-03-18T00:00:00"/>
    <n v="22024000437"/>
    <s v="2024 10 2311 212"/>
    <n v="8.64"/>
    <x v="476"/>
    <s v="F - 1261 - TORNILLOS TIRAFONDOS - CEAS DELICIAS-ARGALES - MARINO DE LA FUENTE S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5739"/>
    <s v="D"/>
    <d v="2024-03-13T00:00:00"/>
    <n v="22024000456"/>
    <s v="2024 11 1621 22199"/>
    <n v="5156.3599999999997"/>
    <x v="478"/>
    <s v="SUMINISTRO DE PIEZAS METALICAS PARA CONTENEDORES DE PAPEL Y CARTÓN....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7"/>
    <s v="D"/>
    <d v="2024-03-13T00:00:00"/>
    <n v="22024000456"/>
    <s v="2024 11 1621 22199"/>
    <n v="2688.27"/>
    <x v="478"/>
    <s v="SUMINISTRO DE PIEZAS METALICAS PARA CONTENEDORES DE PAPEL Y CARTÓN. / C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5"/>
    <s v="D"/>
    <d v="2024-03-13T00:00:00"/>
    <n v="22024000456"/>
    <s v="2024 11 1621 22199"/>
    <n v="2031.63"/>
    <x v="478"/>
    <s v="SUMINISTRO DE PIEZAS METALICAS PARA CONTENEDORES DE PAPEL Y CARTÓN. / C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31"/>
    <s v="D"/>
    <d v="2024-03-13T00:00:00"/>
    <n v="22024000456"/>
    <s v="2024 11 1621 22199"/>
    <n v="1966.27"/>
    <x v="478"/>
    <s v="SUMINISTRO DE PIEZAS METALICAS PARA CONTENEDORES DE PAPEL Y CARTÓN. / CO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3"/>
    <s v="D"/>
    <d v="2024-03-13T00:00:00"/>
    <n v="22024000456"/>
    <s v="2024 11 1621 22199"/>
    <n v="1964.05"/>
    <x v="478"/>
    <s v="SUMINISTRO DE PIEZAS METALICAS PARA CONTENEDORES DE PAPEL Y CARTÓN. / CO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9"/>
    <s v="D"/>
    <d v="2024-03-13T00:00:00"/>
    <n v="22024000456"/>
    <s v="2024 11 1621 22199"/>
    <n v="1401.98"/>
    <x v="478"/>
    <s v="CONTENEDOR GRIS Nº 1, SUSTITUIR BISAGRAS, REPARAR Y ENDEREZAR PUERTAS I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7880"/>
    <s v="D"/>
    <d v="2024-03-21T00:00:00"/>
    <n v="22024000456"/>
    <s v="2024 11 1621 22199"/>
    <n v="1140.2"/>
    <x v="478"/>
    <s v="SUMINISTRO DE PIEZAS METALICAS PARA CONTENEDORES DE PAPEL Y CARTÓ...// AM EXP 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7882"/>
    <s v="D"/>
    <d v="2024-03-21T00:00:00"/>
    <n v="22024000456"/>
    <s v="2024 11 1621 22199"/>
    <n v="961.12"/>
    <x v="478"/>
    <s v="SUMINISTRO DE PIEZAS METALICAS PARA CONTENEDORES DE PAPEL Y CAR...// AM EXP 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5721"/>
    <s v="D"/>
    <d v="2024-03-13T00:00:00"/>
    <n v="22024000456"/>
    <s v="2024 11 1621 22199"/>
    <n v="658.94"/>
    <x v="478"/>
    <s v="SUMINISTRO DE PIEZAS METALICAS PARA CONTENEDORES DE PAPEL Y CARTÓN. / CON// AM EXP V18/2022 // SERVICIO DE LIMPIEZA."/>
    <n v="300"/>
    <s v="CIGALES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3466"/>
    <s v="D"/>
    <d v="2024-02-28T00:00:00"/>
    <n v="22024000940"/>
    <s v="2024 06 3232 212"/>
    <n v="117.43"/>
    <x v="479"/>
    <s v="SIKA 11FC PURFORM GRIS 300ML / SIKA 11FC PURFORM MARRON 300ML / SIKA 11FC PURFORM BLANCO 300ML. COLEGIOS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8512"/>
    <s v="D"/>
    <d v="2024-03-26T00:00:00"/>
    <n v="22024000078"/>
    <s v="2024 03 9241 212"/>
    <n v="38.67"/>
    <x v="479"/>
    <s v="MATERIAL FERRETERÍA PARA CENTRO CÍVICO CANAL DE CASTILLA (ESCOBILLERO PLASTICO BLANCO / DISPENSADOR PAPEL)"/>
    <n v="300"/>
    <s v="VALLADOLID"/>
    <s v="VALLADOLID"/>
    <x v="2"/>
    <s v="PrAbier - Procedimiento Abierto"/>
    <s v="MultiC - MultiCriterio"/>
    <x v="0"/>
    <x v="0"/>
    <s v="2"/>
    <s v="2. Gastos corrientes en bienes y servicios"/>
    <s v="03"/>
    <x v="9"/>
    <s v="9241"/>
    <s v="9241. Participación ciudadana"/>
    <s v="21"/>
    <s v="212"/>
  </r>
  <r>
    <n v="220240007953"/>
    <s v="D"/>
    <d v="2024-03-21T00:00:00"/>
    <n v="22024001045"/>
    <s v="2024 11 3111 22199"/>
    <n v="24.84"/>
    <x v="479"/>
    <s v="RESINA  POLYESTER 300 ml / TACO DUOPOWER  6x30 / TORNILLO POZIDRIVE 4,0 X 4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2"/>
    <s v="22199"/>
  </r>
  <r>
    <n v="220240004372"/>
    <s v="D"/>
    <d v="2024-03-05T00:00:00"/>
    <n v="22024000021"/>
    <s v="2024 11 1361 22199"/>
    <n v="19.36"/>
    <x v="479"/>
    <s v="CUERDA TRENZADA 6MM 100M BLANCO//SERVICIO DE EXTINCION DE INCENDIO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7730"/>
    <s v="D"/>
    <d v="2024-03-21T00:00:00"/>
    <n v="22024000749"/>
    <s v="2024 02 9332 212"/>
    <n v="9.44"/>
    <x v="479"/>
    <s v="MASCARILLA FFP2 BLANCA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465"/>
    <s v="D"/>
    <d v="2024-03-05T00:00:00"/>
    <n v="22024001633"/>
    <s v="2024 07 1711 22199"/>
    <n v="9.9"/>
    <x v="479"/>
    <s v="SILICONA NEUTRA TRANSLUCIDA"/>
    <n v="300"/>
    <s v="VALLADOLID"/>
    <s v="VALLADOLID"/>
    <x v="2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2"/>
    <s v="22199"/>
  </r>
  <r>
    <n v="220240006915"/>
    <s v="D"/>
    <d v="2024-03-18T00:00:00"/>
    <n v="22024001015"/>
    <s v="2024 11 1321 22699"/>
    <n v="4.32"/>
    <x v="479"/>
    <s v="ESCUADRA 100x10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699"/>
  </r>
  <r>
    <n v="220240007891"/>
    <s v="D"/>
    <d v="2024-03-21T00:00:00"/>
    <n v="22024000447"/>
    <s v="2024 11 1631 214"/>
    <n v="595.63"/>
    <x v="480"/>
    <s v="LATG.  COMPACT 2SC 3/8&quot;&quot; PARKER 0.36met / RACOR CODO 90º M6X1-TUBO 6LL / RACOR RE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6962"/>
    <s v="D"/>
    <d v="2024-03-18T00:00:00"/>
    <n v="22024000447"/>
    <s v="2024 11 1631 214"/>
    <n v="240.23"/>
    <x v="480"/>
    <s v="CODO 1/4&quot;&quot; BSP-CIL - D.6 MM LAT-NIQ / LATG.  COMPACT 2SC 3/4&quot;&quot; PARKER 2.89met / LA...// AM EXP V18/2022 // LIMPIEZA VIARIA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7944"/>
    <s v="D"/>
    <d v="2024-03-21T00:00:00"/>
    <n v="22024000456"/>
    <s v="2024 11 1621 22199"/>
    <n v="574.75"/>
    <x v="481"/>
    <s v="DIGIMET E35-AF PISTOLA PARA ANTICONGELANTE / NUMERO DE PEDIDO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6913"/>
    <s v="D"/>
    <d v="2024-03-18T00:00:00"/>
    <n v="22024001013"/>
    <s v="2024 11 1321 214"/>
    <n v="1758.56"/>
    <x v="482"/>
    <s v="PILA 12V E23 ALKAL.ENERGIZER / ELEVALUNAS DELANTERO IZQUIERDO / Batería moto MF 10,5Ah 180A CP / Batería moto Yumicon 12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7915"/>
    <s v="D"/>
    <d v="2024-03-21T00:00:00"/>
    <n v="22024000441"/>
    <s v="2024 11 1621 214"/>
    <n v="1175.1600000000001"/>
    <x v="482"/>
    <s v="Fusible standard 10 A / Fusible standard 7.5 A / Terminal aislado Leng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95"/>
    <s v="D"/>
    <d v="2024-03-21T00:00:00"/>
    <n v="22024001013"/>
    <s v="2024 11 1321 214"/>
    <n v="636.65"/>
    <x v="482"/>
    <s v="SILKRON SPG-9600 75 ML. / BOBINA PAPEL TRAPICEL TOP. / Regleta 12 conexiones 6 mm / Cable manguera 5x1  25 m / GANCHO A.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366"/>
    <s v="D"/>
    <d v="2024-03-05T00:00:00"/>
    <n v="22024000021"/>
    <s v="2024 11 1361 22199"/>
    <n v="383.59"/>
    <x v="482"/>
    <s v="Fusible mini 5 A, 10 A,  15 A / CINTA PVC M15 NEGRO 19MM X 25MT / BATERIA EFB 12 V 105AH / SERV. EXTINCION DE INCENDIOS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61"/>
    <s v="1361. Prevención y extinción de incencios"/>
    <s v="22"/>
    <s v="22199"/>
  </r>
  <r>
    <n v="220240008606"/>
    <s v="D"/>
    <d v="2024-03-26T00:00:00"/>
    <n v="22024000749"/>
    <s v="2024 02 9332 212"/>
    <n v="11.5"/>
    <x v="482"/>
    <s v="GARRAFA ADBLUE 10LT. C/FLEX 23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5755"/>
    <s v="D"/>
    <d v="2024-03-13T00:00:00"/>
    <n v="22024000441"/>
    <s v="2024 11 1621 214"/>
    <n v="485.51"/>
    <x v="483"/>
    <s v="MOTOR ARRANQUE RVI/VOLVO 5,00KW-10D / ESTRIBO IZDO.CABINA LARGA STRALI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11"/>
    <s v="D"/>
    <d v="2024-03-21T00:00:00"/>
    <n v="22024000441"/>
    <s v="2024 11 1621 214"/>
    <n v="200.97"/>
    <x v="484"/>
    <s v="JAVIER TALLER / MUELLE MATRICERIA 32X51 AZUL / GOYO TALLER / UNION CAD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3468"/>
    <s v="D"/>
    <d v="2024-02-28T00:00:00"/>
    <n v="22024000940"/>
    <s v="2024 06 3232 212"/>
    <n v="460.83"/>
    <x v="485"/>
    <s v="VARIOS ALBARANES ( ALBARAN A1-023010 ALBARAN A1-022936 ALBARAN A1-022891 ALBARAN A1-022819 ALBARAN A1-022812 ). COLEGIOS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4422"/>
    <s v="D"/>
    <d v="2024-03-05T00:00:00"/>
    <n v="22024000940"/>
    <s v="2024 06 3232 212"/>
    <n v="331.87"/>
    <x v="485"/>
    <s v="ALBARAN A1-023133 // PUERTA RF 60*1000*1620  COLEGIO SAN FERNANDO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917"/>
    <s v="D"/>
    <d v="2024-03-18T00:00:00"/>
    <n v="22024001014"/>
    <s v="2024 11 1321 22199"/>
    <n v="69.099999999999994"/>
    <x v="485"/>
    <s v="ALBARAN A1-022923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199"/>
  </r>
  <r>
    <n v="220240006796"/>
    <s v="D"/>
    <d v="2024-03-18T00:00:00"/>
    <n v="22024000437"/>
    <s v="2024 10 2311 212"/>
    <n v="66.56"/>
    <x v="485"/>
    <s v="F - 1391 - AISLANTE ACUSTICO PARA CEAS DELICIAS-ARGALES - RIALCO. 1 DIA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1"/>
    <s v="2311. Intervención social"/>
    <s v="21"/>
    <s v="212"/>
  </r>
  <r>
    <n v="220240003578"/>
    <s v="D"/>
    <d v="2024-02-28T00:00:00"/>
    <n v="22024000485"/>
    <s v="2024 10 2312 212"/>
    <n v="35.090000000000003"/>
    <x v="485"/>
    <s v="MANTENIMIENTO, SUMINISTRO DE MATERIAL PARA EL CVA HUERTA DEL REY,  GYPREX ESTANDAR VINILO 60*60*8 - INICIATIVAS SOCIALES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312"/>
    <s v="2312. Iniciativas sociales"/>
    <s v="21"/>
    <s v="212"/>
  </r>
  <r>
    <n v="220240005733"/>
    <s v="D"/>
    <d v="2024-03-13T00:00:00"/>
    <n v="22024000441"/>
    <s v="2024 11 1621 214"/>
    <n v="1770.61"/>
    <x v="486"/>
    <s v="CILINDRO HORQUILLAS CAJA C5003...// AM EXP V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14"/>
    <s v="D"/>
    <d v="2024-03-13T00:00:00"/>
    <n v="22024000441"/>
    <s v="2024 11 1621 214"/>
    <n v="1327.61"/>
    <x v="486"/>
    <s v="PIN ENCODER TAILGATE OLYMPUS S311G1-A140-0020 / PEDAL ACELERADOR CC-2020 OL// AM EXP V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36"/>
    <s v="D"/>
    <d v="2024-03-21T00:00:00"/>
    <n v="22024000441"/>
    <s v="2024 11 1621 214"/>
    <n v="1050.45"/>
    <x v="486"/>
    <s v="MONT. CUERPO EST. OLY UPC WIDE S411C1-N000-0500 / MUELLE ESTRIBERA PESO OLY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55"/>
    <s v="D"/>
    <d v="2024-03-21T00:00:00"/>
    <n v="22024000441"/>
    <s v="2024 11 1621 214"/>
    <n v="495.17"/>
    <x v="486"/>
    <s v="PORTAPATINES TRIN. S411C3-M000-0070 / BULON S311G3-1134-0420 / CJTO. DETEC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29"/>
    <s v="D"/>
    <d v="2024-03-21T00:00:00"/>
    <n v="22024000441"/>
    <s v="2024 11 1621 214"/>
    <n v="444.26"/>
    <x v="486"/>
    <s v="COJINETE S31580-Z140-0050 / PATIN S315F0-V140-0090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32"/>
    <s v="D"/>
    <d v="2024-03-21T00:00:00"/>
    <n v="22024000441"/>
    <s v="2024 11 1621 214"/>
    <n v="382.36"/>
    <x v="486"/>
    <s v="TOBERA CHORRILLO CITY CAT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848"/>
    <s v="D"/>
    <d v="2024-03-21T00:00:00"/>
    <n v="22024000441"/>
    <s v="2024 11 1621 214"/>
    <n v="296.38"/>
    <x v="486"/>
    <s v="CARTUCHO FIL.RETORNO 125l OLY. S2Z310-0000-0670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51"/>
    <s v="D"/>
    <d v="2024-03-21T00:00:00"/>
    <n v="22024000441"/>
    <s v="2024 11 1621 214"/>
    <n v="241.69"/>
    <x v="486"/>
    <s v="CTO.GOMA ESTRIB.WIDE -1005mm S411C1-N000-0700  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41"/>
    <s v="D"/>
    <d v="2024-03-21T00:00:00"/>
    <n v="22024000441"/>
    <s v="2024 11 1621 214"/>
    <n v="161.12"/>
    <x v="486"/>
    <s v="CTO.GOMA ESTRIB.WIDE -1005mm S411C1-N000-0700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7963"/>
    <s v="D"/>
    <d v="2024-03-21T00:00:00"/>
    <n v="22024000441"/>
    <s v="2024 11 1621 214"/>
    <n v="4.91"/>
    <x v="486"/>
    <s v="TAPON DIAMETRO 25 S2EZ00-0000-0320...// AM EXP 18/2022 // SERVICIO DE LIMPIEZA."/>
    <n v="300"/>
    <s v="TARREGA"/>
    <s v="LERIDA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651"/>
    <s v="D"/>
    <d v="2024-03-13T00:00:00"/>
    <n v="22024000942"/>
    <s v="2024 06 3231 212"/>
    <n v="303.18"/>
    <x v="487"/>
    <s v="ML.COQUILLA ST TUB.54 X 9 MM.ESP.(RITE). ESCUELAS INFANTILES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1"/>
    <s v="3231. Escuelas infantiles"/>
    <s v="21"/>
    <s v="212"/>
  </r>
  <r>
    <n v="220240005697"/>
    <s v="D"/>
    <d v="2024-03-13T00:00:00"/>
    <n v="22024000940"/>
    <s v="2024 06 3232 212"/>
    <n v="114.22"/>
    <x v="487"/>
    <s v="UNION MACHO TUB.ACERO  1 1/4&quot;&quot; / VALVULA ESFERA H-H 1 1/4&quot;&quot; / ENLACE ROSCA EXT.LATON 40-1 1/4&quot;&quot; / TE IGUAL LATON P.E.Ø 40 /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859"/>
    <s v="D"/>
    <d v="2024-03-18T00:00:00"/>
    <n v="22024001014"/>
    <s v="2024 11 1321 22199"/>
    <n v="18.36"/>
    <x v="487"/>
    <s v="MANGUITO P.E.LATON 40 / MANGUITO POLIETILENO 40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2"/>
    <s v="22199"/>
  </r>
  <r>
    <n v="220240001577"/>
    <s v="D"/>
    <d v="2024-02-19T00:00:00"/>
    <n v="22024000940"/>
    <s v="2024 06 3232 212"/>
    <n v="9.73"/>
    <x v="487"/>
    <s v="MANGUITO POLIETILENO 40 / ML.TUB. PE Ø 40/10 ATMS.ALIMENT.X METROS. C.P. NARCISO ALONSO CORTES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7668"/>
    <s v="D"/>
    <d v="2024-03-21T00:00:00"/>
    <n v="22024000506"/>
    <s v="2024 10 2412 22199"/>
    <n v="845.16"/>
    <x v="488"/>
    <s v="SUMINISTRO , TKROM MATE FORTUNA 15LT ( MIXTO/22/VA/0012 PINT DECORATIVA JBENAVENT"/>
    <n v="300"/>
    <s v="VALLADOLID"/>
    <s v="VALLADOLID"/>
    <x v="2"/>
    <s v="PrAbier - Procedimiento Abierto"/>
    <s v="MultiC - MultiCriterio"/>
    <x v="0"/>
    <x v="0"/>
    <s v="2"/>
    <s v="2. Gastos corrientes en bienes y servicios"/>
    <s v="10"/>
    <x v="2"/>
    <s v="2412"/>
    <s v="2412. Formación para el empleo"/>
    <s v="22"/>
    <s v="22199"/>
  </r>
  <r>
    <n v="220240007901"/>
    <s v="D"/>
    <d v="2024-03-21T00:00:00"/>
    <n v="22024000456"/>
    <s v="2024 11 1621 22199"/>
    <n v="260.33999999999997"/>
    <x v="488"/>
    <s v="EUROPLAS E-22 PINTURA ACRILICA 15LT  / EUROPLAS E-22 PIN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1974"/>
    <s v="AD"/>
    <d v="2024-02-20T00:00:00"/>
    <n v="22024001969"/>
    <s v="2024 04 3121 22106"/>
    <n v="17000"/>
    <x v="489"/>
    <s v="SUMINISTRO MATERIAL SANITARIO DESECHABLE, CURAS, TIRAS REACTIVAS E INSTRUMENTAL QUIRURGICO. DPTO. PREVENCION Y SALUD LA"/>
    <n v="220"/>
    <s v="VALLADOLID"/>
    <s v="VALLADOLID"/>
    <x v="2"/>
    <s v="AdDirec - Adjudicación Directa"/>
    <s v="SinC - Sin Criterio"/>
    <x v="1"/>
    <x v="0"/>
    <s v="2"/>
    <s v="2. Gastos corrientes en bienes y servicios"/>
    <s v="04"/>
    <x v="0"/>
    <s v="3121"/>
    <s v="3121. Prevención y salud laboral"/>
    <s v="22"/>
    <s v="22106"/>
  </r>
  <r>
    <n v="220240004318"/>
    <s v="D"/>
    <d v="2024-03-05T00:00:00"/>
    <n v="22024000749"/>
    <s v="2024 02 9332 212"/>
    <n v="120.03"/>
    <x v="488"/>
    <s v="BARNIZ SINTETICO MATE EUROLUX 3LT                                           ( MANTENIMIENTO DE EDIFICIOS E INSTALACIONE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316"/>
    <s v="D"/>
    <d v="2024-03-05T00:00:00"/>
    <n v="22024000749"/>
    <s v="2024 02 9332 212"/>
    <n v="100.19"/>
    <x v="488"/>
    <s v="BARNIZ MADESOL POLIURETANO SATINADO 3LT                                     ( MANTENIMIENTO DE EDIFICIOS E INSTALACIONE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4314"/>
    <s v="D"/>
    <d v="2024-03-05T00:00:00"/>
    <n v="22024000749"/>
    <s v="2024 02 9332 212"/>
    <n v="51.64"/>
    <x v="488"/>
    <s v="METACRILATO XT BLANCO OPAL 3050X2050X2MM ML                                 ( MANTENIMIENTO DE EDIFICIOS E INSTALACIONES"/>
    <n v="300"/>
    <s v="VALLADOLID"/>
    <s v="VALLADOLID"/>
    <x v="2"/>
    <s v="PrAbier - Procedimiento Abierto"/>
    <s v="MultiC - MultiCriterio"/>
    <x v="0"/>
    <x v="0"/>
    <s v="2"/>
    <s v="2. Gastos corrientes en bienes y servicios"/>
    <s v="02"/>
    <x v="5"/>
    <s v="9332"/>
    <s v="9332. Mantenimiento de edificios e instalaciones municipales"/>
    <s v="21"/>
    <s v="212"/>
  </r>
  <r>
    <n v="220240005705"/>
    <s v="D"/>
    <d v="2024-03-13T00:00:00"/>
    <n v="22024000940"/>
    <s v="2024 06 3232 212"/>
    <n v="49.77"/>
    <x v="488"/>
    <s v="CATALIZADOR BPO ROJO 0.04KG         ( EDUCACION - COLEGIO TERESA IÑIGO DE TORO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707"/>
    <s v="D"/>
    <d v="2024-03-13T00:00:00"/>
    <n v="22024000940"/>
    <s v="2024 06 3232 212"/>
    <n v="20.57"/>
    <x v="488"/>
    <s v="SPRAY SEGOPI-TECH IMPRI.ANTIOXIDANTE GRIS 0,4LT   ( EDUCACION ) / SPRAY SEGOPI-TECH GRIS RAL 7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5703"/>
    <s v="D"/>
    <d v="2024-03-13T00:00:00"/>
    <n v="22024000940"/>
    <s v="2024 06 3232 212"/>
    <n v="15.25"/>
    <x v="488"/>
    <s v="TKROM ESMALTE CON PU BLANCO 131 MATE 0.75LT                                 ( EDUCACION - gonzalo de cordoba.  )"/>
    <n v="300"/>
    <s v="VALLADOLID"/>
    <s v="VALLADOLID"/>
    <x v="2"/>
    <s v="PrAbier - Procedimiento Abierto"/>
    <s v="MultiC - MultiCriterio"/>
    <x v="0"/>
    <x v="0"/>
    <s v="2"/>
    <s v="2. Gastos corrientes en bienes y servicios"/>
    <s v="06"/>
    <x v="4"/>
    <s v="3232"/>
    <s v="3232. Conservación y mantenimiento centros educación infantil y primaria"/>
    <s v="21"/>
    <s v="212"/>
  </r>
  <r>
    <n v="220240006951"/>
    <s v="D"/>
    <d v="2024-03-18T00:00:00"/>
    <n v="22024000447"/>
    <s v="2024 11 1631 214"/>
    <n v="341.83"/>
    <x v="490"/>
    <s v="FACTURACIÓN DE REPUESTOS SEGÚN PEDIDO DE VENTA Nº 2023/PV101/2229 ALBARÁ/// AM EXP V18/2022 // LIMPIEZA VIARIA."/>
    <n v="300"/>
    <s v="MADRID"/>
    <s v="MADR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40005712"/>
    <s v="D"/>
    <d v="2024-03-13T00:00:00"/>
    <n v="22024000441"/>
    <s v="2024 11 1621 214"/>
    <n v="3662.74"/>
    <x v="491"/>
    <s v="PASTA LAVAMANOS PIU BALDE 5000ML  / AMORTIGUADOR ACUSTICO PARA PORTON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1"/>
    <s v="214"/>
  </r>
  <r>
    <n v="220240005764"/>
    <s v="D"/>
    <d v="2024-03-13T00:00:00"/>
    <n v="22024000456"/>
    <s v="2024 11 1621 22199"/>
    <n v="2286.5500000000002"/>
    <x v="491"/>
    <s v="CUBIERTA 20X2.25-16 / ENCIMERA NEGRA SNOW 3306 DE 3600X620X30 / LABIO LA...// AM EXP V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6965"/>
    <s v="D"/>
    <d v="2024-03-18T00:00:00"/>
    <n v="22024000449"/>
    <s v="2024 11 1631 22110"/>
    <n v="2052.77"/>
    <x v="491"/>
    <s v="BOLSA NEGRA 90X95 G-140 BDRPLTOTAL (1000 unid)  / BOLSA NEGRA 115X...// AM EXP V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10"/>
  </r>
  <r>
    <n v="220240007926"/>
    <s v="D"/>
    <d v="2024-03-21T00:00:00"/>
    <n v="22024000449"/>
    <s v="2024 11 1631 22110"/>
    <n v="1917.32"/>
    <x v="491"/>
    <s v="BOLSA NEGRA 90X95 G-140 BDRPLTOTAL (1000 unid)  / NIKUTEX 1994 ENVASE AZUL 10L...// AM EXP 18/2022 // LIMPIEZA VIARI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2"/>
    <s v="22110"/>
  </r>
  <r>
    <n v="220240007923"/>
    <s v="D"/>
    <d v="2024-03-21T00:00:00"/>
    <n v="22024000456"/>
    <s v="2024 11 1621 22199"/>
    <n v="1680.18"/>
    <x v="491"/>
    <s v="LUZ INTERMITENTE / MESA  ALTA BAR RECTANGULAR 3R025ME / PORTABOBINAS 6...// AM EXP 18/2022 // SERVICIO DE LIMPIEZA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621"/>
    <s v="1621. Recogida de residuos"/>
    <s v="22"/>
    <s v="22199"/>
  </r>
  <r>
    <n v="220240006923"/>
    <s v="D"/>
    <d v="2024-03-18T00:00:00"/>
    <n v="22024001011"/>
    <s v="2024 11 1321 214"/>
    <n v="1781.35"/>
    <x v="492"/>
    <s v="ACUERDO MARCO_1961LTT:INYECTORES RECUPERADOS,MODULO BOMBA,TUERCA JUNTA DEPOSITO COMBUESTIBLE,LIMPIEZA RAIL GASOLINA,INUE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925"/>
    <s v="D"/>
    <d v="2024-03-18T00:00:00"/>
    <n v="22024001011"/>
    <s v="2024 11 1321 214"/>
    <n v="72.599999999999994"/>
    <x v="492"/>
    <s v="ACUERDO MARCO_VA7632AH:VENTILADOR CALEFACCION RECICLADO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4340"/>
    <s v="D"/>
    <d v="2024-03-05T00:00:00"/>
    <n v="22024001637"/>
    <s v="2024 07 1711 213"/>
    <n v="400.32"/>
    <x v="493"/>
    <s v="Albarán OT/ 141022 de 22/01/2024 ( REPARACIÓN EN TALLER DE MOTOAZADA HONDA F220 REF.: RIBERA VALE Nº 0295 RETIRADA EL 23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44"/>
    <s v="D"/>
    <d v="2024-03-05T00:00:00"/>
    <n v="22024001637"/>
    <s v="2024 07 1711 213"/>
    <n v="302.98"/>
    <x v="493"/>
    <s v="Albarán OT/141177 de 30/01/2024 ( REPARACIÓN EN TALLER DE CARRETILLA PULVERIZADORA HONDA CPH 100 REF.: RIBERA DE CASTILL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39000901"/>
    <s v="AD"/>
    <d v="2024-01-01T00:00:00"/>
    <n v="22024001424"/>
    <s v="2024 10 2315 22611"/>
    <n v="17424"/>
    <x v="494"/>
    <s v="DISEÑO Y MAQUETACIÓN CARTELERIA PARA CENTRO MUNICIPAL DE LA IGUALDAD / DURANTE 2024.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5"/>
    <s v="2315. Políticas de Igualdad e infancia"/>
    <s v="22"/>
    <s v="22611"/>
  </r>
  <r>
    <n v="220240004895"/>
    <s v="AD"/>
    <d v="2024-03-05T00:00:00"/>
    <n v="22024001744"/>
    <s v="2024 11 3111 22799"/>
    <n v="17465.400000000001"/>
    <x v="408"/>
    <s v="CONTRATO CON EMPRESA DE LAVANDERIA INDUSTRIAL PARA EL LAVADO DE ROPA DE TRABAJO DEL PERSONAL DEL CMPA"/>
    <n v="220"/>
    <s v="TUDELA DE DUERO"/>
    <s v="VALLADOLID"/>
    <x v="0"/>
    <s v="AdDirec - Adjudicación Directa"/>
    <s v="SinC - Sin Criterio"/>
    <x v="1"/>
    <x v="0"/>
    <s v="2"/>
    <s v="2. Gastos corrientes en bienes y servicios"/>
    <s v="11"/>
    <x v="1"/>
    <s v="3111"/>
    <s v="3111. Protección de la salubridad pública"/>
    <s v="22"/>
    <s v="22799"/>
  </r>
  <r>
    <n v="220240006262"/>
    <s v="AD"/>
    <d v="2024-03-13T00:00:00"/>
    <n v="22024003014"/>
    <s v="2024 10 2412 213"/>
    <n v="39.57"/>
    <x v="150"/>
    <s v="MANT. INST. PROTECCION CONTRA INCENDIOS  DEL  CENTRO DE FORMACION PARA EL EMPLE O JACINTO BENAVENTE EN 2024"/>
    <n v="220"/>
    <s v="CABANILLAS DEL CAMPO"/>
    <s v="GUADALAJARA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1"/>
    <s v="213"/>
  </r>
  <r>
    <n v="220240007170"/>
    <s v="AD"/>
    <d v="2024-03-18T00:00:00"/>
    <n v="22024000095"/>
    <s v="2024 04 9231 22799"/>
    <n v="33425"/>
    <x v="495"/>
    <s v="CONTRATACION SERVICIOS DE IMPRESIÓN , PLEGADO Y ENSOBRADO DE LOS ENVIOS POSTALES DEL AYUNTAMIENTO DE VALLADOLID"/>
    <n v="230"/>
    <s v="ALCALÁ DE GUADAIRA"/>
    <s v="SEVILLA"/>
    <x v="0"/>
    <s v="PrAbier - Procedimiento Abierto"/>
    <s v="UniC - Único Criterio"/>
    <x v="2"/>
    <x v="0"/>
    <s v="2"/>
    <s v="2. Gastos corrientes en bienes y servicios"/>
    <s v="04"/>
    <x v="0"/>
    <s v="9231"/>
    <s v="9231. Información, registro y gestión del padrón"/>
    <s v="22"/>
    <s v="22799"/>
  </r>
  <r>
    <n v="220240007173"/>
    <s v="AD"/>
    <d v="2024-03-18T00:00:00"/>
    <n v="22024002500"/>
    <s v="2024 08 1532 214"/>
    <n v="1573"/>
    <x v="496"/>
    <s v="Revisión periódica de vehículos equipados con GLP, incluyendo la revisión mecánica ordinaria y la específica del GLP."/>
    <n v="220"/>
    <s v="LA CISTERNIGA"/>
    <s v="VALLADOLID"/>
    <x v="0"/>
    <s v="AdDirec - Adjudicación Directa"/>
    <s v="SinC - Sin Criterio"/>
    <x v="1"/>
    <x v="0"/>
    <s v="2"/>
    <s v="2. Gastos corrientes en bienes y servicios"/>
    <s v="08"/>
    <x v="3"/>
    <s v="1532"/>
    <s v="1532. Pavimentación vias públicas y otros servicios urbanísticos"/>
    <s v="21"/>
    <s v="214"/>
  </r>
  <r>
    <n v="220239000781"/>
    <s v="AD"/>
    <d v="2024-01-01T00:00:00"/>
    <n v="22024001462"/>
    <s v="2024 06 3341 22700"/>
    <n v="7946.07"/>
    <x v="66"/>
    <s v="SEGUNDA PRORROGA CONTRATO CENTRALIZADO LIMPIEZA DEPENDENCIAS MUNICIPALES. LOTE 15 CUPULA DEL MILENIO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00"/>
  </r>
  <r>
    <n v="220240003073"/>
    <s v="AD"/>
    <d v="2024-02-21T00:00:00"/>
    <n v="22024001772"/>
    <s v="2024 06 3231 22614"/>
    <n v="2420"/>
    <x v="497"/>
    <s v="CTTO DE SERVICIOS CHARLA DR. JAVIER URRA &quot;&quot;RIESGOS PARA LA SALUD INFANTO-JUVENIL&quot;&quot; 8 ABRIL"/>
    <n v="220"/>
    <s v="SALAMANCA"/>
    <s v="SALAMANCA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2"/>
    <s v="22614"/>
  </r>
  <r>
    <n v="220240003670"/>
    <s v="AD"/>
    <d v="2024-02-28T00:00:00"/>
    <n v="22024001755"/>
    <s v="2024 01 4331 204"/>
    <n v="676.36"/>
    <x v="498"/>
    <s v="ALQUILER BATERÍA VEHÍCULO ELÉCTRICO RENAULT TWIZY, MATRÍCULA 2499HKJ, PROPIEDAD DEL AYUNTAMIENTO DE VALLADOLID AÑO 2024"/>
    <n v="220"/>
    <s v="VALLADOLID"/>
    <s v="VALLADOLID"/>
    <x v="2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0"/>
    <s v="204"/>
  </r>
  <r>
    <n v="220240005064"/>
    <s v="AD"/>
    <d v="2024-03-07T00:00:00"/>
    <n v="22024002498"/>
    <s v="2024 09 4321 22700"/>
    <n v="7946.07"/>
    <x v="66"/>
    <s v="SEGUNDA PRORROGA CONTRATO CENTRALIZADO LIMPIEZA DEPENDENCIAS MUNICIPALES. LOTE 15 CUPULA DEL MILENIO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7"/>
    <s v="4321"/>
    <s v="4321. Turismo"/>
    <s v="22"/>
    <s v="22700"/>
  </r>
  <r>
    <n v="220239000767"/>
    <s v="AD"/>
    <d v="2024-01-01T00:00:00"/>
    <n v="22024001212"/>
    <s v="2024 04 9204 22700"/>
    <n v="7510.47"/>
    <x v="66"/>
    <s v="SERVICIO DE LIMPIEZA DEL CDIT, PRIMERA PRÓRROGA, (32/2023)"/>
    <n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0"/>
    <s v="9204"/>
    <s v="9204. Tecnologías de la información y comunicación"/>
    <s v="22"/>
    <s v="22700"/>
  </r>
  <r>
    <n v="220240005055"/>
    <s v="AD/"/>
    <d v="2024-03-07T00:00:00"/>
    <n v="22024001462"/>
    <s v="2024 06 3341 22700"/>
    <n v="-7946.07"/>
    <x v="66"/>
    <s v="SEGUNDA PRORROGA CONTRATO CENTRALIZADO LIMPIEZA DEPENDENCIAS MUNICIPALES. LOTE 15 CUPULA DEL MILENIO. AÑO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700"/>
  </r>
  <r>
    <n v="220240003692"/>
    <s v="AD"/>
    <d v="2024-02-29T00:00:00"/>
    <n v="22024002486"/>
    <s v="2024 02 1511 22799"/>
    <n v="17488.13"/>
    <x v="499"/>
    <s v="ASIST.TÉCN.ESPEC.ELABOR.DOCUMEN.Y DESAR.DIFERENT.PROP.Y PROYECT.ESTRAT.EN VALLAD. -NO ACUERDO MARCO-"/>
    <n v="220"/>
    <s v="MADRID"/>
    <s v="MADRID"/>
    <x v="0"/>
    <s v="AdDirec - Adjudicación Directa"/>
    <s v="SinC - Sin Criterio"/>
    <x v="1"/>
    <x v="0"/>
    <s v="2"/>
    <s v="2. Gastos corrientes en bienes y servicios"/>
    <s v="02"/>
    <x v="5"/>
    <s v="1511"/>
    <s v="1511. Planficación y gestión del urbanismo"/>
    <s v="22"/>
    <s v="22799"/>
  </r>
  <r>
    <n v="220239000801"/>
    <s v="AD"/>
    <d v="2024-01-01T00:00:00"/>
    <n v="22024001334"/>
    <s v="2024 10 2312 22799"/>
    <n v="29425"/>
    <x v="500"/>
    <s v="PRORROGA GESTION BANCO DEL TIEMPO DE 01/03/24 AL 28/02/25"/>
    <n v="220"/>
    <s v="ZARATAN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29000820"/>
    <s v="AD"/>
    <d v="2024-01-01T00:00:00"/>
    <n v="22024002065"/>
    <s v="2024 10 2312 22799"/>
    <n v="5885"/>
    <x v="500"/>
    <s v="Prorroga contrato de servicios del programa Banco del Tiempo de 1 marzo 2023 a 28 feb 2024"/>
    <n v="220"/>
    <s v="ZARATAN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1393"/>
    <s v="AD"/>
    <d v="2024-02-12T00:00:00"/>
    <n v="22024000469"/>
    <s v="2024 09 4321 22609"/>
    <n v="17545"/>
    <x v="501"/>
    <s v="SERVICIO TALLER DE CINE CON MOTIVO DE LA CELEBRACION DE LA GALA DE LOS PREMIOS GOYA EN VALLADOLID"/>
    <n v="220"/>
    <s v="VALLADOLID"/>
    <s v="VALLADOLID"/>
    <x v="0"/>
    <s v="AdDirec - Adjudicación Directa"/>
    <s v="SinC - Sin Criterio"/>
    <x v="1"/>
    <x v="0"/>
    <s v="2"/>
    <s v="2. Gastos corrientes en bienes y servicios"/>
    <s v="09"/>
    <x v="7"/>
    <s v="4321"/>
    <s v="4321. Turismo"/>
    <s v="22"/>
    <s v="22609"/>
  </r>
  <r>
    <n v="220240003117"/>
    <s v="AD"/>
    <d v="2024-02-21T00:00:00"/>
    <n v="22024000756"/>
    <s v="2024 11 1621 219"/>
    <n v="17641.8"/>
    <x v="502"/>
    <s v="REPARACIÓN DE LOS CONTENEDORES METÁLICOS DE PAPEL Y CARTÓN. SERVICIO DE LIMPIEZA."/>
    <n v="220"/>
    <s v="ZARATAN"/>
    <s v="VALLADOL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1"/>
    <s v="219"/>
  </r>
  <r>
    <n v="220240003674"/>
    <s v="AD"/>
    <d v="2024-02-28T00:00:00"/>
    <n v="22024002504"/>
    <s v="2024 01 4331 22799"/>
    <n v="17653.900000000001"/>
    <x v="503"/>
    <s v="CONTRATACIÓN CHATBOT BUSCADOR BÁSICO (4 MESES)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4331"/>
    <s v="4331. Desarrollo empresarial"/>
    <s v="22"/>
    <s v="22799"/>
  </r>
  <r>
    <n v="220240001335"/>
    <s v="AD"/>
    <d v="2024-02-09T00:00:00"/>
    <n v="22024001552"/>
    <s v="2024 01 9207 22602"/>
    <n v="3025"/>
    <x v="504"/>
    <s v="ADJUDICA PATROCINIO 'EL PROGRAMA DE ORTEGA' DE RADIO MARCA EMISIÓN NACIONAL. ENCUENTRO DE RADIOS ESCOLARES"/>
    <n v="220"/>
    <s v="VALLADOLID"/>
    <s v="VALLADOL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602"/>
  </r>
  <r>
    <n v="220240008413"/>
    <s v="AD"/>
    <d v="2024-03-22T00:00:00"/>
    <n v="22024003275"/>
    <s v="2024 11 1621 22700"/>
    <n v="17997.830000000002"/>
    <x v="50"/>
    <s v="LIMPIEZA LODOS ARENERO NAVE DE LAVADO DE VEHÍCULOS DEL SERVICIO DE LIMPIEZA."/>
    <n v="220"/>
    <s v="MADRID"/>
    <s v="MADRID"/>
    <x v="0"/>
    <s v="AdDirec - Adjudicación Directa"/>
    <s v="SinC - Sin Criterio"/>
    <x v="1"/>
    <x v="0"/>
    <s v="2"/>
    <s v="2. Gastos corrientes en bienes y servicios"/>
    <s v="11"/>
    <x v="1"/>
    <s v="1621"/>
    <s v="1621. Recogida de residuos"/>
    <s v="22"/>
    <s v="22700"/>
  </r>
  <r>
    <n v="220240004048"/>
    <s v="AD"/>
    <d v="2024-03-02T00:00:00"/>
    <n v="22024001626"/>
    <s v="2024 10 2314 22799"/>
    <n v="18149"/>
    <x v="505"/>
    <s v="SERVICIO DE ORIENTACION PSICOLOGICA PARA LOS ADOLESCENTES Y JOVENES EN LOS ESPACIOS JOVENES 2024"/>
    <n v="220"/>
    <s v="VALLADOLID"/>
    <s v="VALLADOLID"/>
    <x v="0"/>
    <s v="AdDirec - Adjudicación Directa"/>
    <s v="SinC - Sin Criterio"/>
    <x v="1"/>
    <x v="0"/>
    <s v="2"/>
    <s v="2. Gastos corrientes en bienes y servicios"/>
    <s v="10"/>
    <x v="2"/>
    <s v="2314"/>
    <s v="2314. Centro de programas juveniles"/>
    <s v="22"/>
    <s v="22799"/>
  </r>
  <r>
    <n v="220240001286"/>
    <s v="AD"/>
    <d v="2024-02-08T00:00:00"/>
    <n v="22024000019"/>
    <s v="2024 01 9207 22001"/>
    <n v="19558.560000000001"/>
    <x v="506"/>
    <s v="ADJUDICA ACCESO DIARIO POR WEB AL SERVICIO DE NOTICIAS AGENCIA EUROPA PRESS AÑO 2024"/>
    <n v="220"/>
    <s v="MADRID"/>
    <s v="MADRID"/>
    <x v="0"/>
    <s v="AdDirec - Adjudicación Directa"/>
    <s v="SinC - Sin Criterio"/>
    <x v="1"/>
    <x v="0"/>
    <s v="2"/>
    <s v="2. Gastos corrientes en bienes y servicios"/>
    <s v="01"/>
    <x v="6"/>
    <s v="9207"/>
    <s v="9207. Gobierno y relaciones"/>
    <s v="22"/>
    <s v="22001"/>
  </r>
  <r>
    <n v="220240001345"/>
    <s v="AD/"/>
    <d v="2024-02-09T00:00:00"/>
    <n v="22024001284"/>
    <s v="2024 06 3231 213"/>
    <n v="-7253.95"/>
    <x v="70"/>
    <s v="MANTENIMIENTO SISTEMAS DE SEGURIDAD ESCUELAS INFANTILES. 2024"/>
    <n v="220"/>
    <s v="VALLADOLID"/>
    <s v="VALLADOLID"/>
    <x v="0"/>
    <s v="AdDirec - Adjudicación Directa"/>
    <s v="SinC - Sin Criterio"/>
    <x v="1"/>
    <x v="0"/>
    <s v="2"/>
    <s v="2. Gastos corrientes en bienes y servicios"/>
    <s v="06"/>
    <x v="4"/>
    <s v="3231"/>
    <s v="3231. Escuelas infantiles"/>
    <s v="21"/>
    <s v="213"/>
  </r>
  <r>
    <n v="220240007502"/>
    <s v="AD"/>
    <d v="2024-03-20T00:00:00"/>
    <n v="22024002184"/>
    <s v="2024 07 1701 22102"/>
    <n v="12566.24"/>
    <x v="230"/>
    <s v="REVISIÓN DE PRECIOS - CONTRATO MANT. INTEGRAL CON GESTIÓN ENERGÉTICA MEDIANTE BIOMASA_CASA DEL BARCO Y ANEXO 2016-2022."/>
    <n v="220"/>
    <s v="MADRID"/>
    <s v="MADRID"/>
    <x v="5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102"/>
  </r>
  <r>
    <n v="220240007506"/>
    <s v="AD"/>
    <d v="2024-03-20T00:00:00"/>
    <n v="22024003083"/>
    <s v="2024 03 9241 22799"/>
    <n v="7058.3"/>
    <x v="259"/>
    <s v="SPC 13/2024 SERVICIOS INFORMÁTICOS IMPRESIÓN TICKETS Y PROVISIÓN CONTENIDOS PANTALLAS INFORMATIVAS MAR. / DIC (1A)"/>
    <n v="220"/>
    <s v="LAGUNA DE DUERO"/>
    <s v="VALLADOLID"/>
    <x v="0"/>
    <s v="AdDirec - Adjudicación Directa"/>
    <s v="SinC - Sin Criterio"/>
    <x v="1"/>
    <x v="0"/>
    <s v="2"/>
    <s v="2. Gastos corrientes en bienes y servicios"/>
    <s v="03"/>
    <x v="9"/>
    <s v="9241"/>
    <s v="9241. Participación ciudadana"/>
    <s v="22"/>
    <s v="22799"/>
  </r>
  <r>
    <n v="220240007921"/>
    <s v="D"/>
    <d v="2024-03-21T00:00:00"/>
    <n v="22024000441"/>
    <s v="2024 11 1621 214"/>
    <n v="1600.04"/>
    <x v="507"/>
    <s v="CONSTRUIR TOMA DE FUERZA EN RADIADOR STRALIS...// AM EXP 18/2022 // SERVICIO DE LIMPIEZA."/>
    <n v="300"/>
    <s v="VALLADOLID"/>
    <s v="VALLADOLID"/>
    <x v="2"/>
    <s v="AdDirec - Adjudicación Directa"/>
    <s v="MultiC - MultiCriterio"/>
    <x v="1"/>
    <x v="0"/>
    <s v="2"/>
    <s v="2. Gastos corrientes en bienes y servicios"/>
    <s v="11"/>
    <x v="1"/>
    <s v="1621"/>
    <s v="1621. Recogida de residuos"/>
    <s v="21"/>
    <s v="214"/>
  </r>
  <r>
    <n v="220240003306"/>
    <s v="AD"/>
    <d v="2024-02-23T00:00:00"/>
    <n v="22024001532"/>
    <s v="2024 06 3341 22609"/>
    <n v="19923.86"/>
    <x v="508"/>
    <s v="SE-EC 08/2023. PRORROGA FERIA DEL LIBRO. 2024. LOTE 6: AGENCIA DE VIAJES, DESPLAZAMIENTOS, ALOJAMIENTO, RESTAURACION"/>
    <n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609"/>
  </r>
  <r>
    <n v="220239000091"/>
    <s v="AD"/>
    <d v="2024-01-01T00:00:00"/>
    <n v="22024001150"/>
    <s v="2024 07 1701 22706"/>
    <n v="20158.330000000002"/>
    <x v="509"/>
    <s v="2ª PRÓRROGA. LOTE 1. CONTRATO PROGRAMOS EDUCACIÓN AMBIENTAL (HUERTOS URBANOS). PLAZO: 01/01/2024 AL 01/05/2024"/>
    <n v="220"/>
    <s v="BARCELONA"/>
    <s v="BARCELONA"/>
    <x v="0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706"/>
  </r>
  <r>
    <n v="220239000936"/>
    <s v="AD"/>
    <d v="2024-01-01T00:00:00"/>
    <n v="22024001348"/>
    <s v="2024 01 9203 22000"/>
    <n v="24384.47"/>
    <x v="173"/>
    <s v="CONTRATO SUMINISTRO MATERIAL DE OFICINA ALMACEN DE ACOPIOS LOTE 3 DE 01/02/2024 A 31/12/2024"/>
    <n v="220"/>
    <s v="VALLADOLID"/>
    <s v="VALLADOLID"/>
    <x v="2"/>
    <s v="PrAbier - Procedimiento Abierto"/>
    <s v="MultiC - MultiCriterio"/>
    <x v="2"/>
    <x v="0"/>
    <s v="2"/>
    <s v="2. Gastos corrientes en bienes y servicios"/>
    <s v="01"/>
    <x v="6"/>
    <s v="9203"/>
    <s v="9203. Unidad de régimen interior"/>
    <s v="22"/>
    <s v="22000"/>
  </r>
  <r>
    <n v="220240003669"/>
    <s v="AD"/>
    <d v="2024-02-28T00:00:00"/>
    <n v="22024001475"/>
    <s v="2024 01 9206 22001"/>
    <n v="32473.279999999999"/>
    <x v="510"/>
    <s v="SUSCRIPCIÓN ANUAL A BASES DE DATOS LA LEY, EL CONSULTOR Y PORTAL DE REVISTAS. AÑO 2024."/>
    <n v="220"/>
    <s v="LAS ROZAS"/>
    <s v="MADRID"/>
    <x v="2"/>
    <s v="AdDirec - Adjudicación Directa"/>
    <s v="SinC - Sin Criterio"/>
    <x v="1"/>
    <x v="0"/>
    <s v="2"/>
    <s v="2. Gastos corrientes en bienes y servicios"/>
    <s v="01"/>
    <x v="6"/>
    <s v="9206"/>
    <s v="9206. Archivo municipal"/>
    <s v="22"/>
    <s v="22001"/>
  </r>
  <r>
    <n v="220240007172"/>
    <s v="AD"/>
    <d v="2024-03-18T00:00:00"/>
    <n v="22024002448"/>
    <s v="2024 10 2412 22799"/>
    <n v="39665"/>
    <x v="363"/>
    <s v="prórroga curso de montaje y mant.inst.energias renovables-abril a dic 2024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412"/>
    <s v="2412. Formación para el empleo"/>
    <s v="22"/>
    <s v="22799"/>
  </r>
  <r>
    <n v="220240003111"/>
    <s v="AD"/>
    <d v="2024-02-21T00:00:00"/>
    <n v="22024000017"/>
    <s v="2024 02 9331 224"/>
    <n v="42699.4"/>
    <x v="22"/>
    <s v="PRÓRROGA CONTRATO SEGURO DAÑOS MATERIALES (LOTE 2) AYUNTAMIENTO VALLADOLID (Exp. 15/2020 ps9) 5-2-24 A 5-2-25"/>
    <n v="220"/>
    <s v="GETXO"/>
    <s v="VIZCAYA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5361"/>
    <s v="AD"/>
    <d v="2024-03-08T00:00:00"/>
    <n v="22024003263"/>
    <s v="2024 02 9331 224"/>
    <n v="42699.4"/>
    <x v="511"/>
    <s v="2ª PRÓRROGA CONTRATO SEGURO DAÑOS MATERIALES (LOTE 2) AYUNTAMIENTO VALLADOLID (Exp. 15/2020 ps9 y ps10) 5-2-24 A 5-2-25"/>
    <n v="220"/>
    <s v="MADRID"/>
    <s v="MADRID"/>
    <x v="0"/>
    <s v="PrAbier - Procedimiento Abierto"/>
    <s v="SinC - Sin Criterio"/>
    <x v="2"/>
    <x v="0"/>
    <s v="2"/>
    <s v="2. Gastos corrientes en bienes y servicios"/>
    <s v="02"/>
    <x v="5"/>
    <s v="9331"/>
    <s v="9331. Gestión del patrimonio"/>
    <s v="22"/>
    <s v="224"/>
  </r>
  <r>
    <n v="220239000782"/>
    <s v="AD"/>
    <d v="2024-01-01T00:00:00"/>
    <n v="22024001226"/>
    <s v="2024 07 1701 22700"/>
    <n v="62334.2"/>
    <x v="324"/>
    <s v="2ª PRÓRROGA CONTRATO LIMPIEZA CASA DEL BARCO Y EDIFICIO ANEXO. 2024. LOTE 9. EXPTE. PR-SE32/2022 (P.S.8 EXPTE. 31/2020)"/>
    <n v="220"/>
    <s v="LLANERA"/>
    <s v="ASTURIAS"/>
    <x v="0"/>
    <s v="PrAbier - Procedimiento Abierto"/>
    <s v="MultiC - MultiCriterio"/>
    <x v="2"/>
    <x v="0"/>
    <s v="2"/>
    <s v="2. Gastos corrientes en bienes y servicios"/>
    <s v="07"/>
    <x v="10"/>
    <s v="1701"/>
    <s v="1701. Dirección del área de medio ambiente"/>
    <s v="22"/>
    <s v="22700"/>
  </r>
  <r>
    <n v="220240008522"/>
    <s v="ADO"/>
    <d v="2024-03-26T00:00:00"/>
    <n v="22024003395"/>
    <s v="2024 02 9331 224"/>
    <n v="76276.73"/>
    <x v="511"/>
    <s v="SEGURO FLOTA VEHÍCULOS (LOTE 3) PERIODO: 05-08-2023 AL 05-02-2024 (EXP. 15/2020 PS 06) 6 MESES - PENDIENTE BILBAO-"/>
    <n v="240"/>
    <s v="MADRID"/>
    <s v="MADRID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1348"/>
    <s v="AD/"/>
    <d v="2024-02-09T00:00:00"/>
    <n v="22024001208"/>
    <s v="2024 06 3231 22100"/>
    <n v="-49000"/>
    <x v="5"/>
    <s v="PR-SE 13/21 P.S.5 PRÓRROGA SUMINISTRO ENERGÍA ELÉCTRICA. AÑO 2024.ESCUELAS INFANTILES MUNICIPALES"/>
    <n v="220"/>
    <s v="BILBAO"/>
    <s v="VIZCAY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0"/>
  </r>
  <r>
    <n v="220240001347"/>
    <s v="AD/"/>
    <d v="2024-02-09T00:00:00"/>
    <n v="22024001105"/>
    <s v="2024 06 3231 22102"/>
    <n v="-74000"/>
    <x v="14"/>
    <s v="CONTRATO SUMINISTRO GAS NATURAL ESCUELAS INFANTILES MUNICIPALES DE 1 ENERO 2024 A 30 SEPTIEMBRE 2025"/>
    <n v="220"/>
    <s v="BARCELONA"/>
    <s v="BARCELONA"/>
    <x v="2"/>
    <s v="PrAbier - Procedimiento Abierto"/>
    <s v="UniC - Único Criterio"/>
    <x v="2"/>
    <x v="0"/>
    <s v="2"/>
    <s v="2. Gastos corrientes en bienes y servicios"/>
    <s v="06"/>
    <x v="4"/>
    <s v="3231"/>
    <s v="3231. Escuelas infantiles"/>
    <s v="22"/>
    <s v="22102"/>
  </r>
  <r>
    <n v="220240005059"/>
    <s v="AD/"/>
    <d v="2024-03-07T00:00:00"/>
    <n v="22024001442"/>
    <s v="2024 06 3341 22100"/>
    <n v="-75000"/>
    <x v="5"/>
    <s v="SUMINISTRO ENERGIA ELECTRICA CUPULA DEL MILENIO, ROSA CHACEL, GALERIAS VALLADOLID, MARCELINA PONCELA. AÑO 2024"/>
    <n v="220"/>
    <s v="BILBAO"/>
    <s v="VIZCAYA"/>
    <x v="2"/>
    <s v="PrAbier - Procedimiento Abierto"/>
    <s v="MultiC - MultiCriterio"/>
    <x v="2"/>
    <x v="0"/>
    <s v="2"/>
    <s v="2. Gastos corrientes en bienes y servicios"/>
    <s v="06"/>
    <x v="4"/>
    <s v="3341"/>
    <s v="3341. Coordinación de políticas culturales"/>
    <s v="22"/>
    <s v="22100"/>
  </r>
  <r>
    <n v="220229000921"/>
    <s v="AD"/>
    <d v="2024-01-01T00:00:00"/>
    <n v="22024002157"/>
    <s v="2024 02 9332 213"/>
    <n v="5323.03"/>
    <x v="264"/>
    <s v="PRÓRROGA CONTRATO MANTENIMIENTO ASCENSORES LOTE III."/>
    <n v="220"/>
    <s v="VALLADOLID"/>
    <s v="VALLADOLID"/>
    <x v="0"/>
    <s v="PrAbier - Procedimiento Abierto"/>
    <s v="MultiC - MultiCriterio"/>
    <x v="2"/>
    <x v="0"/>
    <s v="2"/>
    <s v="2. Gastos corrientes en bienes y servicios"/>
    <s v="02"/>
    <x v="5"/>
    <s v="9332"/>
    <s v="9332. Mantenimiento de edificios e instalaciones municipales"/>
    <s v="21"/>
    <s v="213"/>
  </r>
  <r>
    <n v="220239000247"/>
    <s v="AD"/>
    <d v="2024-01-01T00:00:00"/>
    <n v="22024001252"/>
    <s v="2024 01 9206 22706"/>
    <n v="80500"/>
    <x v="23"/>
    <s v="PRÓRROGA CONTRATO SERIVICIO APOYO GESTIÓN ARCHIVO MUNICIPAL, EXPTE. AMVA 03/2023."/>
    <n v="220"/>
    <s v="VALLADOLID"/>
    <s v="VALLADOLID"/>
    <x v="0"/>
    <s v="PrAbier - Procedimiento Abierto"/>
    <s v="MultiC - MultiCriterio"/>
    <x v="2"/>
    <x v="0"/>
    <s v="2"/>
    <s v="2. Gastos corrientes en bienes y servicios"/>
    <s v="01"/>
    <x v="6"/>
    <s v="9206"/>
    <s v="9206. Archivo municipal"/>
    <s v="22"/>
    <s v="22706"/>
  </r>
  <r>
    <n v="220240003110"/>
    <s v="AD"/>
    <d v="2024-02-21T00:00:00"/>
    <n v="22024000016"/>
    <s v="2024 02 9331 224"/>
    <n v="173677.61"/>
    <x v="22"/>
    <s v="2ª PRÓRROGA CONTRATO SEGURO FLOTA VEHÍCULOS (LOTE 3) AYUNTAMIENTO VALLADOLID (Exp. 15/2020 ps8) 5-2-24 A 5-2-25"/>
    <n v="220"/>
    <s v="GETXO"/>
    <s v="VIZCAYA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7179"/>
    <s v="AD"/>
    <d v="2024-03-18T00:00:00"/>
    <n v="22024003262"/>
    <s v="2024 02 9331 224"/>
    <n v="173677.61"/>
    <x v="511"/>
    <s v="2ª PRÓRROGA CONTRATO SEGURO FLOTA VEHÍCULOS (LOTE 3) AYUNTAMIENTO VALLADOLID (Exp. 15/2020 ps9 y ps10) 5-2-24 A 5-2-25"/>
    <n v="220"/>
    <s v="MADRID"/>
    <s v="MADRID"/>
    <x v="0"/>
    <s v="PrAbier - Procedimiento Abierto"/>
    <s v="MultiC - MultiCriterio"/>
    <x v="2"/>
    <x v="0"/>
    <s v="2"/>
    <s v="2. Gastos corrientes en bienes y servicios"/>
    <s v="02"/>
    <x v="5"/>
    <s v="9331"/>
    <s v="9331. Gestión del patrimonio"/>
    <s v="22"/>
    <s v="224"/>
  </r>
  <r>
    <n v="220240008405"/>
    <s v="AD"/>
    <d v="2024-03-22T00:00:00"/>
    <n v="22024003273"/>
    <s v="2024 05 4312 22799"/>
    <n v="17605.5"/>
    <x v="512"/>
    <s v="SERVICIOS DE APOYO AL AYUNTAMIENTO DE VALLADOLID EN EL PROCESO DE REAPERTURA DEL MERCADO MUNICIPAL RONDILLA."/>
    <n v="220"/>
    <s v="VALLADOLID"/>
    <s v="VALLADOLID"/>
    <x v="0"/>
    <s v="AdDirec - Adjudicación Directa"/>
    <s v="SinC - Sin Criterio"/>
    <x v="1"/>
    <x v="0"/>
    <s v="2"/>
    <s v="2. Gastos corrientes en bienes y servicios"/>
    <s v="05"/>
    <x v="8"/>
    <s v="4312"/>
    <s v="4312. Mercados"/>
    <s v="22"/>
    <s v="22799"/>
  </r>
  <r>
    <n v="220240004426"/>
    <s v="D"/>
    <d v="2024-03-05T00:00:00"/>
    <n v="22024001637"/>
    <s v="2024 07 1711 213"/>
    <n v="177.7"/>
    <x v="493"/>
    <s v="Albarán OT/ 140903 de 16/01/2024 ( REPARACIÓN EN TALLER DE CORTACÉSPED HONDA HRH 536. REF.: CAMPO GRANDE  VALE Nº: 0283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48"/>
    <s v="D"/>
    <d v="2024-03-05T00:00:00"/>
    <n v="22024001637"/>
    <s v="2024 07 1711 213"/>
    <n v="112.12"/>
    <x v="493"/>
    <s v="Albarán OT/141269 de 6/02/2024 ( REPARACIÓN EN TALLER DE CORTACÉSPED HONDA HRH536HXE REF.: HUERTA DEL REY 1 VALE Nº: 038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4342"/>
    <s v="D"/>
    <d v="2024-03-05T00:00:00"/>
    <n v="22024001637"/>
    <s v="2024 07 1711 213"/>
    <n v="98.2"/>
    <x v="493"/>
    <s v="Albarán OT/ 141178 de 29/01/2024 ( REPARACIÓN EN TALLER DE CORTACÉSPED HONDA HRH 536 HXE REF.: MORERAS VALE Nº.: 0365 RE"/>
    <n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10"/>
    <s v="1711"/>
    <s v="1711. Parques y jardines"/>
    <s v="21"/>
    <s v="213"/>
  </r>
  <r>
    <n v="220240006945"/>
    <s v="D"/>
    <d v="2024-03-18T00:00:00"/>
    <n v="22024001011"/>
    <s v="2024 11 1321 214"/>
    <n v="263.58999999999997"/>
    <x v="498"/>
    <s v="1 255670019R - MANDO BAJO VOLANT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39000350"/>
    <s v="AD"/>
    <d v="2024-01-01T00:00:00"/>
    <n v="22024001090"/>
    <s v="2024 02 9331 224"/>
    <n v="226374.15"/>
    <x v="513"/>
    <s v="EXPTE.55/2023. SEGURO RESPONSABILIDAD CIVIL DEL 01/02/2024 AL 31/07/2024. ACUERDO MARCO FEMP. AYUNTAMIENTO VALLADOLID."/>
    <n v="220"/>
    <s v="BARCELONA"/>
    <s v="BARCELONA"/>
    <x v="0"/>
    <s v="PrAbier - Procedimiento Abierto"/>
    <s v="MultiC - MultiCriterio"/>
    <x v="0"/>
    <x v="0"/>
    <s v="2"/>
    <s v="2. Gastos corrientes en bienes y servicios"/>
    <s v="02"/>
    <x v="5"/>
    <s v="9331"/>
    <s v="9331. Gestión del patrimonio"/>
    <s v="22"/>
    <s v="224"/>
  </r>
  <r>
    <n v="220240006942"/>
    <s v="D"/>
    <d v="2024-03-18T00:00:00"/>
    <n v="22024001011"/>
    <s v="2024 11 1321 214"/>
    <n v="131.81"/>
    <x v="498"/>
    <s v="1 341404375R - GATILLO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39000488"/>
    <s v="AD"/>
    <d v="2024-01-01T00:00:00"/>
    <n v="22024001118"/>
    <s v="2024 10 2312 22799"/>
    <n v="237160"/>
    <x v="11"/>
    <s v="contrato serv.promoc.envejec.activo y anim.sociolcult para CVA TRANSF.-de 1/1/24 a 15/9/25.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6938"/>
    <s v="D"/>
    <d v="2024-03-18T00:00:00"/>
    <n v="22024001011"/>
    <s v="2024 11 1321 214"/>
    <n v="130.86000000000001"/>
    <x v="498"/>
    <s v="1 254015253R - PLATINO ELEVALUNA / 1 254214896R - INTERRUPTOR ELEV.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6935"/>
    <s v="D"/>
    <d v="2024-03-18T00:00:00"/>
    <n v="22024001011"/>
    <s v="2024 11 1321 214"/>
    <n v="45.41"/>
    <x v="498"/>
    <s v="1 878162915R - ENGANCHE CINTURON"/>
    <n v="300"/>
    <s v="VALLADOLID"/>
    <s v="VALLADOLID"/>
    <x v="2"/>
    <s v="PrAbier - Procedimiento Abierto"/>
    <s v="MultiC - MultiCriterio"/>
    <x v="0"/>
    <x v="0"/>
    <s v="2"/>
    <s v="2. Gastos corrientes en bienes y servicios"/>
    <s v="11"/>
    <x v="1"/>
    <s v="1321"/>
    <s v="1321. Policía municipal"/>
    <s v="21"/>
    <s v="214"/>
  </r>
  <r>
    <n v="220240003623"/>
    <s v="D"/>
    <d v="2024-02-28T00:00:00"/>
    <n v="22024001046"/>
    <s v="2024 11 3111 214"/>
    <n v="283.14"/>
    <x v="514"/>
    <s v="REPARAR BOMBA PARTE 2 / OFICINA CONTABLE L01471868 / ORGANO GESTOR  L01471868 / UNIDAD TRAMITADORA  GE0003949"/>
    <n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"/>
    <s v="3111"/>
    <s v="3111. Protección de la salubridad pública"/>
    <s v="21"/>
    <s v="214"/>
  </r>
  <r>
    <n v="220239000491"/>
    <s v="AD"/>
    <d v="2024-01-01T00:00:00"/>
    <n v="22024001119"/>
    <s v="2024 10 2312 22799"/>
    <n v="355736"/>
    <x v="11"/>
    <s v="contrato serv.promoc.envejec.activo y anim.sociolcult para CVA NO TRANSF.-de 1/1/24 a 15/9/25."/>
    <n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2"/>
    <s v="2312"/>
    <s v="2312. Iniciativas sociales"/>
    <s v="22"/>
    <s v="22799"/>
  </r>
  <r>
    <n v="220240007857"/>
    <s v="D"/>
    <d v="2024-03-21T00:00:00"/>
    <n v="22024000464"/>
    <s v="2024 11 1631 214"/>
    <n v="308.55"/>
    <x v="515"/>
    <s v="CORREA CUELLO SCANRECOR MANDO ( RETIRADO SR JAVIER )...// AM EXP 23/2020 // LIMPIEZA VIARIA."/>
    <n v="300"/>
    <s v="ALDEAMAYOR DE SAN MARTIN"/>
    <s v="VALLADOLID"/>
    <x v="0"/>
    <s v="PrAbier - Procedimiento Abierto"/>
    <s v="MultiC - MultiCriterio"/>
    <x v="0"/>
    <x v="0"/>
    <s v="2"/>
    <s v="2. Gastos corrientes en bienes y servicios"/>
    <s v="11"/>
    <x v="1"/>
    <s v="1631"/>
    <s v="1631. Limpieza viaria"/>
    <s v="21"/>
    <s v="214"/>
  </r>
  <r>
    <n v="220239000480"/>
    <s v="AD"/>
    <d v="2024-01-01T00:00:00"/>
    <n v="22024003076"/>
    <s v="2024 0250 9332 632"/>
    <n v="4809875.33"/>
    <x v="516"/>
    <s v="ADJUDICACION CONTRATO OBRA REFORM,A CASA CONSISTORIAL"/>
    <n v="220"/>
    <s v="VALLADOLID"/>
    <s v="VALLADOLID"/>
    <x v="6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39000008"/>
    <s v="AD"/>
    <d v="2024-01-01T00:00:00"/>
    <n v="22024003126"/>
    <s v="2024 08 1532 619"/>
    <n v="3750000"/>
    <x v="517"/>
    <s v="Contrato de conservación, reparación y reforma de las infraestructuras viarias. Presupuesto ordinario, lote 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010"/>
    <s v="AD"/>
    <d v="2024-01-01T00:00:00"/>
    <n v="22024003128"/>
    <s v="2024 08 1532 619"/>
    <n v="2500000"/>
    <x v="518"/>
    <s v="Contrato de conservación, reparación y reforma de las infraestructuras viarias, lote 2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517"/>
    <s v="AD"/>
    <d v="2024-01-01T00:00:00"/>
    <n v="22024003179"/>
    <s v="2024 07 1711 610"/>
    <n v="2089086"/>
    <x v="16"/>
    <s v="CONSERVACIÓN Y MEJORA DE LAS INFRAESTRUCTURAS VERDES DE LAS ZONAS SUR Y ESTE VALLADOLID. EXP: V.18 /2023 - LOTE 1"/>
    <n v="220"/>
    <s v="ALCOBENDAS"/>
    <s v="MADR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20010179"/>
    <s v="AD"/>
    <d v="2024-02-28T00:00:00"/>
    <n v="22022002654"/>
    <s v="2024 03 9241 632"/>
    <n v="5793.57"/>
    <x v="28"/>
    <s v="CONTROL CALIDAD OBRA REHABILITACIÓN ANTIGUO FRONTÓN LAS FLORES (CONTRATO BASADO ACUERDO MARCO CALIDAD EXP:SEMEU 09/2020)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9000009"/>
    <s v="AD"/>
    <d v="2024-01-01T00:00:00"/>
    <n v="22024003127"/>
    <s v="2024 08 1532 619"/>
    <n v="1625000"/>
    <x v="517"/>
    <s v="Contrato de conservación, reparación y reforma de las infraestructuras viarias. Preupuestos participativos, lote 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135"/>
    <s v="AD"/>
    <d v="2024-01-01T00:00:00"/>
    <n v="22024003092"/>
    <s v="2024 07 1711 610"/>
    <n v="1355166.35"/>
    <x v="30"/>
    <s v="CONTRATACIÓN CONSERVACIÓN Y MEJORA INFRAESTRUCTURAS VERDES DE LAS ZONAS CENTRO Y NORTE. LOTE 2. ZONA NORTE. V.34/2022."/>
    <n v="220"/>
    <s v="MADRID"/>
    <s v="MADR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39000134"/>
    <s v="AD"/>
    <d v="2024-01-01T00:00:00"/>
    <n v="22024003091"/>
    <s v="2024 07 1711 610"/>
    <n v="1338770.77"/>
    <x v="31"/>
    <s v="CONTRATACIÓN CONSERVACIÓN Y MEJORA INFRAESTRUCTURAS VERDES DE LAS ZONAS CENTRO Y NORTE. LOTE 1. ZONA CENTRO. V.34/2022"/>
    <n v="220"/>
    <s v="MURCIA"/>
    <s v="MURCIA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29000069"/>
    <s v="AD"/>
    <d v="2024-02-28T00:00:00"/>
    <n v="22023000878"/>
    <s v="2024 03 9241 632"/>
    <n v="1634.94"/>
    <x v="28"/>
    <s v="CONTROL CALIDAD OBRA REHABILITACIÓN ANTIGUO FRONTÓN LAS FLORES (CONTRATO BASADO ACUERDO MARCO CALIDAD EXP:SEMEU 09/2020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0035065"/>
    <s v="AD"/>
    <d v="2024-02-28T00:00:00"/>
    <n v="22023003747"/>
    <s v="2024 03 9241 632"/>
    <n v="203.08"/>
    <x v="28"/>
    <s v="ASISTENCIA TÉCNICA CONTROL DE CALIDAD DE LA OBRA  CONSTRUCCIÓN RAMPA TEMPLETE PARQUE DE LA PAZ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19000880"/>
    <s v="AD"/>
    <d v="2024-01-01T00:00:00"/>
    <n v="22024002879"/>
    <s v="2024 08 1341 619"/>
    <n v="1203078.6299999999"/>
    <x v="519"/>
    <s v="CONTRATO GESTIÓN INTEGRAL SISTEMA CENTRALIZADO CONTROL DE TRÁFICO (2022/2023/1 enero a 31 agosto'2024)"/>
    <n v="220"/>
    <s v="ALCOBENDAS"/>
    <s v="MADRID"/>
    <x v="0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39000042"/>
    <s v="AD"/>
    <d v="2024-02-01T00:00:00"/>
    <n v="22024003211"/>
    <s v="2024 11 1621 634"/>
    <n v="1120561.6399999999"/>
    <x v="520"/>
    <s v="ADQUISICIÓN 4 VEHÍCULOS CARGA LATERAL PARA EL SERVICIO DE LIMPIEZA."/>
    <n v="220"/>
    <s v="MADRID"/>
    <s v="MADRID"/>
    <x v="2"/>
    <s v="PrAbier - Procedimiento Abierto"/>
    <s v="MultiC - MultiCriterio"/>
    <x v="2"/>
    <x v="0"/>
    <s v="6"/>
    <s v="6. Inversiones reales"/>
    <s v="11"/>
    <x v="1"/>
    <n v="1621"/>
    <s v="1621. Recogida de residuos"/>
    <n v="63"/>
    <n v="634"/>
  </r>
  <r>
    <n v="220239000090"/>
    <s v="AD"/>
    <d v="2024-01-01T00:00:00"/>
    <n v="22024003184"/>
    <s v="2024 02 1511 619"/>
    <n v="916593.26"/>
    <x v="521"/>
    <s v="OBRA URBANIZACIÓN CAMINO VIEJO SIMANCAS (LOTE 1)"/>
    <n v="220"/>
    <s v="CARBAJOSA DE LA SAGRADA"/>
    <s v="SALAMANCA"/>
    <x v="6"/>
    <s v="PrAbier - Procedimiento Abierto"/>
    <s v="MultiC - MultiCriterio"/>
    <x v="2"/>
    <x v="0"/>
    <s v="6"/>
    <s v="6. Inversiones reales"/>
    <s v="02"/>
    <x v="5"/>
    <s v="1511"/>
    <s v="1511. Planficación y gestión del urbanismo"/>
    <s v="61"/>
    <s v="619"/>
  </r>
  <r>
    <n v="220239000619"/>
    <s v="AD"/>
    <d v="2024-01-01T00:00:00"/>
    <n v="22024003376"/>
    <s v="2024 08 1532 619"/>
    <n v="913207.93"/>
    <x v="522"/>
    <s v="Contrato &quot;&quot;Nueva intersección de acceso al polígono industrial &quot;&quot;EL BERROCAL&quot;&quot; desde la antigua N-620&quot;&quot; (exp. 22-2023)"/>
    <n v="220"/>
    <s v="VALLADOLID"/>
    <s v="VALLADOLID"/>
    <x v="6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222"/>
    <s v="AD"/>
    <d v="2024-01-01T00:00:00"/>
    <n v="22024003195"/>
    <s v="2024 04 9321 641"/>
    <n v="866763"/>
    <x v="8"/>
    <s v="SUMINISTRO E IMPLANTACIÓN DEL SISTEMA DE GESTIÓN DE INGRESOS Y RECAUDACIÓN 2024-25-LOTE 1"/>
    <n v="220"/>
    <s v="BARCELONA"/>
    <s v="BARCELONA"/>
    <x v="0"/>
    <s v="PrAbier - Procedimiento Abierto"/>
    <s v="MultiC - MultiCriterio"/>
    <x v="2"/>
    <x v="0"/>
    <s v="6"/>
    <s v="6. Inversiones reales"/>
    <s v="04"/>
    <x v="0"/>
    <s v="9321"/>
    <s v="9321. Gestión de ingresos e inspección"/>
    <s v="64"/>
    <s v="641"/>
  </r>
  <r>
    <n v="220239000345"/>
    <s v="AD"/>
    <d v="2024-01-01T00:00:00"/>
    <n v="22024001521"/>
    <s v="2024 1050 2314 632"/>
    <n v="788315"/>
    <x v="523"/>
    <s v="SE-EIJI 17/2022 PS4. CONTRATO DE OBRAS, REHABILITACIÓN PARA INSTALACIÓN JUVENIL AMBIENTAL &quot;&quot;ZONA JOVEN PINAR&quot;&quot;. 2024"/>
    <n v="220"/>
    <s v="TORDESILLAS"/>
    <s v="VALLADOLID"/>
    <x v="6"/>
    <s v="PrAbier - Procedimiento Abierto"/>
    <s v="MultiC - MultiCriterio"/>
    <x v="2"/>
    <x v="0"/>
    <n v="6"/>
    <s v="6. Inversiones reales"/>
    <s v="10"/>
    <x v="2"/>
    <n v="2314"/>
    <s v="2314. Centro de programas juveniles"/>
    <n v="63"/>
    <n v="632"/>
  </r>
  <r>
    <n v="220239000860"/>
    <s v="AD"/>
    <d v="2024-01-01T00:00:00"/>
    <n v="22024003198"/>
    <s v="2024 08 1341 619"/>
    <n v="739475.3"/>
    <x v="524"/>
    <s v="Contrato de señalización vial, lote 2 (expediente 31/2023 SETM)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39000355"/>
    <s v="AD"/>
    <d v="2024-01-01T00:00:00"/>
    <n v="22024003298"/>
    <s v="2024 08 1651 619"/>
    <n v="713580.67"/>
    <x v="162"/>
    <s v="LOTE 1 conservación, reparación y reforma de instalaiones de alumbrado exterior del municipio de Valladolid EXP 8/202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0059524"/>
    <s v="AD"/>
    <d v="2024-02-28T00:00:00"/>
    <n v="22023004360"/>
    <s v="2024 0950 4321 632"/>
    <n v="642845"/>
    <x v="525"/>
    <s v="ADJUDICACIÓN LOTE 1 OBRA ADECUACIÓN VALLADOLID ORIGEN. FONDOS EUROPEOS PRTR. PLAN SOSTENIBILIDAD. RESTO FINANCIACIÓN"/>
    <n v="220"/>
    <s v="ZAMORA"/>
    <s v="ZAMORA"/>
    <x v="6"/>
    <s v="PrAbier - Procedimiento Abierto"/>
    <s v="MultiC - MultiCriterio"/>
    <x v="2"/>
    <x v="0"/>
    <n v="6"/>
    <s v="6. Inversiones reales"/>
    <s v="09"/>
    <x v="7"/>
    <n v="4321"/>
    <s v="4321. Turismo"/>
    <n v="63"/>
    <n v="632"/>
  </r>
  <r>
    <n v="220239000920"/>
    <s v="AD"/>
    <d v="2024-01-01T00:00:00"/>
    <n v="22024001490"/>
    <s v="2024 0850 1532 619"/>
    <n v="535594.71"/>
    <x v="526"/>
    <s v="Obras de urbanización y carril bici en calle Arca Real (exp. 12/2023 SEMEU PRTR)"/>
    <n v="220"/>
    <s v="VALLADOLID"/>
    <s v="VALLADOLID"/>
    <x v="6"/>
    <s v="PrAbier - Procedimiento Abierto"/>
    <s v="MultiC - MultiCriterio"/>
    <x v="2"/>
    <x v="0"/>
    <n v="6"/>
    <s v="6. Inversiones reales"/>
    <s v="08"/>
    <x v="3"/>
    <n v="1532"/>
    <s v="1532. Pavimentación vias públicas y otros servicios urbanísticos"/>
    <n v="61"/>
    <n v="619"/>
  </r>
  <r>
    <n v="220230059523"/>
    <s v="AD"/>
    <d v="2024-02-28T00:00:00"/>
    <n v="22023004360"/>
    <s v="2024 0950 4321 632"/>
    <n v="500000"/>
    <x v="525"/>
    <s v="ADJUDICACIÓN LOTE 1 CONTRATO  OBRA ADECUACIÓN ESPACIO VALLADOLID ORIGEN. FONDOS EUROPEOS  PRTR PLAN SOSTENIBILIDAD"/>
    <n v="220"/>
    <s v="ZAMORA"/>
    <s v="ZAMORA"/>
    <x v="6"/>
    <s v="PrAbier - Procedimiento Abierto"/>
    <s v="MultiC - MultiCriterio"/>
    <x v="2"/>
    <x v="0"/>
    <n v="6"/>
    <s v="6. Inversiones reales"/>
    <s v="09"/>
    <x v="7"/>
    <n v="4321"/>
    <s v="4321. Turismo"/>
    <n v="63"/>
    <n v="632"/>
  </r>
  <r>
    <n v="220239000595"/>
    <s v="AD"/>
    <d v="2024-01-01T00:00:00"/>
    <n v="22024003182"/>
    <s v="2024 02 1501 619"/>
    <n v="47895.83"/>
    <x v="441"/>
    <s v="SEGUNDA PRÓRROGA CONTRATO S.SALUD (LOTE 1) OBRAS EDIFICACIONES DEL 16.10 AL 31.12.23 Y DEL 2.01.AL 16.10.24"/>
    <n v="220"/>
    <s v="VALLADOLID"/>
    <s v="VALLADOLID"/>
    <x v="0"/>
    <s v="PrAbier - Procedimiento Abierto"/>
    <s v="MultiC - MultiCriterio"/>
    <x v="2"/>
    <x v="0"/>
    <s v="6"/>
    <s v="6. Inversiones reales"/>
    <s v="02"/>
    <x v="5"/>
    <s v="1501"/>
    <s v="1501. Dirección del área de urbanismo y vivienda"/>
    <s v="61"/>
    <s v="619"/>
  </r>
  <r>
    <n v="220239000501"/>
    <s v="AD"/>
    <d v="2024-01-01T00:00:00"/>
    <n v="22024001487"/>
    <s v="2024 0250 9332 632"/>
    <n v="13186.06"/>
    <x v="441"/>
    <s v="S.SALUD (LOTE 1) REHABILITACIÓN, REFORMA Y ACTUALIZACIÓN CASA CONSISTORIAL."/>
    <n v="220"/>
    <s v="VALLADOLID"/>
    <s v="VALLADOLID"/>
    <x v="0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39000011"/>
    <s v="AD"/>
    <d v="2024-01-01T00:00:00"/>
    <n v="22024003297"/>
    <s v="2024 08 1532 619"/>
    <n v="500000"/>
    <x v="527"/>
    <s v="Contrato de conservación, reparación y reforma de las infraestructuras viarias, lote 3"/>
    <n v="220"/>
    <s v="MADRID"/>
    <s v="MADR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40008392"/>
    <s v="AD"/>
    <d v="2024-03-22T00:00:00"/>
    <n v="22024003439"/>
    <s v="2024 0550 4312 632"/>
    <n v="475642.57"/>
    <x v="528"/>
    <s v="SALDO COMPROMETIDO A 31/12/2023. OBRAS DE REPARACION Y SUBSANACION PATOLOGIAS MERCADO DELICIAS."/>
    <n v="220"/>
    <s v="VALLADOLID"/>
    <s v="VALLADOLID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39000137"/>
    <s v="AD"/>
    <d v="2024-01-01T00:00:00"/>
    <n v="22024003177"/>
    <s v="2024 07 1711 610"/>
    <n v="475000"/>
    <x v="529"/>
    <s v="CONTRATACIÓN CONSERVACIÓN Y MEJORA INFRAESTRUCTURAS VERDES DE LAS ZONAS CENTRO Y NORTE. LOTE 3_O. CIVIL_V.34/2022."/>
    <n v="220"/>
    <s v="VALLADOLID"/>
    <s v="VALLADOL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40002025"/>
    <s v="D"/>
    <d v="2024-02-21T00:00:00"/>
    <n v="22024001449"/>
    <s v="2024 0750 1711 610"/>
    <n v="437681.63"/>
    <x v="530"/>
    <s v="PROYECTO DE EJECUCIÓN CAMINOS DE LA BIODIVERSIDAD URBANA. RESERVA BIOLÓGICA URBANA &quot;&quot;EL TOMILLO&quot;&quot; (2024)."/>
    <n v="300"/>
    <s v="PONTEVEDRA"/>
    <s v="PONTEVEDRA"/>
    <x v="6"/>
    <s v="PrAbier - Procedimiento Abierto"/>
    <s v="MultiC - MultiCriterio"/>
    <x v="2"/>
    <x v="0"/>
    <n v="6"/>
    <s v="6. Inversiones reales"/>
    <s v="07"/>
    <x v="10"/>
    <n v="1711"/>
    <s v="1711. Parques y jardines"/>
    <n v="61"/>
    <n v="610"/>
  </r>
  <r>
    <n v="220239000549"/>
    <s v="AD"/>
    <d v="2024-01-01T00:00:00"/>
    <n v="22024003220"/>
    <s v="2024 07 1721 633"/>
    <n v="435840.09"/>
    <x v="453"/>
    <s v="CONTRATO VS 15/23 MANTENIMIENTO INTEGRAL DE LA RED DE CONTROL ATMOSFERICO (RCCAVA)"/>
    <n v="220"/>
    <s v="LLANERA"/>
    <s v="ASTURIAS"/>
    <x v="0"/>
    <s v="PrAbier - Procedimiento Abierto"/>
    <s v="MultiC - MultiCriterio"/>
    <x v="2"/>
    <x v="0"/>
    <s v="6"/>
    <s v="6. Inversiones reales"/>
    <s v="07"/>
    <x v="10"/>
    <s v="1721"/>
    <s v="1721. Protección del medio ambiente"/>
    <s v="63"/>
    <s v="633"/>
  </r>
  <r>
    <n v="220230059526"/>
    <s v="AD"/>
    <d v="2024-02-28T00:00:00"/>
    <n v="22023005813"/>
    <s v="2024 0950 4321 632"/>
    <n v="3391.25"/>
    <x v="441"/>
    <s v="COORDINACIÓN Y SEGURIDAD Y SALUD LOTE 1 OBRA VALLADOLID ORIGEN. FONDOS EUROPEO PRTR. PLAN SOSTENIBILIDAD TURÍSTICA"/>
    <n v="220"/>
    <s v="VALLADOLID"/>
    <s v="VALLADOLID"/>
    <x v="0"/>
    <s v="PrAbier - Procedimiento Abierto"/>
    <s v="MultiC - MultiCriterio"/>
    <x v="2"/>
    <x v="0"/>
    <n v="6"/>
    <s v="6. Inversiones reales"/>
    <s v="09"/>
    <x v="7"/>
    <n v="4321"/>
    <s v="4321. Turismo"/>
    <n v="63"/>
    <n v="632"/>
  </r>
  <r>
    <n v="220219001202"/>
    <s v="AD"/>
    <d v="2024-02-28T00:00:00"/>
    <n v="22022001985"/>
    <s v="2024 03 9241 632"/>
    <n v="426730.78"/>
    <x v="531"/>
    <s v="OBRA REHABILITACION ANTIGUO FRONTON DE LAS FLORES PARA CENTRO DOTACIONAL"/>
    <n v="220"/>
    <s v="PEREIRO DE AGUIAR"/>
    <s v="OURENSE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9000519"/>
    <s v="AD"/>
    <d v="2024-01-01T00:00:00"/>
    <n v="22024003180"/>
    <s v="2024 07 1711 610"/>
    <n v="420700.31"/>
    <x v="529"/>
    <s v="CONSERVACIÓN Y MEJORA DE LAS INFRAESTRUCTURAS VERDES DE LAS ZONAS SUR Y ESTE VALLADOLID. EXP: V.18 /2023 - LOTE 2"/>
    <n v="220"/>
    <s v="VALLADOLID"/>
    <s v="VALLADOL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30051611"/>
    <s v="AD"/>
    <d v="2024-02-28T00:00:00"/>
    <n v="22023003403"/>
    <s v="2024 0250 9332 632"/>
    <n v="2017.69"/>
    <x v="441"/>
    <s v="S.SALUD (LOTE 1) REHABILITACIÓN, REFORMA Y ACTUALIZACIÓN  CASA CONSISTORIAL."/>
    <n v="220"/>
    <s v="VALLADOLID"/>
    <s v="VALLADOLID"/>
    <x v="0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39000561"/>
    <s v="AD"/>
    <d v="2024-01-01T00:00:00"/>
    <n v="22024003165"/>
    <s v="2024 04 9204 636"/>
    <n v="317003.3"/>
    <x v="532"/>
    <s v="MTO. Y REPARACIÓN DE LOS EQUIPOS DE TRAT. DE LA INFORMAC. (S. I. CRÍTICOS) LOTE 2  (SUBROGACIÓN  A ATOS HOLDING IBERIA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40006655"/>
    <s v="AD"/>
    <d v="2024-03-14T00:00:00"/>
    <n v="22024003118"/>
    <s v="2024 07 1711 619"/>
    <n v="282222.11"/>
    <x v="533"/>
    <s v="1ª PRÓRROGA CONTRATO MEJORA, CONSERV. y REPAR: JUEGOS INFANTILES, MOBILIARIO URB., FUENTES ORNAM. Y EQUIPOS BOMBEO. L 3."/>
    <n v="220"/>
    <s v="VALLADOLID"/>
    <s v="VALLADOL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9"/>
  </r>
  <r>
    <n v="220239000672"/>
    <s v="AD"/>
    <d v="2024-01-01T00:00:00"/>
    <n v="22024003172"/>
    <s v="2024 04 9204 641"/>
    <n v="279560.46000000002"/>
    <x v="534"/>
    <s v="SERVICIO INTEGRAL DE SOPORTE AL DESARROLLO DE SISTEMAS DE INFORMACIÓN, LOTE 1,SEGUNDA PRÓRROGA (50/2023)"/>
    <n v="220"/>
    <s v="BOECILLO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0058854"/>
    <s v="AD"/>
    <d v="2024-02-28T00:00:00"/>
    <n v="22022005788"/>
    <s v="2024 0750 1721 641"/>
    <n v="271704.52"/>
    <x v="535"/>
    <s v="VS 21_22 SISTEMA CONTROL ACCESO ZONA BAJAS EMISIONES FONDOS PRTR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29000257"/>
    <s v="AD"/>
    <d v="2024-01-01T00:00:00"/>
    <n v="22024003193"/>
    <s v="2024 04 9204 636"/>
    <n v="269793.7"/>
    <x v="536"/>
    <s v="MANTENIMIENTO DE LA PLATAFORMA DE TELEFONÍA, LOTE 1 (73/2021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39000530"/>
    <s v="AD"/>
    <d v="2024-01-01T00:00:00"/>
    <n v="22024003055"/>
    <s v="2024 06 3232 632"/>
    <n v="516.15"/>
    <x v="28"/>
    <s v="SE 48-2023. CONTRATO DE OBRAS REFORMA DE ASEOS EN EL CEIP GONZALO DE BERCEO. CONTROL CALIDAD. LOTE 2. ENE Y FEB 24"/>
    <n v="220"/>
    <s v="SANT CUGAT DEL VALLES"/>
    <s v="BARCELONA"/>
    <x v="0"/>
    <s v="PrAbier - Procedimiento Abierto"/>
    <s v="MultiC - MultiCriterio"/>
    <x v="0"/>
    <x v="0"/>
    <s v="6"/>
    <s v="6. Inversiones reales"/>
    <s v="06"/>
    <x v="4"/>
    <s v="3232"/>
    <s v="3232. Conservación y mantenimiento centros educación infantil y primaria"/>
    <s v="63"/>
    <s v="632"/>
  </r>
  <r>
    <n v="220239000200"/>
    <s v="AD"/>
    <d v="2024-02-01T00:00:00"/>
    <n v="22024003212"/>
    <s v="2024 11 1621 641"/>
    <n v="267211.87"/>
    <x v="537"/>
    <s v="CONTRATO SITEMA DE INFORMACIÓN Y GESTIÓN PARA EL SERVICIO DE LIMPIEZA."/>
    <n v="220"/>
    <s v="CARTAGENA"/>
    <s v="MURCIA"/>
    <x v="0"/>
    <s v="PrAbier - Procedimiento Abierto"/>
    <s v="MultiC - MultiCriterio"/>
    <x v="2"/>
    <x v="0"/>
    <s v="6"/>
    <s v="6. Inversiones reales"/>
    <s v="11"/>
    <x v="1"/>
    <s v="1621"/>
    <s v="1621. Recogida de residuos"/>
    <s v="64"/>
    <s v="641"/>
  </r>
  <r>
    <n v="220239000859"/>
    <s v="AD"/>
    <d v="2024-01-01T00:00:00"/>
    <n v="22024003197"/>
    <s v="2024 08 1341 619"/>
    <n v="245833.72"/>
    <x v="538"/>
    <s v="Contrato de señalización vial, lote 1 (expediente 31/2023 SETM)"/>
    <n v="220"/>
    <s v="VILLARROBLEDO"/>
    <s v="ALBACETE"/>
    <x v="0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40008391"/>
    <s v="AD"/>
    <d v="2024-03-22T00:00:00"/>
    <n v="22024002957"/>
    <s v="2024 0550 4312 632"/>
    <n v="1671.6"/>
    <x v="441"/>
    <s v="SALDO COMPROMETIDO A 31/12/2023 SEG. SALUD OBRAS REPARACION Y SUBSANACION PATOLOGIAS MERCADO DELICIAS."/>
    <n v="220"/>
    <s v="VALLADOLID"/>
    <s v="VALLADOLID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29000661"/>
    <s v="AD"/>
    <d v="2024-02-28T00:00:00"/>
    <n v="22023001366"/>
    <s v="2024 0750 1721 623"/>
    <n v="236447.18"/>
    <x v="535"/>
    <s v="ESP. VS 21/22 SISTEMA CONTROL ACCESO ZBE. AÑO 2023. APUNTE PREVIO 920229000619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2"/>
    <n v="623"/>
  </r>
  <r>
    <n v="220239000450"/>
    <s v="AD"/>
    <d v="2024-01-01T00:00:00"/>
    <n v="22024003441"/>
    <s v="2024 11 1321 626"/>
    <n v="222585.62"/>
    <x v="539"/>
    <s v="ACTUALIZACIÓN INTEGRAL SISTEM COMUNIC.   EMERGENCIAS PM y SEIS y PC.PROY. 2022.4.1321.3.1 LOT. 2. EXP SPSC-SE 32/2022."/>
    <n v="220"/>
    <s v="BARCELONA"/>
    <s v="BARCELONA"/>
    <x v="5"/>
    <s v="PrAbier - Procedimiento Abierto"/>
    <s v="MultiC - MultiCriterio"/>
    <x v="2"/>
    <x v="0"/>
    <s v="6"/>
    <s v="6. Inversiones reales"/>
    <s v="11"/>
    <x v="1"/>
    <s v="1321"/>
    <s v="1321. Policía municipal"/>
    <s v="62"/>
    <s v="626"/>
  </r>
  <r>
    <n v="220210081395"/>
    <s v="AD"/>
    <d v="2024-02-28T00:00:00"/>
    <n v="22021007258"/>
    <s v="2024 03 9241 632"/>
    <n v="858.58"/>
    <x v="441"/>
    <s v="COORDINACIÓN DE SEGURIDAD Y SALUD OBRA REHABILITACION ANTIGUO FRONTON DE LAS FLORES PARA CENTRO DOTACIONAL"/>
    <n v="220"/>
    <s v="VALLADOLID"/>
    <s v="VALLADOLID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40006654"/>
    <s v="AD"/>
    <d v="2024-03-14T00:00:00"/>
    <n v="22024003116"/>
    <s v="2024 07 1711 619"/>
    <n v="212499.6"/>
    <x v="540"/>
    <s v="1ª PRÓRROGA CONTRATO MEJORA, CONSERV. y REPAR: JUEGOS INFANTILES, MOBILIARIO URB., FUENTES ORNAM. Y EQUIPOS BOMBEO. L 2."/>
    <n v="220"/>
    <s v="MADRID"/>
    <s v="MADR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9"/>
  </r>
  <r>
    <n v="220229000062"/>
    <s v="AD"/>
    <d v="2024-01-01T00:00:00"/>
    <n v="22024003803"/>
    <s v="2024 04 9204 641"/>
    <n v="210356.48000000001"/>
    <x v="541"/>
    <s v="IMPLANTACIÓN, EVOLUCIÓN Y MTO. DE LA PLATAFORMA DE ADMÓN ELECTRÓNICA  BASADA EN MOAD, LOTE 1 (68/2020)"/>
    <n v="220"/>
    <s v="SEVILLA"/>
    <s v="SEVILLA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0021925"/>
    <s v="AD"/>
    <d v="2024-02-28T00:00:00"/>
    <n v="22023003760"/>
    <s v="2024 0550 4312 632"/>
    <n v="206806.97"/>
    <x v="531"/>
    <s v="MODIFICADO DEL CONTRATO DE REMODELACION GALERIAS ALIMENTACION RONDILLA DE SANTA TERESA EXPT.SE_9_2021"/>
    <n v="220"/>
    <s v="PEREIRO DE AGUIAR"/>
    <s v="OURENSE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40008403"/>
    <s v="AD"/>
    <d v="2024-03-22T00:00:00"/>
    <n v="22024003292"/>
    <s v="2024 1150 1621 623"/>
    <n v="203643"/>
    <x v="542"/>
    <s v="EXP. 24/2023 SESPSC SUMINISTRO CONTENEDORES PRTR. LOTE 3. SULO IBÉRICA. SERVICIO DE LIMPIEZA."/>
    <n v="220"/>
    <s v="RIBARROJA DEL TURIA"/>
    <s v="VALENCIA"/>
    <x v="2"/>
    <s v="PrAbier - Procedimiento Abierto"/>
    <s v="MultiC - MultiCriterio"/>
    <x v="2"/>
    <x v="0"/>
    <n v="6"/>
    <s v="6. Inversiones reales"/>
    <s v="11"/>
    <x v="1"/>
    <n v="1621"/>
    <s v="1621. Recogida de residuos"/>
    <n v="62"/>
    <n v="623"/>
  </r>
  <r>
    <n v="220240006653"/>
    <s v="AD"/>
    <d v="2024-03-14T00:00:00"/>
    <n v="22024003115"/>
    <s v="2024 07 1711 619"/>
    <n v="199645.22"/>
    <x v="34"/>
    <s v="1ª PRÓRROGA CONTRATO MEJORA, CONSERV. y REPAR: JUEGOS INFANTILES, MOBILIARIO URB., FUENTES ORNAM. Y EQUIPOS BOMBEO. L 1."/>
    <n v="220"/>
    <s v="MADRID"/>
    <s v="MADRID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9"/>
  </r>
  <r>
    <n v="220230040326"/>
    <s v="AD"/>
    <d v="2024-02-28T00:00:00"/>
    <n v="22023005507"/>
    <s v="2024 1050 2314 632"/>
    <n v="188399.39"/>
    <x v="523"/>
    <s v="SE-EIJI 17/2022 PS4. CONTRATO DE OBRAS, REHABILITACIÓN PARA INSTALACIÓN JUVENIL AMBIENTAL &quot;&quot;ZONA JOVEN PINAR&quot;&quot;. 2023"/>
    <n v="220"/>
    <s v="TORDESILLAS"/>
    <s v="VALLADOLID"/>
    <x v="6"/>
    <s v="PrAbier - Procedimiento Abierto"/>
    <s v="MultiC - MultiCriterio"/>
    <x v="2"/>
    <x v="0"/>
    <n v="6"/>
    <s v="6. Inversiones reales"/>
    <s v="10"/>
    <x v="2"/>
    <n v="2314"/>
    <s v="2314. Centro de programas juveniles"/>
    <n v="63"/>
    <n v="632"/>
  </r>
  <r>
    <n v="220229000662"/>
    <s v="AD"/>
    <d v="2024-02-28T00:00:00"/>
    <n v="22023001367"/>
    <s v="2024 0750 1721 641"/>
    <n v="187750.52"/>
    <x v="535"/>
    <s v="EXP. VS 21/22 SISTEMA CONTROL ACCESO ZBE AÑO 2023. APUNTE PREVIO 920229000588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40008396"/>
    <s v="AD"/>
    <d v="2024-03-22T00:00:00"/>
    <n v="22024002959"/>
    <s v="2024 0550 4312 632"/>
    <n v="6436.25"/>
    <x v="28"/>
    <s v="SALDO COMPROMETIDO A 31/12/2023 CONTROL CALIDAD(L2) OBRAS REPARACION SUBSANACION PATOLOGIAS MERCADO DELICIAS."/>
    <n v="220"/>
    <s v="SANT CUGAT DEL VALLES"/>
    <s v="BARCELONA"/>
    <x v="6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29000111"/>
    <s v="AD"/>
    <d v="2024-01-01T00:00:00"/>
    <n v="22024002819"/>
    <s v="2024 04 9204 626"/>
    <n v="181500"/>
    <x v="543"/>
    <s v="AMPLIACIÓN NUEVAS ÁREAS WIFI (67/2021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0069521"/>
    <s v="AD"/>
    <d v="2024-02-28T00:00:00"/>
    <n v="22023005911"/>
    <s v="2024 0750 1721 641"/>
    <n v="181500"/>
    <x v="544"/>
    <s v="VS 44/23 SUMINISTRO DE SISTEMAS DE PREDICCION DE CALIDAD DEL AIRE"/>
    <n v="220"/>
    <s v="MADRID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10081394"/>
    <s v="AD"/>
    <d v="2024-02-28T00:00:00"/>
    <n v="22021007258"/>
    <s v="2024 03 9241 632"/>
    <n v="2649.4"/>
    <x v="61"/>
    <s v="CONTROL DE CALIDAD LOTE 1: ENSAYOS// OBRA REHABILITACION ANTIGUO FRONTON DE LAS FLORES PARA CENTRO DOTACIONAL"/>
    <n v="220"/>
    <s v="MALAGA"/>
    <s v="MALAG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0059527"/>
    <s v="AD"/>
    <d v="2024-02-28T00:00:00"/>
    <n v="22023005814"/>
    <s v="2024 0950 4321 625"/>
    <n v="430.75"/>
    <x v="441"/>
    <s v="COOR.SEG.Y SALUD LOTE 2 MOBILIARIO VALLADOLID ORIGEN. FONDOS EUROPEOS VALLADOLID ORIGEN. PLAN SOSTENIBILIDAD TURÍSTICA"/>
    <n v="220"/>
    <s v="VALLADOLID"/>
    <s v="VALLADOLID"/>
    <x v="0"/>
    <s v="PrAbier - Procedimiento Abierto"/>
    <s v="MultiC - MultiCriterio"/>
    <x v="2"/>
    <x v="0"/>
    <n v="6"/>
    <s v="6. Inversiones reales"/>
    <s v="09"/>
    <x v="7"/>
    <n v="4321"/>
    <s v="4321. Turismo"/>
    <n v="62"/>
    <n v="625"/>
  </r>
  <r>
    <n v="220229000799"/>
    <s v="AD"/>
    <d v="2024-02-28T00:00:00"/>
    <n v="22023001939"/>
    <s v="2024 0750 1721 623"/>
    <n v="167492.75"/>
    <x v="535"/>
    <s v="CONTRATO VS 21/22. CONTROL DE ACCESOS A LA ZONA DE BAJAS EMISIONES (ZBE)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2"/>
    <n v="623"/>
  </r>
  <r>
    <n v="220210087660"/>
    <s v="AD"/>
    <d v="2024-02-28T00:00:00"/>
    <n v="22021007258"/>
    <s v="2024 03 9241 632"/>
    <n v="165743.57"/>
    <x v="531"/>
    <s v="OBRA REHABILITACION ANTIGUO FRONTON DE LAS FLORES PARA CENTRO DOTACIONAL"/>
    <n v="220"/>
    <s v="PEREIRO DE AGUIAR"/>
    <s v="OURENSE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9000614"/>
    <s v="AD"/>
    <d v="2024-01-01T00:00:00"/>
    <n v="22024001518"/>
    <s v="2024 0950 4321 625"/>
    <n v="165433.66"/>
    <x v="545"/>
    <s v="ADJUDICACION LOTE 2 CONTRATO ADECUACION VALLADOLID ORIGEN. FONDOS EUROPEOS PRTR. PLAN SOSTENIBILIDAD TURISTICA"/>
    <n v="220"/>
    <s v="BRAFIM"/>
    <s v="TARRAGONA"/>
    <x v="2"/>
    <s v="PrAbier - Procedimiento Abierto"/>
    <s v="MultiC - MultiCriterio"/>
    <x v="2"/>
    <x v="0"/>
    <n v="6"/>
    <s v="6. Inversiones reales"/>
    <s v="09"/>
    <x v="7"/>
    <n v="4321"/>
    <s v="4321. Turismo"/>
    <n v="62"/>
    <n v="625"/>
  </r>
  <r>
    <n v="220219001203"/>
    <s v="AD"/>
    <d v="2024-02-28T00:00:00"/>
    <n v="22023003282"/>
    <s v="2024 03 9241 632"/>
    <n v="164910.9"/>
    <x v="531"/>
    <s v="OBRA REHABILITACIÓN ANTIGUO FRONTÓN LAS FLORES PARA CENTRO DOTACIONAL"/>
    <n v="220"/>
    <s v="PEREIRO DE AGUIAR"/>
    <s v="OURENSE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29000425"/>
    <s v="AD"/>
    <d v="2024-01-01T00:00:00"/>
    <n v="22024003421"/>
    <s v="2024 04 9204 641"/>
    <n v="141883.07"/>
    <x v="59"/>
    <s v="SERVICIOS LÍNEA BASE OFICINA TÉCNICA DE SEGURIDAD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0058854"/>
    <s v="AD"/>
    <d v="2024-02-28T00:00:00"/>
    <n v="22022004102"/>
    <s v="2024 0750 1721 641"/>
    <n v="134180"/>
    <x v="535"/>
    <s v="VS 21_22 SISTEMA CONTROL ACCESO ZONA BAJAS EMISIONES FONDOS PRTR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39000368"/>
    <s v="AD"/>
    <d v="2024-01-01T00:00:00"/>
    <n v="22024003157"/>
    <s v="2024 04 9204 626"/>
    <n v="133100"/>
    <x v="546"/>
    <s v="SUMINISTRO, INSTALACIÓN Y PUESTA EN MARCHA DE ORDENADORES PERSONALES Y MONITORES, PRIMERA PRÓRROGA, LOTE 1 (6/2023)"/>
    <n v="220"/>
    <s v="MADRID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9000560"/>
    <s v="AD"/>
    <d v="2024-01-01T00:00:00"/>
    <n v="22024003164"/>
    <s v="2024 04 9204 636"/>
    <n v="132719.38"/>
    <x v="532"/>
    <s v="MTO. Y REPARACIÓN DE LOS EQUIPOS DE TRAT. DE LA INFORMAC. (S. INFORM. NO CRÍTICOS) LOTE 1  (SUBROGACIÓN  A ATOS HOLDING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20007921"/>
    <s v="AD"/>
    <d v="2024-02-28T00:00:00"/>
    <n v="22022002051"/>
    <s v="2024 0550 4312 632"/>
    <n v="130347.2"/>
    <x v="531"/>
    <s v="ADJUDICACIÓN CONTRATO OBRAS REMODELACIÓN MERCADO RONDILLA STA TERESA"/>
    <n v="220"/>
    <s v="PEREIRO DE AGUIAR"/>
    <s v="OURENSE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30059525"/>
    <s v="AD"/>
    <d v="2024-02-28T00:00:00"/>
    <n v="22023004361"/>
    <s v="2024 0950 4321 625"/>
    <n v="128148.7"/>
    <x v="545"/>
    <s v="ADJUDICACIÓN LOTE 2 CONTRATO ADECUACIÓN VALLADOLID ORIGEN. FONDOS EUROPEOS PRTR. PLAN SOSTENIBILIDAD TURÍSTICA"/>
    <n v="220"/>
    <s v="BRAFIM"/>
    <s v="TARRAGONA"/>
    <x v="2"/>
    <s v="PrAbier - Procedimiento Abierto"/>
    <s v="MultiC - MultiCriterio"/>
    <x v="2"/>
    <x v="0"/>
    <n v="6"/>
    <s v="6. Inversiones reales"/>
    <s v="09"/>
    <x v="7"/>
    <n v="4321"/>
    <s v="4321. Turismo"/>
    <n v="62"/>
    <n v="625"/>
  </r>
  <r>
    <n v="220239000404"/>
    <s v="AD"/>
    <d v="2024-01-01T00:00:00"/>
    <n v="22024002932"/>
    <s v="2024 01 4331 622"/>
    <n v="188.83"/>
    <x v="441"/>
    <s v="COORDINACION DE SEGURIDAD Y SALUD OBRA DE ACONDICIONAMIENTO EXTERIOR HUB DE INNOVACION C/ VALLE DE ARAN, 1. AÑO 2024"/>
    <n v="220"/>
    <s v="VALLADOLID"/>
    <s v="VALLADOLID"/>
    <x v="6"/>
    <s v="PrAbier - Procedimiento Abierto"/>
    <s v="MultiC - MultiCriterio"/>
    <x v="2"/>
    <x v="0"/>
    <s v="6"/>
    <s v="6. Inversiones reales"/>
    <s v="01"/>
    <x v="6"/>
    <s v="4331"/>
    <s v="4331. Desarrollo empresarial"/>
    <s v="62"/>
    <s v="622"/>
  </r>
  <r>
    <n v="220239000673"/>
    <s v="AD"/>
    <d v="2024-01-01T00:00:00"/>
    <n v="22024003173"/>
    <s v="2024 04 9204 641"/>
    <n v="119955.77"/>
    <x v="15"/>
    <s v="OFICINA DE CALIDAD DEL SOFTWARE Y MEJORA DE PROCESOS, LOTE 2. SEGUNDA PRÓRROGA, (50/2023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555"/>
    <s v="AD"/>
    <d v="2024-01-01T00:00:00"/>
    <n v="22024003163"/>
    <s v="2024 04 9204 641"/>
    <n v="116867.39"/>
    <x v="546"/>
    <s v="SERVICIOS DE MIGRACIÓN, MANTENIMIENTO Y ADMINISTRACIÓN DEL SISTEMA ITSM BMC REMEDY (70/2022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0050383"/>
    <s v="AD"/>
    <d v="2024-02-28T00:00:00"/>
    <n v="22023003766"/>
    <s v="2024 05 4312 632"/>
    <n v="112864.02"/>
    <x v="528"/>
    <s v="EJECUCION MATERIAL DE OBRAS REPARACION Y SUBSANACION DE PATOLOGIAS Y MEJORAS MERCADO DELICIAS 2023"/>
    <n v="220"/>
    <s v="VALLADOLID"/>
    <s v="VALLADOLID"/>
    <x v="6"/>
    <s v="PrAbier - Procedimiento Abierto"/>
    <s v="MultiC - MultiCriterio"/>
    <x v="2"/>
    <x v="0"/>
    <s v="6"/>
    <s v="6. Inversiones reales"/>
    <s v="05"/>
    <x v="8"/>
    <s v="4312"/>
    <s v="4312. Mercados"/>
    <s v="63"/>
    <s v="632"/>
  </r>
  <r>
    <n v="220239000449"/>
    <s v="AD"/>
    <d v="2024-01-01T00:00:00"/>
    <n v="22024003207"/>
    <s v="2024 11 1361 626"/>
    <n v="112503.62"/>
    <x v="547"/>
    <s v="ACTUALIZ INTEGRAL SIST COMUNIC EMERG; LOTE1: SERV OPER ACTUALIZ INFRAESTR RED;SEISYPC."/>
    <n v="220"/>
    <s v="ZARAGOZA"/>
    <s v="ZARAGOZA"/>
    <x v="0"/>
    <s v="PrAbier - Procedimiento Abierto"/>
    <s v="MultiC - MultiCriterio"/>
    <x v="2"/>
    <x v="0"/>
    <s v="6"/>
    <s v="6. Inversiones reales"/>
    <s v="11"/>
    <x v="1"/>
    <s v="1361"/>
    <s v="1361. Prevención y extinción de incencios"/>
    <s v="62"/>
    <s v="626"/>
  </r>
  <r>
    <n v="220239000520"/>
    <s v="AD"/>
    <d v="2024-01-01T00:00:00"/>
    <n v="22024003181"/>
    <s v="2024 07 1711 610"/>
    <n v="111748.49"/>
    <x v="548"/>
    <s v="CONSERVACIÓN Y MEJORA DE LAS INFRAESTRUCTURAS VERDES DE LAS ZONAS SUR Y ESTE VALLADOLID. EXP: V.18 /2023 - LOTE 3"/>
    <n v="220"/>
    <s v="VILLAMURIEL DE CERRATO"/>
    <s v="PALENCIA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39000551"/>
    <s v="AD"/>
    <d v="2024-01-01T00:00:00"/>
    <n v="22024003159"/>
    <s v="2024 04 9204 641"/>
    <n v="110549.63"/>
    <x v="532"/>
    <s v="LICENCIAS VINCULADAS CON LOS SISTEMAS DEL CPD Y CAU), LOTE 2 GRUPO B (23/2022)   (SUBROGACIÓN  A ATOS HOLDING IBERIA)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0068707"/>
    <s v="AD"/>
    <d v="2024-02-28T00:00:00"/>
    <n v="22023006279"/>
    <s v="2024 03 9241 632"/>
    <n v="108647.59"/>
    <x v="549"/>
    <s v="SE-PC 82/2023: OBRA DEL CONTRATO DE RECUPERACION DEL ANFITEATRO DEL PARQUE DE LOS ALMENDROS DEL BARRIO DE PARQUESOL"/>
    <n v="220"/>
    <s v="MEDINA DEL CAMPO"/>
    <s v="VALLADOLID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40008021"/>
    <s v="D"/>
    <d v="2024-03-21T00:00:00"/>
    <n v="22024003075"/>
    <s v="2024 0950 4321 641"/>
    <n v="103045.73"/>
    <x v="49"/>
    <s v="DESARROLLO E IMPLANTACION DEL PORTAL INSTITUCIONAL DE TURISMO"/>
    <n v="300"/>
    <s v="ZARAGOZA"/>
    <s v="ZARAGOZA"/>
    <x v="0"/>
    <s v="PrAbier - Procedimiento Abierto"/>
    <s v="MultiC - MultiCriterio"/>
    <x v="2"/>
    <x v="0"/>
    <n v="6"/>
    <s v="6. Inversiones reales"/>
    <s v="09"/>
    <x v="7"/>
    <n v="4321"/>
    <s v="4321. Turismo"/>
    <n v="64"/>
    <n v="641"/>
  </r>
  <r>
    <n v="220219000707"/>
    <s v="AD"/>
    <d v="2024-01-01T00:00:00"/>
    <n v="22024002876"/>
    <s v="2024 02 1511 609"/>
    <n v="9140.23"/>
    <x v="61"/>
    <s v="REAJUSTE ANUALIDADES POR ADJ.CONTRATO DIREC.OBRA TUNELES LABRADORES Y PANADEROS EXTE.10/2021"/>
    <n v="220"/>
    <s v="MALAGA"/>
    <s v="MALAG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19000708"/>
    <s v="AD"/>
    <d v="2024-01-01T00:00:00"/>
    <n v="22024002877"/>
    <s v="2024 02 1511 609"/>
    <n v="3630"/>
    <x v="61"/>
    <s v="ADJ. DIREC.OBRA CONSTRUC.PASO INFERIOR CONEX. ENTRE C/PANADEROS Y LABRADORES CON AVDA.SEGOVIA."/>
    <n v="220"/>
    <s v="MALAGA"/>
    <s v="MALAG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30035064"/>
    <s v="AD"/>
    <d v="2024-02-28T00:00:00"/>
    <n v="22023003747"/>
    <s v="2024 03 9241 632"/>
    <n v="64.180000000000007"/>
    <x v="61"/>
    <s v="ENSAYOS CONTROL DE CALIDAD DE LA OBRA  CONSTRUCCIÓN RAMPA TEMPLETE PARQUE DE LA PAZ"/>
    <n v="220"/>
    <s v="MALAGA"/>
    <s v="MALAG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9000554"/>
    <s v="AD"/>
    <d v="2024-01-01T00:00:00"/>
    <n v="22024003162"/>
    <s v="2024 04 9204 641"/>
    <n v="90952.68"/>
    <x v="532"/>
    <s v="MIGRAC  SIST  CORREO ELECTRÓNICO  AYTO.  VALLADOLID A EXCHANGE ON-LINE, LOTE 3 (REAJUSTE) (58/2021) SUBROG A ATOS HOLDIN"/>
    <n v="220"/>
    <s v="MADRID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0066962"/>
    <s v="AD"/>
    <d v="2024-02-28T00:00:00"/>
    <n v="22023005812"/>
    <s v="2024 0950 4321 632"/>
    <n v="762.79"/>
    <x v="61"/>
    <s v="CONTROL CALIDAD OBRA ADECUACION ESPACIO VALLADOLID ORIGEN LOTE 1"/>
    <n v="220"/>
    <s v="MALAGA"/>
    <s v="MALAGA"/>
    <x v="0"/>
    <s v="PrAbier - Procedimiento Abierto"/>
    <s v="MultiC - MultiCriterio"/>
    <x v="0"/>
    <x v="0"/>
    <n v="6"/>
    <s v="6. Inversiones reales"/>
    <s v="09"/>
    <x v="7"/>
    <n v="4321"/>
    <s v="4321. Turismo"/>
    <n v="63"/>
    <n v="632"/>
  </r>
  <r>
    <n v="220230066966"/>
    <s v="AD"/>
    <d v="2024-02-28T00:00:00"/>
    <n v="22023005811"/>
    <s v="2024 0950 4321 625"/>
    <n v="226.55"/>
    <x v="61"/>
    <s v="CONTROL CALIDAD SUMINISTRO OBRA ADECUACION ESPACIO VALLADOLID ORIGEN LOTE 1"/>
    <n v="220"/>
    <s v="MALAGA"/>
    <s v="MALAGA"/>
    <x v="0"/>
    <s v="PrAbier - Procedimiento Abierto"/>
    <s v="MultiC - MultiCriterio"/>
    <x v="0"/>
    <x v="0"/>
    <n v="6"/>
    <s v="6. Inversiones reales"/>
    <s v="09"/>
    <x v="7"/>
    <n v="4321"/>
    <s v="4321. Turismo"/>
    <n v="62"/>
    <n v="625"/>
  </r>
  <r>
    <n v="220239000670"/>
    <s v="AD"/>
    <d v="2024-01-01T00:00:00"/>
    <n v="22024003171"/>
    <s v="2024 04 9204 641"/>
    <n v="89543.59"/>
    <x v="550"/>
    <s v="MTO. Y ASIST. TÉC. DE LAS HERRAMIENTAS DE ADMÓN ELECTRÓNICA  AYTO  BASADAS EN AMARA SUITE, PRIMERA PRÓRROGA (48/2023)"/>
    <n v="220"/>
    <s v="ALCOBENDAS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620"/>
    <s v="AD"/>
    <d v="2024-01-01T00:00:00"/>
    <n v="22024003168"/>
    <s v="2024 04 9204 626"/>
    <n v="86872.58"/>
    <x v="551"/>
    <s v="SUMINISTRO NUEVO SISTEMA DE ALMACENAMIENTO PARA EL AYTO DE VALLADOLID, LOTE 1 (25/2023)"/>
    <n v="220"/>
    <s v="SEVILLA"/>
    <s v="SEVILLA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29000110"/>
    <s v="AD"/>
    <d v="2024-01-01T00:00:00"/>
    <n v="22024002818"/>
    <s v="2024 04 9204 636"/>
    <n v="86212.5"/>
    <x v="543"/>
    <s v="GESTIÓN Y MANTENIMIENTO ÁREAS WIFI (67/2021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39000166"/>
    <s v="AD"/>
    <d v="2024-01-01T00:00:00"/>
    <n v="22024003187"/>
    <s v="2024 02 1511 609"/>
    <n v="9540.09"/>
    <x v="28"/>
    <s v="CONTROL CALIDAD LOTE 2 OBRA TUNEL CALLE PADRE CLARET."/>
    <n v="220"/>
    <s v="SANT CUGAT DEL VALLES"/>
    <s v="BARCELON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29000221"/>
    <s v="AD"/>
    <d v="2024-01-01T00:00:00"/>
    <n v="22024002984"/>
    <s v="2024 04 9204 626"/>
    <n v="15427.5"/>
    <x v="552"/>
    <s v="ACONDICIONAMIENTO CPD RESPALDO, LOTE 2   (59/2021)"/>
    <n v="220"/>
    <s v="BARCELONA"/>
    <s v="BARCELONA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9000226"/>
    <s v="AD"/>
    <d v="2024-01-01T00:00:00"/>
    <n v="22024003189"/>
    <s v="2024 02 1511 609"/>
    <n v="7769.34"/>
    <x v="553"/>
    <s v="SEGURIDAD Y SALUD OBRA TUNEL CALLE PADRE CLARET"/>
    <n v="220"/>
    <s v="VALLADOLID"/>
    <s v="VALLADOLID"/>
    <x v="0"/>
    <s v="PrAbier - Procedimiento Abierto"/>
    <s v="MultiC - MultiCriterio"/>
    <x v="2"/>
    <x v="0"/>
    <s v="6"/>
    <s v="6. Inversiones reales"/>
    <s v="02"/>
    <x v="5"/>
    <s v="1511"/>
    <s v="1511. Planficación y gestión del urbanismo"/>
    <s v="60"/>
    <s v="609"/>
  </r>
  <r>
    <n v="220239000529"/>
    <s v="AD"/>
    <d v="2024-01-01T00:00:00"/>
    <n v="22024003054"/>
    <s v="2024 06 3232 632"/>
    <n v="207.57"/>
    <x v="61"/>
    <s v="SE 48-2023. CONTRATO DE OBRAS DE REFORMA DE ASEOS EN EL CEIP GONZALO DE BERCEO. CONTROL DE CALIDAD. LOTE 1. ENE Y FEB 24"/>
    <n v="220"/>
    <s v="MALAGA"/>
    <s v="MALAGA"/>
    <x v="0"/>
    <s v="PrAbier - Procedimiento Abierto"/>
    <s v="MultiC - MultiCriterio"/>
    <x v="0"/>
    <x v="0"/>
    <s v="6"/>
    <s v="6. Inversiones reales"/>
    <s v="06"/>
    <x v="4"/>
    <s v="3232"/>
    <s v="3232. Conservación y mantenimiento centros educación infantil y primaria"/>
    <s v="63"/>
    <s v="632"/>
  </r>
  <r>
    <n v="220239000553"/>
    <s v="AD"/>
    <d v="2024-01-01T00:00:00"/>
    <n v="22024003161"/>
    <s v="2024 04 9204 641"/>
    <n v="82521.100000000006"/>
    <x v="532"/>
    <s v="LICENCIAS VINCULADAS CON  LAS B. DE D. DE LOS SIST. DE INFORMACIÓN, LOTE 1 GRUPO A (23/2022) SUBROGACIÓN  A ATOS HOLDING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9000618"/>
    <s v="AD"/>
    <d v="2024-01-01T00:00:00"/>
    <n v="22024003375"/>
    <s v="2024 08 1532 619"/>
    <n v="5952.87"/>
    <x v="61"/>
    <s v="Control calidad contrato nueva intersección acceso al polígono industrial &quot;&quot;EL BERROCAL&quot;&quot; desde la antigua N-620 (lote 1)"/>
    <n v="220"/>
    <s v="MALAGA"/>
    <s v="MALAGA"/>
    <x v="0"/>
    <s v="PrAbier - Procedimiento Abierto"/>
    <s v="UniC - Único 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39000248"/>
    <s v="AD"/>
    <d v="2024-01-01T00:00:00"/>
    <n v="22024003153"/>
    <s v="2024 04 9204 641"/>
    <n v="82172.800000000003"/>
    <x v="554"/>
    <s v="MTO Y ASIST. TÉCNICA DEL SISTEMA DE INFORMACIÓN PRESUPUESTARIA, CONTABLE Y FINANCIERA,(81/2022)"/>
    <n v="220"/>
    <s v="ECIJA"/>
    <s v="SEVILLA"/>
    <x v="0"/>
    <s v="PrNegSP - Procedimiento Negociado Sin Publicidad"/>
    <s v="SinC - Sin Criterio"/>
    <x v="3"/>
    <x v="0"/>
    <s v="6"/>
    <s v="6. Inversiones reales"/>
    <s v="04"/>
    <x v="0"/>
    <s v="9204"/>
    <s v="9204. Tecnologías de la información y comunicación"/>
    <s v="64"/>
    <s v="641"/>
  </r>
  <r>
    <n v="220240008395"/>
    <s v="AD"/>
    <d v="2024-03-22T00:00:00"/>
    <n v="22024002958"/>
    <s v="2024 0550 4312 632"/>
    <n v="1204.7"/>
    <x v="61"/>
    <s v="SALDO COMPROMETIDO A 31/12/2023 CONTROL CALIDAD(L1) OBRAS REPARACION SUBSANACION PATOLOGIAS MERCADO DELICIAS."/>
    <n v="220"/>
    <s v="MALAGA"/>
    <s v="MALAGA"/>
    <x v="6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39000552"/>
    <s v="AD"/>
    <d v="2024-01-01T00:00:00"/>
    <n v="22024003160"/>
    <s v="2024 04 9204 641"/>
    <n v="79006.13"/>
    <x v="532"/>
    <s v="LICENCIAS VINCULADAS CON LOS SISTEMAS DEL CPD Y CAU), LOTE 2 GRUPO A (23/2022)   (SUBROGACIÓN  A ATOS HOLDING IBERIA)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40005580"/>
    <s v="D"/>
    <d v="2024-03-13T00:00:00"/>
    <n v="22024001486"/>
    <s v="2024 0550 4312 623"/>
    <n v="76802.33"/>
    <x v="555"/>
    <s v="CONTRATO  INSTALACION Y  SUMINISTRO DE EQUIPAMIENTO PARA GALERIAS COMERCIALES RONDILLA STA TERESA. ADJUDICACION - LOTE 1"/>
    <n v="300"/>
    <s v="VALLADOLID"/>
    <s v="VALLADOLID"/>
    <x v="2"/>
    <s v="PrAbier - Procedimiento Abierto"/>
    <s v="MultiC - MultiCriterio"/>
    <x v="2"/>
    <x v="0"/>
    <n v="6"/>
    <s v="6. Inversiones reales"/>
    <s v="05"/>
    <x v="8"/>
    <n v="4312"/>
    <s v="4312. Mercados"/>
    <n v="62"/>
    <n v="623"/>
  </r>
  <r>
    <n v="220229000600"/>
    <s v="AD"/>
    <d v="2024-01-01T00:00:00"/>
    <n v="22024003410"/>
    <s v="2024 11 1321 641"/>
    <n v="74753.62"/>
    <x v="556"/>
    <s v="APLICACIÓN INFORMÁTICA DE POLICÍA MUNICIPAL. LOTE Nº 1, EXPTE. 41/2021."/>
    <n v="220"/>
    <s v="CARLET"/>
    <s v="VALENCIA"/>
    <x v="2"/>
    <s v="PrAbier - Procedimiento Abierto"/>
    <s v="MultiC - MultiCriterio"/>
    <x v="2"/>
    <x v="0"/>
    <s v="6"/>
    <s v="6. Inversiones reales"/>
    <s v="11"/>
    <x v="1"/>
    <s v="1321"/>
    <s v="1321. Policía municipal"/>
    <s v="64"/>
    <s v="641"/>
  </r>
  <r>
    <n v="220229000063"/>
    <s v="AD"/>
    <d v="2024-01-01T00:00:00"/>
    <n v="22024002982"/>
    <s v="2024 04 9204 641"/>
    <n v="68222.710000000006"/>
    <x v="557"/>
    <s v="OFICINA DE PROYECTO PARA LA PRESTACIÓN DE SERV DE COORDINACIÓN.... DEL LOTE 1, LOTE 2  (68/2020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571"/>
    <s v="AD"/>
    <d v="2024-01-01T00:00:00"/>
    <n v="22024003191"/>
    <s v="2024 02 1511 609"/>
    <n v="67176.179999999993"/>
    <x v="558"/>
    <s v="ADJ.CONTRATO ASISTENCIA TÉCNICA PARA LA VIGILANCIA DE LA LÍNEA FERROVIARIA OBRAS CALLE PADRE CLARET."/>
    <n v="220"/>
    <s v="ALCOLEA DE CINCA"/>
    <s v="HUESCA"/>
    <x v="0"/>
    <s v="PrAbier - Procedimiento Abierto"/>
    <s v="MultiC - MultiCriterio"/>
    <x v="2"/>
    <x v="0"/>
    <s v="6"/>
    <s v="6. Inversiones reales"/>
    <s v="02"/>
    <x v="5"/>
    <s v="1511"/>
    <s v="1511. Planficación y gestión del urbanismo"/>
    <s v="60"/>
    <s v="609"/>
  </r>
  <r>
    <n v="220240007507"/>
    <s v="AD"/>
    <d v="2024-03-20T00:00:00"/>
    <n v="22024001587"/>
    <s v="2024 04 9204 641"/>
    <n v="63973.83"/>
    <x v="559"/>
    <s v="SOPORTE Y MTO  PORTAL Y SEDE ELECTRÓNICA DEL AYTO VALLADOLID, BASADOS EN PROXIA SUITE (22/2022), REAJUSTE ANUALIDADES"/>
    <n v="220"/>
    <s v="BOECILLO"/>
    <s v="VALLADOLID"/>
    <x v="0"/>
    <s v="PrNegSP - Procedimiento Negociado Sin Publicidad"/>
    <s v="SinC - Sin Criterio"/>
    <x v="3"/>
    <x v="0"/>
    <s v="6"/>
    <s v="6. Inversiones reales"/>
    <s v="04"/>
    <x v="0"/>
    <s v="9204"/>
    <s v="9204. Tecnologías de la información y comunicación"/>
    <s v="64"/>
    <s v="641"/>
  </r>
  <r>
    <n v="220239000360"/>
    <s v="AD"/>
    <d v="2024-01-01T00:00:00"/>
    <n v="22024003156"/>
    <s v="2024 04 9204 641"/>
    <n v="62776.94"/>
    <x v="560"/>
    <s v="SERVICIO DE MANTENIMIENTO Y ASISTENCIA TÉCNICA DEL SISTEMA DE PERSONAL Y NÓMINA, BASADO EN META4 E-MIND (11/2023)"/>
    <n v="220"/>
    <s v="SEVILLA"/>
    <s v="SEVILLA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405"/>
    <s v="AD"/>
    <d v="2024-01-01T00:00:00"/>
    <n v="22024002933"/>
    <s v="2024 01 4331 622"/>
    <n v="62133.5"/>
    <x v="561"/>
    <s v="ADJUDICACION OBRA ACONDICIONAMIENTO ENTORNO EDIF HUB INNOVACION C/ VALLE DE ARAN 1. EXPTE AI-17/2023. AÑO 2024"/>
    <n v="220"/>
    <s v="VILLARES DE LA REINA"/>
    <s v="SALAMANCA"/>
    <x v="6"/>
    <s v="PrNegSP - Procedimiento Negociado Sin Publicidad"/>
    <s v="SinC - Sin Criterio"/>
    <x v="3"/>
    <x v="0"/>
    <s v="6"/>
    <s v="6. Inversiones reales"/>
    <s v="01"/>
    <x v="6"/>
    <s v="4331"/>
    <s v="4331. Desarrollo empresarial"/>
    <s v="62"/>
    <s v="622"/>
  </r>
  <r>
    <n v="220240008020"/>
    <s v="D"/>
    <d v="2024-03-21T00:00:00"/>
    <n v="22023005957"/>
    <s v="2024 0950 4321 641"/>
    <n v="60000"/>
    <x v="49"/>
    <s v="DESARROLLO E IMPLANTACIÓN DEL PORTAL INSTITUCIONAL DE TURISMO. SUBVENCION DTI"/>
    <n v="300"/>
    <s v="ZARAGOZA"/>
    <s v="ZARAGOZA"/>
    <x v="0"/>
    <s v="PrAbier - Procedimiento Abierto"/>
    <s v="MultiC - MultiCriterio"/>
    <x v="2"/>
    <x v="0"/>
    <n v="6"/>
    <s v="6. Inversiones reales"/>
    <s v="09"/>
    <x v="7"/>
    <n v="4321"/>
    <s v="4321. Turismo"/>
    <n v="64"/>
    <n v="641"/>
  </r>
  <r>
    <n v="220239000139"/>
    <s v="AD"/>
    <d v="2024-01-01T00:00:00"/>
    <n v="22024003178"/>
    <s v="2024 07 1711 610"/>
    <n v="59531.4"/>
    <x v="548"/>
    <s v="CONTRATACIÓN CONSERVACIÓN Y MEJORA INFRAESTRUCT_VERDES  ZONAS CENTRO Y NORTE. LOTE 4_C. CALIDAD Lotes 1 y 2. V.34/2022."/>
    <n v="220"/>
    <s v="VILLAMURIEL DE CERRATO"/>
    <s v="PALENCIA"/>
    <x v="0"/>
    <s v="PrAbier - Procedimiento Abierto"/>
    <s v="MultiC - MultiCriterio"/>
    <x v="2"/>
    <x v="0"/>
    <s v="6"/>
    <s v="6. Inversiones reales"/>
    <s v="07"/>
    <x v="10"/>
    <s v="1711"/>
    <s v="1711. Parques y jardines"/>
    <s v="61"/>
    <s v="610"/>
  </r>
  <r>
    <n v="220230003435"/>
    <s v="AD"/>
    <d v="2024-02-28T00:00:00"/>
    <n v="22023001682"/>
    <s v="2024 03 9241 632"/>
    <n v="57141.89"/>
    <x v="531"/>
    <s v="MODIFICADO OBRA REHABILITACIÓN ANTIGUO FRONTÓN LAS FLORES PARA CENTRO DOTACIONAL"/>
    <n v="220"/>
    <s v="PEREIRO DE AGUIAR"/>
    <s v="OURENSE"/>
    <x v="6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29000430"/>
    <s v="AD"/>
    <d v="2024-01-01T00:00:00"/>
    <n v="22024003426"/>
    <s v="2024 04 9204 641"/>
    <n v="57054.55"/>
    <x v="59"/>
    <s v="SOLUCIÓN DE AUTENTICACIÓN CON DOBLE FACTOR (2FA)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428"/>
    <s v="AD"/>
    <d v="2024-01-01T00:00:00"/>
    <n v="22024003424"/>
    <s v="2024 04 9204 641"/>
    <n v="56546.11"/>
    <x v="59"/>
    <s v="SOLUCIÓN DE PROTECCIÓN DE ENDPOINT (EDR)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165"/>
    <s v="AD"/>
    <d v="2024-01-01T00:00:00"/>
    <n v="22024003186"/>
    <s v="2024 02 1511 609"/>
    <n v="6638.05"/>
    <x v="61"/>
    <s v="CONTROL CALIDAD LOTE 1 OBRA TUNEL CALLE PADRE CLARET."/>
    <n v="220"/>
    <s v="MALAGA"/>
    <s v="MALAG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29000335"/>
    <s v="AD"/>
    <d v="2024-01-01T00:00:00"/>
    <n v="22024003804"/>
    <s v="2024 04 9204 641"/>
    <n v="43984.12"/>
    <x v="559"/>
    <s v="SOPORTE Y MANTENIMIENTO DEL PORTAL Y SEDE ELECTRÓNICA DEL AYUNTAMIENTO DE VALLADOLID, BASADOS EN PROXIA SUITE (22/2022)"/>
    <n v="220"/>
    <s v="BOECILLO"/>
    <s v="VALLADOLID"/>
    <x v="0"/>
    <s v="PrNegSP - Procedimiento Negociado Sin Publicidad"/>
    <s v="SinC - Sin Criterio"/>
    <x v="3"/>
    <x v="0"/>
    <s v="6"/>
    <s v="6. Inversiones reales"/>
    <s v="04"/>
    <x v="0"/>
    <s v="9204"/>
    <s v="9204. Tecnologías de la información y comunicación"/>
    <s v="64"/>
    <s v="641"/>
  </r>
  <r>
    <n v="220240004864"/>
    <s v="AD"/>
    <d v="2024-03-05T00:00:00"/>
    <n v="22024001558"/>
    <s v="2024 1150 1621 623"/>
    <n v="722465.25"/>
    <x v="398"/>
    <s v="EXP. 24/2023 SESPSC SUMINISTRO CONTENEDORES PRTR. LOTE 1. CONTENUR. SERVICIO DE LIMPIEZA."/>
    <n v="220"/>
    <s v="GETAFE"/>
    <s v="MADRID"/>
    <x v="2"/>
    <s v="PrAbier - Procedimiento Abierto"/>
    <s v="MultiC - MultiCriterio"/>
    <x v="2"/>
    <x v="0"/>
    <n v="6"/>
    <s v="6. Inversiones reales"/>
    <s v="11"/>
    <x v="1"/>
    <n v="1621"/>
    <s v="1621. Recogida de residuos"/>
    <n v="62"/>
    <n v="623"/>
  </r>
  <r>
    <n v="220229000116"/>
    <s v="AD"/>
    <d v="2024-01-01T00:00:00"/>
    <n v="22024002820"/>
    <s v="2024 04 9204 636"/>
    <n v="28622.55"/>
    <x v="543"/>
    <s v="GESTIÓN Y MANTENIMIENTO ÁREAS WIFI (67/2021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40004865"/>
    <s v="AD"/>
    <d v="2024-03-05T00:00:00"/>
    <n v="22024001559"/>
    <s v="2024 1150 1621 623"/>
    <n v="79961.460000000006"/>
    <x v="398"/>
    <s v="EXP. 24/2023 SESPSC SUMINISTRO CONTENEDORES PRTR. LOTE 2. CONTENUR. SERVICIO DE LIMPIEZA."/>
    <n v="220"/>
    <s v="GETAFE"/>
    <s v="MADRID"/>
    <x v="2"/>
    <s v="PrAbier - Procedimiento Abierto"/>
    <s v="MultiC - MultiCriterio"/>
    <x v="2"/>
    <x v="0"/>
    <n v="6"/>
    <s v="6. Inversiones reales"/>
    <s v="11"/>
    <x v="1"/>
    <n v="1621"/>
    <s v="1621. Recogida de residuos"/>
    <n v="62"/>
    <n v="623"/>
  </r>
  <r>
    <n v="220229000255"/>
    <s v="AD"/>
    <d v="2024-01-01T00:00:00"/>
    <n v="22024003442"/>
    <s v="2024 11 1321 629"/>
    <n v="35000"/>
    <x v="562"/>
    <s v="PLAN DE RENOVACIÓN DE ARMAMENTO PARA POLICÍAS MUNICIPAL. EXPTE SPSC 039/21."/>
    <n v="220"/>
    <s v="CARTAGENA"/>
    <s v="MURCIA"/>
    <x v="2"/>
    <s v="PrAbier - Procedimiento Abierto"/>
    <s v="MultiC - MultiCriterio"/>
    <x v="2"/>
    <x v="0"/>
    <s v="6"/>
    <s v="6. Inversiones reales"/>
    <s v="11"/>
    <x v="1"/>
    <s v="1321"/>
    <s v="1321. Policía municipal"/>
    <s v="62"/>
    <s v="629"/>
  </r>
  <r>
    <n v="220229000256"/>
    <s v="AD"/>
    <d v="2024-01-01T00:00:00"/>
    <n v="22024002848"/>
    <s v="2024 04 9204 636"/>
    <n v="40526.81"/>
    <x v="404"/>
    <s v="MTO. Y REPARACIÓN DE LOS SISTEMAS ELÉCTRICOS Y DE ALIMENTACIÓN ININTERRUMPIDA, LOTE 2 , (73/2021)"/>
    <n v="220"/>
    <s v="VALLADOLID"/>
    <s v="VALLADOL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40008443"/>
    <s v="AD"/>
    <d v="2024-03-22T00:00:00"/>
    <n v="22024000058"/>
    <s v="2024 04 9204 636"/>
    <n v="29330.71"/>
    <x v="532"/>
    <s v="MTO Y REPARACIÓN DE LOS EQUIPOS DE TRAT DE LA INFORMAC (S INFORM NO CRÍTICOS) LOTE 1 MODIFICACIÓN CONTRATO (73/202 3)"/>
    <n v="220"/>
    <s v="MADRID"/>
    <s v="MADRID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39000602"/>
    <s v="AD"/>
    <d v="2024-01-01T00:00:00"/>
    <n v="22024003166"/>
    <s v="2024 04 9204 641"/>
    <n v="19482.21"/>
    <x v="532"/>
    <s v="SUMINISTRO DE LICENCIAS DE PUESTO DE USUARIO (METALLIC, SOPHOS, MS PROJECT Y MS B1), LOTE 5 (25/2023)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9000498"/>
    <s v="AD"/>
    <d v="2024-01-01T00:00:00"/>
    <n v="22024003158"/>
    <s v="2024 04 9204 641"/>
    <n v="2202.5100000000002"/>
    <x v="532"/>
    <s v="LICENCIAS VINCULADAS CON LOS SISTEMAS DEL CPD Y CAU), LOTE 2 GRUPO A (23/2022) (SUBR.  A ATOS HOLDING ) MODIFI. CONTRATO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29000025"/>
    <s v="AD"/>
    <d v="2024-01-01T00:00:00"/>
    <n v="22024003802"/>
    <s v="2024 04 9204 641"/>
    <n v="14707.74"/>
    <x v="391"/>
    <s v="SUMINISTRO, INSTALACIÓN, CONFIGURACIÓN Y PUESTA EN MARCHA DE UN SISTEMA DE COPIAS DE SEGURIDAD, LOTE 1 (REAJ) (58/2021)"/>
    <n v="220"/>
    <s v="VALLADOLID"/>
    <s v="VALLADOL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442"/>
    <s v="AD"/>
    <d v="2024-01-01T00:00:00"/>
    <n v="22024002861"/>
    <s v="2024 04 9204 641"/>
    <n v="9579.17"/>
    <x v="391"/>
    <s v="LICENCIAS VINCULADAS CON LA SOLUCIÓN ANTIVIRUS  LOTE 3 GRUPO B (23/2022)"/>
    <n v="220"/>
    <s v="VALLADOLID"/>
    <s v="VALLADOL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29000444"/>
    <s v="AD"/>
    <d v="2024-01-01T00:00:00"/>
    <n v="22024003801"/>
    <s v="2024 04 9204 641"/>
    <n v="7755.95"/>
    <x v="391"/>
    <s v="LICENCIAS VINCULADAS CON LA SOLUCIÓN DE ANTIVIRUS, LOTE 3 GRUPO A (23/2022)"/>
    <n v="220"/>
    <s v="VALLADOLID"/>
    <s v="VALLADOL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9000626"/>
    <s v="AD"/>
    <d v="2024-01-01T00:00:00"/>
    <n v="22024003170"/>
    <s v="2024 04 9204 641"/>
    <n v="39860.519999999997"/>
    <x v="554"/>
    <s v="MTO. Y ASISTENCIA TÉCNICA DEL SISTEMA DE INFORMACIÓN DEL PADRÓN MUNICIPAL DE HABITANTES DEL AYTO DE VALLADOLID (12/2023"/>
    <n v="220"/>
    <s v="ECIJA"/>
    <s v="SEVILLA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167"/>
    <s v="AD"/>
    <d v="2024-01-01T00:00:00"/>
    <n v="22024003188"/>
    <s v="2024 02 1511 619"/>
    <n v="5243.12"/>
    <x v="154"/>
    <s v="CONTRATO BASADO DE CONTROL DE CALIDAD (LOTE 2) OBRA URB.CAMINO VIEJO SIMANCAS (LOTE 1)."/>
    <n v="220"/>
    <s v="ZARATAN"/>
    <s v="VALLADOLID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1"/>
    <s v="619"/>
  </r>
  <r>
    <n v="220239000087"/>
    <s v="AD"/>
    <d v="2024-01-01T00:00:00"/>
    <n v="22024001574"/>
    <s v="2024 0250 9332 632"/>
    <n v="20018.47"/>
    <x v="563"/>
    <s v="DIRECCION DE OBRA 2024 REHABILITACION CASA CONSISTORIAL"/>
    <n v="220"/>
    <s v="VALLADOLID"/>
    <s v="VALLADOLID"/>
    <x v="0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20012381"/>
    <s v="AD"/>
    <d v="2024-02-28T00:00:00"/>
    <n v="22022002454"/>
    <s v="2024 0550 4312 632"/>
    <n v="1718.49"/>
    <x v="154"/>
    <s v="CONTRATO CONTROL DE CALIDAD OBRAS REMODELACIÓN GALERIAS MUNICIPALES DE ALIMENTACIÓN RONDILLA STA. TERESA (LOTE 2)"/>
    <n v="220"/>
    <s v="ZARATAN"/>
    <s v="VALLADOLID"/>
    <x v="0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30015940"/>
    <s v="AD"/>
    <d v="2024-02-28T00:00:00"/>
    <n v="22023003884"/>
    <s v="2024 0250 9332 632"/>
    <n v="1657.7"/>
    <x v="563"/>
    <s v="C.BASADO RED PYTO REHABILITACIÓN ENERGÉTICA CASA CONSISTORIAL Y REAJUSTE DE ANUALIDADES PYTO Y DIREC OBRA 2023."/>
    <n v="220"/>
    <s v="VALLADOLID"/>
    <s v="VALLADOLID"/>
    <x v="0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20014670"/>
    <s v="AD"/>
    <d v="2024-02-28T00:00:00"/>
    <n v="22022002145"/>
    <s v="2024 0550 4312 632"/>
    <n v="1556.4"/>
    <x v="563"/>
    <s v="Direccion de Obra - Obras de acondicionamiento del mercado de Rondilla de Santa Teresa"/>
    <n v="220"/>
    <s v="VALLADOLID"/>
    <s v="VALLADOLID"/>
    <x v="6"/>
    <s v="PrAbier - Procedimiento Abierto"/>
    <s v="MultiC - MultiCriterio"/>
    <x v="2"/>
    <x v="0"/>
    <n v="6"/>
    <s v="6. Inversiones reales"/>
    <s v="05"/>
    <x v="8"/>
    <n v="4312"/>
    <s v="4312. Mercados"/>
    <n v="63"/>
    <n v="632"/>
  </r>
  <r>
    <n v="220230071785"/>
    <s v="AD"/>
    <d v="2024-02-28T00:00:00"/>
    <n v="22023006279"/>
    <s v="2024 03 9241 632"/>
    <n v="4483.04"/>
    <x v="564"/>
    <s v="EXP. SE PC 82/2023: RECUPERACIÓN ANFITEATRO PARQUESOL. CONTRATO AUXILIAR DE DIRECCIÓN DE OBRA"/>
    <n v="220"/>
    <s v="BURGOS"/>
    <s v="BURGOS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0050390"/>
    <s v="AD"/>
    <d v="2024-02-28T00:00:00"/>
    <n v="22023003403"/>
    <s v="2024 0250 9332 632"/>
    <n v="40335.379999999997"/>
    <x v="516"/>
    <s v="ADJUDICACION CONTRATO OBRAS REHABILITACIÓN ENERGÉTICA Y REFORMA CASA CONSISTORIAL."/>
    <n v="220"/>
    <s v="VALLADOLID"/>
    <s v="VALLADOLID"/>
    <x v="6"/>
    <s v="PrAbier - Procedimiento Abierto"/>
    <s v="MultiC - MultiCriterio"/>
    <x v="2"/>
    <x v="0"/>
    <n v="6"/>
    <s v="6. Inversiones reales"/>
    <s v="02"/>
    <x v="5"/>
    <n v="9332"/>
    <s v="9332. Mantenimiento de edificios e instalaciones municipales"/>
    <n v="63"/>
    <n v="632"/>
  </r>
  <r>
    <n v="220230030677"/>
    <s v="AD"/>
    <d v="2024-02-28T00:00:00"/>
    <n v="22023004545"/>
    <s v="2024 0550 4312 632"/>
    <n v="1538.41"/>
    <x v="154"/>
    <s v="MODIFICADO DEL PROYECTO DE REHABILITACION GALERIAS MUNICIPALES DE ALIMENTACION RONDILLA DE SANTA TERESA"/>
    <n v="220"/>
    <s v="ZARATAN"/>
    <s v="VALLADOLID"/>
    <x v="0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30053181"/>
    <s v="AD"/>
    <d v="2024-02-28T00:00:00"/>
    <n v="22023003403"/>
    <s v="2024 0250 9332 632"/>
    <n v="6455.61"/>
    <x v="154"/>
    <s v="C.CALIDAD (LOTE 2) REHABILITACIÓN, REFORMA  Y ACTUALIZACIÓN CASA CONSISTORIAL."/>
    <n v="220"/>
    <s v="ZARATAN"/>
    <s v="VALLADOLID"/>
    <x v="0"/>
    <s v="PrAbier - Procedimiento Abierto"/>
    <s v="MultiC - MultiCriterio"/>
    <x v="0"/>
    <x v="0"/>
    <n v="6"/>
    <s v="6. Inversiones reales"/>
    <s v="02"/>
    <x v="5"/>
    <n v="9332"/>
    <s v="9332. Mantenimiento de edificios e instalaciones municipales"/>
    <n v="63"/>
    <n v="632"/>
  </r>
  <r>
    <n v="220239000485"/>
    <s v="AD"/>
    <d v="2024-01-01T00:00:00"/>
    <n v="22024001523"/>
    <s v="2024 1050 2314 632"/>
    <n v="4424.49"/>
    <x v="28"/>
    <s v="ASISTENCIA CONTROL CALIDAD REFORMA EDIFICIO ZONA JOVEN EL PINAR - C/ ARCA REAL 56 - PRTR NGEU / GR APUNTES 09/20"/>
    <n v="220"/>
    <s v="SANT CUGAT DEL VALLES"/>
    <s v="BARCELONA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30064191"/>
    <s v="AD"/>
    <d v="2024-03-12T00:00:00"/>
    <n v="22023008370"/>
    <s v="2024 0550 4312 632"/>
    <n v="6088.24"/>
    <x v="154"/>
    <s v="DIRECCION FACULTATIVA OBRAS REPARACION Y SUBSANACION DE PATOLOGIAS EN EL MERCADO DELICIAS."/>
    <n v="220"/>
    <s v="ZARATAN"/>
    <s v="VALLADOLID"/>
    <x v="6"/>
    <s v="PrAbier - Procedimiento Abierto"/>
    <s v="MultiC - MultiCriterio"/>
    <x v="0"/>
    <x v="0"/>
    <n v="6"/>
    <s v="6. Inversiones reales"/>
    <s v="05"/>
    <x v="8"/>
    <n v="4312"/>
    <s v="4312. Mercados"/>
    <n v="63"/>
    <n v="632"/>
  </r>
  <r>
    <n v="220230066963"/>
    <s v="AD"/>
    <d v="2024-02-28T00:00:00"/>
    <n v="22023005812"/>
    <s v="2024 0950 4321 632"/>
    <n v="4879.5"/>
    <x v="154"/>
    <s v="CONTROL CALIDAD OBRA ADECUACION ESPACIO VALLADOLID ORIGEN LOTE 2"/>
    <n v="220"/>
    <s v="ZARATAN"/>
    <s v="VALLADOLID"/>
    <x v="0"/>
    <s v="PrAbier - Procedimiento Abierto"/>
    <s v="MultiC - MultiCriterio"/>
    <x v="0"/>
    <x v="0"/>
    <n v="6"/>
    <s v="6. Inversiones reales"/>
    <s v="09"/>
    <x v="7"/>
    <n v="4321"/>
    <s v="4321. Turismo"/>
    <n v="63"/>
    <n v="632"/>
  </r>
  <r>
    <n v="220239000223"/>
    <s v="AD"/>
    <d v="2024-01-01T00:00:00"/>
    <n v="22024003196"/>
    <s v="2024 04 9321 641"/>
    <n v="26620"/>
    <x v="565"/>
    <s v="SUMINISTRO E IMPLANTACIÓN DEL SISTEMA DE GESTIÓN DE INGRESOS Y RECAUDACIÓN 2024-25-LOTE 2"/>
    <n v="220"/>
    <s v="ALDEATEJADA"/>
    <s v="SALAMANCA"/>
    <x v="0"/>
    <s v="PrAbier - Procedimiento Abierto"/>
    <s v="MultiC - MultiCriterio"/>
    <x v="2"/>
    <x v="0"/>
    <s v="6"/>
    <s v="6. Inversiones reales"/>
    <s v="04"/>
    <x v="0"/>
    <s v="9321"/>
    <s v="9321. Gestión de ingresos e inspección"/>
    <s v="64"/>
    <s v="641"/>
  </r>
  <r>
    <n v="220239000711"/>
    <s v="AD"/>
    <d v="2024-01-01T00:00:00"/>
    <n v="22024003192"/>
    <s v="2024 02 1511 619"/>
    <n v="3872"/>
    <x v="553"/>
    <s v="ASISTENCIA TECNICA A LA DIREC.FACULTATIVA EXP.19/23 CM.VIEJO SIMANCAS (TRAMO 1)."/>
    <n v="220"/>
    <s v="VALLADOLID"/>
    <s v="VALLADOLID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1"/>
    <s v="619"/>
  </r>
  <r>
    <n v="220239000466"/>
    <s v="AD"/>
    <d v="2024-01-01T00:00:00"/>
    <n v="22024002582"/>
    <s v="2024 04 9231 641"/>
    <n v="25914.29"/>
    <x v="559"/>
    <s v="TRAMITACIÓN NUEVO AD CONTRATO MANTENIM. SISTEMA QUEJAS Y SUGERENCIAS POR CAMBIO A PROYECTO SIN F.A."/>
    <n v="220"/>
    <s v="BOECILLO"/>
    <s v="VALLADOLID"/>
    <x v="2"/>
    <s v="PrAbier - Procedimiento Abierto"/>
    <s v="MultiC - MultiCriterio"/>
    <x v="2"/>
    <x v="0"/>
    <s v="6"/>
    <s v="6. Inversiones reales"/>
    <s v="04"/>
    <x v="0"/>
    <s v="9231"/>
    <s v="9231. Información, registro y gestión del padrón"/>
    <s v="64"/>
    <s v="641"/>
  </r>
  <r>
    <n v="220230066965"/>
    <s v="AD"/>
    <d v="2024-02-28T00:00:00"/>
    <n v="22023005811"/>
    <s v="2024 0950 4321 625"/>
    <n v="1470.45"/>
    <x v="154"/>
    <s v="CONTROL CALIDAD SUMINISTRO OBRA ADECUACION ESPACIO VALLADOLID ORIGEN LOTE 2"/>
    <n v="220"/>
    <s v="ZARATAN"/>
    <s v="VALLADOLID"/>
    <x v="0"/>
    <s v="PrAbier - Procedimiento Abierto"/>
    <s v="MultiC - MultiCriterio"/>
    <x v="0"/>
    <x v="0"/>
    <n v="6"/>
    <s v="6. Inversiones reales"/>
    <s v="09"/>
    <x v="7"/>
    <n v="4321"/>
    <s v="4321. Turismo"/>
    <n v="62"/>
    <n v="625"/>
  </r>
  <r>
    <n v="220219000879"/>
    <s v="AD"/>
    <d v="2024-01-01T00:00:00"/>
    <n v="22024002878"/>
    <s v="2024 08 1341 619"/>
    <n v="1909.98"/>
    <x v="553"/>
    <s v="SEGURIDAD Y SALUD CONTRATO GISCCT (2022-2023-1 enero a 31 agosto'2024)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341"/>
    <s v="1341. Movilidad"/>
    <s v="61"/>
    <s v="619"/>
  </r>
  <r>
    <n v="220239000066"/>
    <s v="AD"/>
    <d v="2024-01-01T00:00:00"/>
    <n v="22024003151"/>
    <s v="2024 04 9204 641"/>
    <n v="9165.75"/>
    <x v="566"/>
    <s v="SUMINISTRO DE LICENCIAS Y SOPORTE TÉCNICO DE LOR PRODUCTOS ArcGIS, 68/2022, SEGUNDA PRÓRROGA"/>
    <n v="220"/>
    <s v="MADRID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427"/>
    <s v="AD"/>
    <d v="2024-01-01T00:00:00"/>
    <n v="22024003423"/>
    <s v="2024 04 9204 641"/>
    <n v="26600"/>
    <x v="59"/>
    <s v="SERVICIOS BAJO DEMANDA OFICINA TÉCNICA DE SEGURIDAD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486"/>
    <s v="AD"/>
    <d v="2024-01-01T00:00:00"/>
    <n v="22024001524"/>
    <s v="2024 1050 2314 632"/>
    <n v="2524.84"/>
    <x v="61"/>
    <s v="ENSAYOS CONTROL CALIDAD REFORMA EDIFICIO ZONA JOVEN EL PINAR - C/ ARCA REAL 56 - PRTR NGEU / GR APUNTES SEMEU 09/2020."/>
    <n v="220"/>
    <s v="MALAGA"/>
    <s v="MALAGA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29000429"/>
    <s v="AD"/>
    <d v="2024-01-01T00:00:00"/>
    <n v="22024003425"/>
    <s v="2024 04 9204 641"/>
    <n v="35446.5"/>
    <x v="59"/>
    <s v="SOLUCIÓN DE PROTECCIÓN DE LA NAVEGACIÓN DEL USUARIO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431"/>
    <s v="AD"/>
    <d v="2024-01-01T00:00:00"/>
    <n v="22024002860"/>
    <s v="2024 04 9204 641"/>
    <n v="43597.13"/>
    <x v="59"/>
    <s v="SOLUCIÓN DE PROTECCIÓN DEL DOMINIO, LOTE 1   (59/2021)"/>
    <n v="220"/>
    <s v="SAN SEBASTIAN"/>
    <s v="SAN SEBASTIAN"/>
    <x v="0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39000400"/>
    <s v="AD"/>
    <d v="2024-01-01T00:00:00"/>
    <n v="22024001522"/>
    <s v="2024 1050 2314 632"/>
    <n v="2499.66"/>
    <x v="441"/>
    <s v="COORD. SEGURIDAD Y SALUD reforma edificio zona joven el pinar-c/ara real 56-PRTR NGEU / GR APUNTES 12/2018 PLANEAMIENTO."/>
    <n v="220"/>
    <s v="VALLADOLID"/>
    <s v="VALLADOLID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40003321"/>
    <s v="AD"/>
    <d v="2024-02-23T00:00:00"/>
    <n v="22024001655"/>
    <s v="2024 11 3111 632"/>
    <n v="2282.06"/>
    <x v="441"/>
    <s v="REDAC. PROY. TEC. Y DIREC. FACULT. OBRAS EN CMPA PARA ACONDICIONAMIENTO EDIFIC. EXISTENTE PARA VESTUARIO Y NUEVO ALMACEN"/>
    <n v="220"/>
    <s v="VALLADOLID"/>
    <s v="VALLADOLID"/>
    <x v="0"/>
    <s v="PrAbier - Procedimiento Abierto"/>
    <s v="MultiC - MultiCriterio"/>
    <x v="0"/>
    <x v="0"/>
    <s v="6"/>
    <s v="6. Inversiones reales"/>
    <s v="11"/>
    <x v="1"/>
    <s v="3111"/>
    <s v="3111. Protección de la salubridad pública"/>
    <s v="63"/>
    <s v="632"/>
  </r>
  <r>
    <n v="220239000398"/>
    <s v="AD"/>
    <d v="2024-01-01T00:00:00"/>
    <n v="22024003304"/>
    <s v="2024 08 1651 619"/>
    <n v="6980.21"/>
    <x v="154"/>
    <s v="Control de Calidad Lote 1 del contrato de conservación, reparación y reforma de alumbrado. P.S 1 Prórroga.Exp 8-2021"/>
    <n v="220"/>
    <s v="ZARATAN"/>
    <s v="VALLADOLID"/>
    <x v="0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29000599"/>
    <s v="AD"/>
    <d v="2024-01-01T00:00:00"/>
    <n v="22024003409"/>
    <s v="2024 11 1321 641"/>
    <n v="46145.84"/>
    <x v="567"/>
    <s v="MATRIZ DE COMUNICACIONES POLICIA MUNICIPAL.  LOTE Nº 2. EXPTE. 41/2021."/>
    <n v="220"/>
    <s v="ROZAS DE MADRID (LAS)"/>
    <s v="MADRID"/>
    <x v="2"/>
    <s v="PrAbier - Procedimiento Abierto"/>
    <s v="MultiC - MultiCriterio"/>
    <x v="2"/>
    <x v="0"/>
    <s v="6"/>
    <s v="6. Inversiones reales"/>
    <s v="11"/>
    <x v="1"/>
    <s v="1321"/>
    <s v="1321. Policía municipal"/>
    <s v="64"/>
    <s v="641"/>
  </r>
  <r>
    <n v="220239000569"/>
    <s v="AD"/>
    <d v="2024-01-01T00:00:00"/>
    <n v="22024003190"/>
    <s v="2024 02 1511 619"/>
    <n v="2160.9"/>
    <x v="61"/>
    <s v="CONTRATO BASADO DE CONTROL CALIDAD (LOTE 1 ENSAYOS)OBRA URBANIZACIÓN CAMINO VIEJO SIMANCAS (LOTE 1)"/>
    <n v="220"/>
    <s v="MALAGA"/>
    <s v="MALAGA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1"/>
    <s v="619"/>
  </r>
  <r>
    <n v="220239000399"/>
    <s v="AD"/>
    <d v="2024-01-01T00:00:00"/>
    <n v="22024003305"/>
    <s v="2024 08 1651 619"/>
    <n v="437.81"/>
    <x v="154"/>
    <s v="Control de Calidad Lote 3 del contrato de conservación, reparación y reforma de alumbrado. P.S 1 Prórroga.Exp 8-2021"/>
    <n v="220"/>
    <s v="ZARATAN"/>
    <s v="VALLADOLID"/>
    <x v="0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39000235"/>
    <s v="AD"/>
    <d v="2024-01-01T00:00:00"/>
    <n v="22024003152"/>
    <s v="2024 04 9204 641"/>
    <n v="24403.87"/>
    <x v="568"/>
    <s v="LICENCIAS, MTO. Y ASISTENCIA TÉCNICA DEL GESTOR DOCUMENTAL ALFRESCO, SEGUNDA PRÓRROGA 1/6/23 AL 31/5/24 (3/2023)"/>
    <n v="220"/>
    <s v="MADRID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4"/>
    <s v="641"/>
  </r>
  <r>
    <n v="220229000800"/>
    <s v="AD"/>
    <d v="2024-02-28T00:00:00"/>
    <n v="22023001940"/>
    <s v="2024 0750 1721 641"/>
    <n v="27467.02"/>
    <x v="535"/>
    <s v="CONTRATO VS 21/22. CONTROL DE ACCESOS A LA ZONA DE BAJAS EMISIONES (ZBE)"/>
    <n v="220"/>
    <s v="ALCOBENDAS"/>
    <s v="MADRID"/>
    <x v="2"/>
    <s v="PrAbier - Procedimiento Abierto"/>
    <s v="MultiC - MultiCriterio"/>
    <x v="2"/>
    <x v="0"/>
    <n v="6"/>
    <s v="6. Inversiones reales"/>
    <s v="07"/>
    <x v="10"/>
    <n v="1721"/>
    <s v="1721. Protección del medio ambiente"/>
    <n v="64"/>
    <n v="641"/>
  </r>
  <r>
    <n v="220239000444"/>
    <s v="AD"/>
    <d v="2024-01-01T00:00:00"/>
    <n v="22024003306"/>
    <s v="2024 08 1651 619"/>
    <n v="250.18"/>
    <x v="154"/>
    <s v="Control de Calidad Lote 2 del contrato de conservación, reparación y reforma de alumbrado. P.S 1 Prórroga.Exp 8-2021"/>
    <n v="220"/>
    <s v="ZARATAN"/>
    <s v="VALLADOLID"/>
    <x v="0"/>
    <s v="PrAbier - Procedimiento Abierto"/>
    <s v="MultiC - MultiCriterio"/>
    <x v="0"/>
    <x v="0"/>
    <s v="6"/>
    <s v="6. Inversiones reales"/>
    <s v="08"/>
    <x v="3"/>
    <s v="1651"/>
    <s v="1651. Alumbrado público"/>
    <s v="61"/>
    <s v="619"/>
  </r>
  <r>
    <n v="220239000616"/>
    <s v="AD"/>
    <d v="2024-01-01T00:00:00"/>
    <n v="22024003373"/>
    <s v="2024 08 1532 619"/>
    <n v="19833.47"/>
    <x v="154"/>
    <s v="Control de calidad contrato nueva intersección acceso al polígono industrial &quot;&quot;EL BERROCAL&quot;&quot; desde antigua N-620 (lote 2)"/>
    <n v="220"/>
    <s v="ZARATAN"/>
    <s v="VALLADOLID"/>
    <x v="0"/>
    <s v="PrAbier - Procedimiento Abierto"/>
    <s v="UniC - Único Criterio"/>
    <x v="0"/>
    <x v="0"/>
    <s v="6"/>
    <s v="6. Inversiones reales"/>
    <s v="08"/>
    <x v="3"/>
    <s v="1532"/>
    <s v="1532. Pavimentación vias públicas y otros servicios urbanísticos"/>
    <s v="61"/>
    <s v="619"/>
  </r>
  <r>
    <n v="220239000637"/>
    <s v="AD"/>
    <d v="2024-01-01T00:00:00"/>
    <n v="22024001488"/>
    <s v="2024 0250 9332 632"/>
    <n v="20970.37"/>
    <x v="154"/>
    <s v="C.CALIDAD (LOTE 2) REHABILITACIÓN, REFORMA Y ACTUALIZACIÓN CASA CONSISTORIAL."/>
    <n v="220"/>
    <s v="ZARATAN"/>
    <s v="VALLADOLID"/>
    <x v="0"/>
    <s v="PrAbier - Procedimiento Abierto"/>
    <s v="MultiC - MultiCriterio"/>
    <x v="0"/>
    <x v="0"/>
    <n v="6"/>
    <s v="6. Inversiones reales"/>
    <s v="02"/>
    <x v="5"/>
    <n v="9332"/>
    <s v="9332. Mantenimiento de edificios e instalaciones municipales"/>
    <n v="63"/>
    <n v="632"/>
  </r>
  <r>
    <n v="220230071784"/>
    <s v="AD"/>
    <d v="2024-02-28T00:00:00"/>
    <n v="22023006279"/>
    <s v="2024 03 9241 632"/>
    <n v="1836.1"/>
    <x v="28"/>
    <s v="EXP. SE PC 82/2023 RECUPERACIÓN ANFITEATRO PARQUESOL. CONTRATO AUXILIAR CALIDAD (LOTE 2)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40003301"/>
    <s v="AD"/>
    <d v="2024-02-22T00:00:00"/>
    <n v="22024000190"/>
    <s v="2024 0750 1711 610"/>
    <n v="22165.38"/>
    <x v="154"/>
    <s v="CONTROL CALIDAD L2. CAMINOS DE LA BIODIVERSIDAD URBANA. V.30/2023"/>
    <n v="220"/>
    <s v="ZARATAN"/>
    <s v="VALLADOLID"/>
    <x v="0"/>
    <s v="PrAbier - Procedimiento Abierto"/>
    <s v="MultiC - MultiCriterio"/>
    <x v="0"/>
    <x v="0"/>
    <n v="6"/>
    <s v="6. Inversiones reales"/>
    <s v="07"/>
    <x v="10"/>
    <n v="1711"/>
    <s v="1711. Parques y jardines"/>
    <n v="61"/>
    <n v="610"/>
  </r>
  <r>
    <n v="220240003310"/>
    <s v="AD"/>
    <d v="2024-02-23T00:00:00"/>
    <n v="22024001762"/>
    <s v="2024 04 9204 626"/>
    <n v="1712.15"/>
    <x v="569"/>
    <s v="SUMINISTRO DE 100 WEBCAM  CON DESTINO AL AYTO DE VALLADOLID"/>
    <n v="220"/>
    <s v="VALLADOLID"/>
    <s v="VALLADOLID"/>
    <x v="2"/>
    <s v="AdDirec - Adjudicación Directa"/>
    <s v="SinC - Sin Criterio"/>
    <x v="1"/>
    <x v="0"/>
    <s v="6"/>
    <s v="6. Inversiones reales"/>
    <s v="04"/>
    <x v="0"/>
    <s v="9204"/>
    <s v="9204. Tecnologías de la información y comunicación"/>
    <s v="62"/>
    <s v="626"/>
  </r>
  <r>
    <n v="220239000515"/>
    <s v="AD"/>
    <d v="2024-01-01T00:00:00"/>
    <n v="22024003201"/>
    <s v="2024 08 1532 619"/>
    <n v="45375"/>
    <x v="553"/>
    <s v="Primera prórroga contrato de seguridad y salud en obras municipales SEPI (lote 2)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29000903"/>
    <s v="AD"/>
    <d v="2024-01-01T00:00:00"/>
    <n v="22024002871"/>
    <s v="2024 04 9202 641"/>
    <n v="37664.730000000003"/>
    <x v="570"/>
    <s v="EXPEDIENTE DE APLICACION DE  GESTION INTEGRAL DE RECURSOS HUMANOS 2021/2024 - AÑOS 23/24."/>
    <n v="220"/>
    <s v="DERIO"/>
    <s v="VIZCAYA"/>
    <x v="3"/>
    <s v="PrAbier - Procedimiento Abierto"/>
    <s v="MultiC - MultiCriterio"/>
    <x v="2"/>
    <x v="0"/>
    <s v="6"/>
    <s v="6. Inversiones reales"/>
    <s v="04"/>
    <x v="0"/>
    <n v="4312"/>
    <s v="4312. Mercados"/>
    <n v="22"/>
    <n v="22602"/>
  </r>
  <r>
    <n v="220230054576"/>
    <s v="AD"/>
    <d v="2024-02-28T00:00:00"/>
    <n v="22023004288"/>
    <s v="2024 03 9241 632"/>
    <n v="1273.68"/>
    <x v="571"/>
    <s v="EXP. SE-PC 26-2023 REPARACIÓN CUBIERTA CC CASA CUNA FASE 2. DIRECCIÓN DE OBRA"/>
    <n v="220"/>
    <s v="VALLADOLID"/>
    <s v="VALLADOLID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39000390"/>
    <s v="AD"/>
    <d v="2024-01-01T00:00:00"/>
    <n v="22024003301"/>
    <s v="2024 08 1651 619"/>
    <n v="1433.42"/>
    <x v="553"/>
    <s v="LOTE 1 Seguridad y salud de la prórroga del contrato de conservación, reparc. y reforma alumbrado. Exp 8/2021 PS1.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9000082"/>
    <s v="AD"/>
    <d v="2024-01-01T00:00:00"/>
    <n v="22024003130"/>
    <s v="2024 08 1532 619"/>
    <n v="5500"/>
    <x v="553"/>
    <s v="Seguridad y Salud obras del contrato de conservación, reparación y reforma de las infraestructuras viarias, lote 2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089"/>
    <s v="AD"/>
    <d v="2024-01-01T00:00:00"/>
    <n v="22024003183"/>
    <s v="2024 02 1511 619"/>
    <n v="1872.79"/>
    <x v="553"/>
    <s v="SEGURIDAD Y SALUD OBRA URBANIZACIÓN CAMINO VIEJO SIMANCAS (LOTE 1)"/>
    <n v="220"/>
    <s v="VALLADOLID"/>
    <s v="VALLADOLID"/>
    <x v="0"/>
    <s v="PrAbier - Procedimiento Abierto"/>
    <s v="MultiC - MultiCriterio"/>
    <x v="2"/>
    <x v="0"/>
    <s v="6"/>
    <s v="6. Inversiones reales"/>
    <s v="02"/>
    <x v="5"/>
    <s v="1511"/>
    <s v="1511. Planficación y gestión del urbanismo"/>
    <s v="61"/>
    <s v="619"/>
  </r>
  <r>
    <n v="220239000392"/>
    <s v="AD"/>
    <d v="2024-01-01T00:00:00"/>
    <n v="22024003303"/>
    <s v="2024 08 1651 619"/>
    <n v="83.85"/>
    <x v="553"/>
    <s v="LOTE 3 Seguridad y salud de la prórroga del contrato de conservación, reparc. y reforma alumbrado. Exp 8/2021 PS1.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9000391"/>
    <s v="AD"/>
    <d v="2024-01-01T00:00:00"/>
    <n v="22024003302"/>
    <s v="2024 08 1651 619"/>
    <n v="47.92"/>
    <x v="553"/>
    <s v="LOTE 2 Seguridad y salud de la prórroga del contrato de conservación, reparc. y reforma alumbrado. Exp 8/2021 PS1.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40003300"/>
    <s v="AD"/>
    <d v="2024-02-22T00:00:00"/>
    <n v="22024000181"/>
    <s v="2024 0750 1711 610"/>
    <n v="7680.85"/>
    <x v="572"/>
    <s v="CONTROL DE CALIDAD L1.   CAMINOS DE LA BIODIVERSIDAD URBANA. V.30/2023"/>
    <n v="220"/>
    <s v="CASTELLANOS DE MORISCOS"/>
    <s v="SALAMANCA"/>
    <x v="0"/>
    <s v="PrAbier - Procedimiento Abierto"/>
    <s v="MultiC - MultiCriterio"/>
    <x v="0"/>
    <x v="0"/>
    <n v="6"/>
    <s v="6. Inversiones reales"/>
    <s v="07"/>
    <x v="10"/>
    <n v="1711"/>
    <s v="1711. Parques y jardines"/>
    <n v="61"/>
    <n v="610"/>
  </r>
  <r>
    <n v="220239000094"/>
    <s v="AD"/>
    <d v="2024-01-01T00:00:00"/>
    <n v="22024003185"/>
    <s v="2024 02 1511 609"/>
    <n v="4537.5"/>
    <x v="573"/>
    <s v="CONTRATO BASADO SERVICIOS PARA LA  ASISTENCIA TEC.A LA DIREC.FACULTATIVA OBRAS CALLE PADRE CLARET."/>
    <n v="220"/>
    <s v="ARROYO DE LA ENCOMIENDA"/>
    <s v="VALLADOLID"/>
    <x v="0"/>
    <s v="PrAbier - Procedimiento Abierto"/>
    <s v="MultiC - MultiCriterio"/>
    <x v="0"/>
    <x v="0"/>
    <s v="6"/>
    <s v="6. Inversiones reales"/>
    <s v="02"/>
    <x v="5"/>
    <s v="1511"/>
    <s v="1511. Planficación y gestión del urbanismo"/>
    <s v="60"/>
    <s v="609"/>
  </r>
  <r>
    <n v="220239000195"/>
    <s v="AD"/>
    <d v="2024-01-01T00:00:00"/>
    <n v="22024003131"/>
    <s v="2024 08 1532 619"/>
    <n v="13250"/>
    <x v="553"/>
    <s v="Seguridad y Salud obras del contrato de conservación, reparación y reforma de las infraestructuras viarias, lote 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196"/>
    <s v="AD"/>
    <d v="2024-01-01T00:00:00"/>
    <n v="22024003132"/>
    <s v="2024 08 1532 619"/>
    <n v="1000"/>
    <x v="553"/>
    <s v="Seguridad y Salud obras del contrato de conservación, reparación y reforma de las infraestructuras viarias, lote 3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246"/>
    <s v="AD"/>
    <d v="2024-01-01T00:00:00"/>
    <n v="22024003440"/>
    <s v="2024 11 1321 641"/>
    <n v="20401.21"/>
    <x v="556"/>
    <s v="PARA REAJUSTE DE ANUALIDADES APLICACIÓN INFORMÁTICA DE POLICÍA MUNICIPAL. EXPTE. 41/21. LOTE Nº 1."/>
    <n v="220"/>
    <s v="CARLET"/>
    <s v="VALENCIA"/>
    <x v="2"/>
    <s v="PrAbier - Procedimiento Abierto"/>
    <s v="MultiC - MultiCriterio"/>
    <x v="2"/>
    <x v="0"/>
    <s v="6"/>
    <s v="6. Inversiones reales"/>
    <s v="11"/>
    <x v="1"/>
    <s v="1321"/>
    <s v="1321. Policía municipal"/>
    <s v="64"/>
    <s v="641"/>
  </r>
  <r>
    <n v="220239000356"/>
    <s v="AD"/>
    <d v="2024-01-01T00:00:00"/>
    <n v="22024003299"/>
    <s v="2024 08 1651 619"/>
    <n v="25575.21"/>
    <x v="162"/>
    <s v="LOTE 2 conservación, reparación y reforma de instalaciones de alumbrado exterior del municipio de Valladolid EXP 8/2021"/>
    <n v="220"/>
    <s v="VALLADOLID"/>
    <s v="VALLADOL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9000357"/>
    <s v="AD"/>
    <d v="2024-01-01T00:00:00"/>
    <n v="22024003300"/>
    <s v="2024 08 1651 619"/>
    <n v="44756.61"/>
    <x v="527"/>
    <s v="LOTE 3 conservación, reparación y reforma de instalaciones de alumbrado exterior del municipio de Valladolid EXP 8/2021."/>
    <n v="220"/>
    <s v="MADRID"/>
    <s v="MADRID"/>
    <x v="0"/>
    <s v="PrAbier - Procedimiento Abierto"/>
    <s v="MultiC - MultiCriterio"/>
    <x v="2"/>
    <x v="0"/>
    <s v="6"/>
    <s v="6. Inversiones reales"/>
    <s v="08"/>
    <x v="3"/>
    <s v="1651"/>
    <s v="1651. Alumbrado público"/>
    <s v="61"/>
    <s v="619"/>
  </r>
  <r>
    <n v="220239000451"/>
    <s v="AD"/>
    <d v="2024-01-01T00:00:00"/>
    <n v="22024003208"/>
    <s v="2024 11 1361 626"/>
    <n v="30934.43"/>
    <x v="539"/>
    <s v="ACTUALIZ INTEGRAL SIST COMUNIC EMERG; LOTE 2:SERV ACTUALIZ TERMINALES;SEISYPC."/>
    <n v="220"/>
    <s v="BARCELONA"/>
    <s v="BARCELONA"/>
    <x v="0"/>
    <s v="PrAbier - Procedimiento Abierto"/>
    <s v="MultiC - MultiCriterio"/>
    <x v="2"/>
    <x v="0"/>
    <s v="6"/>
    <s v="6. Inversiones reales"/>
    <s v="11"/>
    <x v="1"/>
    <s v="1361"/>
    <s v="1361. Prevención y extinción de incencios"/>
    <s v="62"/>
    <s v="626"/>
  </r>
  <r>
    <n v="220240006273"/>
    <s v="AD"/>
    <d v="2024-03-13T00:00:00"/>
    <n v="22024003214"/>
    <s v="2024 0750 1721 623"/>
    <n v="1128.0999999999999"/>
    <x v="441"/>
    <s v="CONTROL Y SEGURIDAD DEL CONTRATO VS 30_23 DE INSTALACIONES FOTOVOLTAICAS DE AUTOCONSUMO COLECTIVO"/>
    <n v="220"/>
    <s v="VALLADOLID"/>
    <s v="VALLADOLID"/>
    <x v="0"/>
    <s v="PrAbier - Procedimiento Abierto"/>
    <s v="MultiC - MultiCriterio"/>
    <x v="0"/>
    <x v="0"/>
    <n v="6"/>
    <s v="6. Inversiones reales"/>
    <s v="07"/>
    <x v="10"/>
    <n v="1721"/>
    <s v="1721. Protección del medio ambiente"/>
    <n v="62"/>
    <n v="623"/>
  </r>
  <r>
    <n v="220239000263"/>
    <s v="AD"/>
    <d v="2024-01-01T00:00:00"/>
    <n v="22024003154"/>
    <s v="2024 04 9204 626"/>
    <n v="45375"/>
    <x v="574"/>
    <s v="SUMINISTRO Y MAQUETACIÓN DE ORDENADORES PORTÁTILES, PRIMERA PRÓRROGA, LOTE 2 (6/2023)"/>
    <n v="220"/>
    <s v="POZUELO DE ALARCÓN"/>
    <s v="MADRID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0050423"/>
    <s v="AD"/>
    <d v="2024-02-28T00:00:00"/>
    <n v="22023006016"/>
    <s v="2024 1050 2314 632"/>
    <n v="1107"/>
    <x v="28"/>
    <s v="ASISTENCIA CONTROL CALIDAD REFORMA EDIFICIO ZONA JOVEN EL PINAR _ C/ ARCA REAL 56 - PRTR NGEU / GR APUNTES SEMEU 09/2020"/>
    <n v="220"/>
    <s v="SANT CUGAT DEL VALLES"/>
    <s v="BARCELONA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39000534"/>
    <s v="AD"/>
    <d v="2024-01-01T00:00:00"/>
    <n v="22024003056"/>
    <s v="2024 06 3232 632"/>
    <n v="43173.38"/>
    <x v="575"/>
    <s v="SE 48-2023. ADJUDICACION CONTRATO DE OBRAS REFORMA ASEOS EN CEIP GONZALO DE BERCEO. ENE Y FEB 2024"/>
    <n v="220"/>
    <s v="VALLADOLID"/>
    <s v="VALLADOLID"/>
    <x v="6"/>
    <s v="PrAbier - Procedimiento Abierto"/>
    <s v="UniC - Único Criterio"/>
    <x v="2"/>
    <x v="0"/>
    <s v="6"/>
    <s v="6. Inversiones reales"/>
    <s v="06"/>
    <x v="4"/>
    <s v="3232"/>
    <s v="3232. Conservación y mantenimiento centros educación infantil y primaria"/>
    <s v="63"/>
    <s v="632"/>
  </r>
  <r>
    <n v="220230046220"/>
    <s v="AD"/>
    <d v="2024-02-28T00:00:00"/>
    <n v="22023006014"/>
    <s v="2024 1050 2314 632"/>
    <n v="833.22"/>
    <x v="441"/>
    <s v="COORD SEGURIDAD Y SALUD reforma edificio zona joven el pinar-c/arca real 56-PRTR NGEU / GR APUNTES 12/2018 PLANEAMIENTO"/>
    <n v="220"/>
    <s v="VALLADOLID"/>
    <s v="VALLADOLID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40003320"/>
    <s v="AD"/>
    <d v="2024-02-23T00:00:00"/>
    <n v="22024001645"/>
    <s v="2024 11 3111 632"/>
    <n v="2613.6"/>
    <x v="576"/>
    <s v="OBRAS EN EL VALLADO METALICO DEL CERRADO PERIMETRAL DEL CMPA E INSTALACION DE MALLA DE OCULTACION"/>
    <n v="220"/>
    <s v="MEDINA DEL CAMPO"/>
    <s v="VALLADOLID"/>
    <x v="6"/>
    <s v="AdDirec - Adjudicación Directa"/>
    <s v="SinC - Sin Criterio"/>
    <x v="1"/>
    <x v="0"/>
    <s v="6"/>
    <s v="6. Inversiones reales"/>
    <s v="11"/>
    <x v="1"/>
    <s v="3111"/>
    <s v="3111. Protección de la salubridad pública"/>
    <s v="63"/>
    <s v="632"/>
  </r>
  <r>
    <n v="220239000603"/>
    <s v="AD"/>
    <d v="2024-01-01T00:00:00"/>
    <n v="22024003167"/>
    <s v="2024 04 9204 641"/>
    <n v="39660"/>
    <x v="577"/>
    <s v="SUMINISTRO DE LICENCIAS DE WINDOWS 2022 DATA CENTER, LOTE 3 (25/2023)"/>
    <n v="220"/>
    <s v="MADRID"/>
    <s v="MADRID"/>
    <x v="2"/>
    <s v="PrAbier - Procedimiento Abierto"/>
    <s v="UniC - Único Criterio"/>
    <x v="2"/>
    <x v="0"/>
    <s v="6"/>
    <s v="6. Inversiones reales"/>
    <s v="04"/>
    <x v="0"/>
    <s v="9204"/>
    <s v="9204. Tecnologías de la información y comunicación"/>
    <s v="64"/>
    <s v="641"/>
  </r>
  <r>
    <n v="220239000617"/>
    <s v="AD"/>
    <d v="2024-01-01T00:00:00"/>
    <n v="22024003374"/>
    <s v="2024 08 1532 619"/>
    <n v="2269.1999999999998"/>
    <x v="553"/>
    <s v="Seguridad y salud del contrato de nueva intersección acceso al polígono industrial &quot;&quot;EL BERROCAL&quot;&quot; desde la antigua N-620"/>
    <n v="220"/>
    <s v="VALLADOLID"/>
    <s v="VALLADOLID"/>
    <x v="0"/>
    <s v="PrAbier - Procedimiento Abierto"/>
    <s v="UniC - Único Criterio"/>
    <x v="2"/>
    <x v="0"/>
    <s v="6"/>
    <s v="6. Inversiones reales"/>
    <s v="08"/>
    <x v="3"/>
    <s v="1532"/>
    <s v="1532. Pavimentación vias públicas y otros servicios urbanísticos"/>
    <s v="61"/>
    <s v="619"/>
  </r>
  <r>
    <n v="220239000621"/>
    <s v="AD"/>
    <d v="2024-01-01T00:00:00"/>
    <n v="22024003169"/>
    <s v="2024 04 9204 636"/>
    <n v="13573.84"/>
    <x v="551"/>
    <s v="RENOVACIÓN SISTEMA DE ALMACENAMIENTO PARA EL AYTO DE VALLADOLID, LO TE 1, (25/2023)"/>
    <n v="220"/>
    <s v="SEVILLA"/>
    <s v="SEVILLA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3"/>
    <s v="636"/>
  </r>
  <r>
    <n v="220230071479"/>
    <s v="AD"/>
    <d v="2024-02-28T00:00:00"/>
    <n v="22021007258"/>
    <s v="2024 03 9241 632"/>
    <n v="682.28"/>
    <x v="28"/>
    <s v="EXP. 77/2021 OBRA REHABILITACION FRONTON DE LAS FLORES. AUXILIAR CALIDAD LOTE 2."/>
    <n v="220"/>
    <s v="SANT CUGAT DEL VALLES"/>
    <s v="BARCELON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0050422"/>
    <s v="AD"/>
    <d v="2024-02-28T00:00:00"/>
    <n v="22023006015"/>
    <s v="2024 1050 2314 632"/>
    <n v="632"/>
    <x v="61"/>
    <s v="ENSAYOS CONTROL CALIDAD REFORMA EDIFICIO ZONA JOVEN EL PINAR - C/ ARCA REAL 56- PRTR NGEU / GR APUNTES SEMEU 09/20"/>
    <n v="220"/>
    <s v="MALAGA"/>
    <s v="MALAGA"/>
    <x v="0"/>
    <s v="PrAbier - Procedimiento Abierto"/>
    <s v="MultiC - MultiCriterio"/>
    <x v="0"/>
    <x v="0"/>
    <n v="6"/>
    <s v="6. Inversiones reales"/>
    <s v="10"/>
    <x v="2"/>
    <n v="2314"/>
    <s v="2314. Centro de programas juveniles"/>
    <n v="63"/>
    <n v="632"/>
  </r>
  <r>
    <n v="220239000861"/>
    <s v="AD"/>
    <d v="2024-01-01T00:00:00"/>
    <n v="22024003199"/>
    <s v="2024 08 1341 619"/>
    <n v="466.24"/>
    <x v="553"/>
    <s v="Coordinación de seguridad y salud, contrato de señalización vial lote 1 (exp. 31/2023 SETM)"/>
    <n v="220"/>
    <s v="VALLADOLID"/>
    <s v="VALLADOLID"/>
    <x v="0"/>
    <s v="PrAbier - Procedimiento Abierto"/>
    <s v="UniC - Único Criterio"/>
    <x v="2"/>
    <x v="0"/>
    <s v="6"/>
    <s v="6. Inversiones reales"/>
    <s v="08"/>
    <x v="3"/>
    <s v="1341"/>
    <s v="1341. Movilidad"/>
    <s v="61"/>
    <s v="619"/>
  </r>
  <r>
    <n v="220239000862"/>
    <s v="AD"/>
    <d v="2024-01-01T00:00:00"/>
    <n v="22024003200"/>
    <s v="2024 08 1341 619"/>
    <n v="1402.45"/>
    <x v="553"/>
    <s v="Coordinación de seguridad y salud del contrato de señalización vial,  lote 2 (exp. 31/2023 SETM)"/>
    <n v="220"/>
    <s v="VALLADOLID"/>
    <s v="VALLADOLID"/>
    <x v="0"/>
    <s v="PrAbier - Procedimiento Abierto"/>
    <s v="UniC - Único Criterio"/>
    <x v="2"/>
    <x v="0"/>
    <s v="6"/>
    <s v="6. Inversiones reales"/>
    <s v="08"/>
    <x v="3"/>
    <s v="1341"/>
    <s v="1341. Movilidad"/>
    <s v="61"/>
    <s v="619"/>
  </r>
  <r>
    <n v="220240004867"/>
    <s v="D"/>
    <d v="2024-03-05T00:00:00"/>
    <n v="22024001576"/>
    <s v="2024 0850 1532 619"/>
    <n v="3867.05"/>
    <x v="61"/>
    <s v="Ensayos C.Calidad Obras de urbanización y carril bici en calle Arca Real (exp. 12/2023 SEMEU PRTR)"/>
    <n v="300"/>
    <s v="MALAGA"/>
    <s v="MALAGA"/>
    <x v="0"/>
    <s v="PrAbier - Procedimiento Abierto"/>
    <s v="MultiC - MultiCriterio"/>
    <x v="0"/>
    <x v="0"/>
    <n v="6"/>
    <s v="6. Inversiones reales"/>
    <s v="08"/>
    <x v="3"/>
    <n v="1532"/>
    <s v="1532. Pavimentación vias públicas y otros servicios urbanísticos"/>
    <n v="61"/>
    <n v="619"/>
  </r>
  <r>
    <n v="220239000877"/>
    <s v="AD"/>
    <d v="2024-01-01T00:00:00"/>
    <n v="22024001489"/>
    <s v="2024 0850 1532 619"/>
    <n v="2913.83"/>
    <x v="553"/>
    <s v="Seguridad y salud de las obras de urbanización y carril bici en calle Arca Real (exp. 12/2023 SEMEU PRTR)"/>
    <n v="220"/>
    <s v="VALLADOLID"/>
    <s v="VALLADOLID"/>
    <x v="0"/>
    <s v="PrAbier - Procedimiento Abierto"/>
    <s v="MultiC - MultiCriterio"/>
    <x v="2"/>
    <x v="0"/>
    <n v="6"/>
    <s v="6. Inversiones reales"/>
    <s v="08"/>
    <x v="3"/>
    <n v="1532"/>
    <s v="1532. Pavimentación vias públicas y otros servicios urbanísticos"/>
    <n v="61"/>
    <n v="619"/>
  </r>
  <r>
    <n v="220239000264"/>
    <s v="AD"/>
    <d v="2024-01-01T00:00:00"/>
    <n v="22024003155"/>
    <s v="2024 04 9204 626"/>
    <n v="16335"/>
    <x v="578"/>
    <s v="SUMINISTRO, INSTALACIÓN, CONFIGURACIÓN Y PUESTA EN MARCHA DE ESTACIONES DE TRABAJO, LOTE 3 , PRIMERA PRÓRROGA, (6/2023)"/>
    <n v="220"/>
    <s v="BARCELONA"/>
    <s v="BARCELONA"/>
    <x v="2"/>
    <s v="PrAbier - Procedimiento Abierto"/>
    <s v="MultiC - MultiCriterio"/>
    <x v="2"/>
    <x v="0"/>
    <s v="6"/>
    <s v="6. Inversiones reales"/>
    <s v="04"/>
    <x v="0"/>
    <s v="9204"/>
    <s v="9204. Tecnologías de la información y comunicación"/>
    <s v="62"/>
    <s v="626"/>
  </r>
  <r>
    <n v="220239000941"/>
    <s v="AD"/>
    <d v="2024-01-01T00:00:00"/>
    <n v="22024003875"/>
    <s v="2024 0550 4312 623"/>
    <n v="9120.98"/>
    <x v="555"/>
    <s v="SUMINISTRO E INSTALACIÓN DE CÁMARAS FRIGORÍFICAS EN LOS MERCADOS MUNICIPALES."/>
    <n v="220"/>
    <s v="VALLADOLID"/>
    <s v="VALLADOLID"/>
    <x v="2"/>
    <s v="AdDirec - Adjudicación Directa"/>
    <s v="SinC - Sin Criterio"/>
    <x v="1"/>
    <x v="0"/>
    <n v="6"/>
    <s v="6. Inversiones reales"/>
    <s v="05"/>
    <x v="8"/>
    <n v="4312"/>
    <s v="4312. Mercados"/>
    <n v="62"/>
    <n v="623"/>
  </r>
  <r>
    <n v="220230071776"/>
    <s v="AD"/>
    <d v="2024-02-28T00:00:00"/>
    <n v="22023006279"/>
    <s v="2024 03 9241 632"/>
    <n v="436.51"/>
    <x v="441"/>
    <s v="EXP. SE PC 82/2023: RECUPERACIÓN ANFITEATRO PARQUESOL. CONTRATO AUXILIAR DE SEGURIDAD Y SALUD"/>
    <n v="220"/>
    <s v="VALLADOLID"/>
    <s v="VALLADOLID"/>
    <x v="0"/>
    <s v="PrAbier - Procedimiento Abierto"/>
    <s v="MultiC - MultiCriterio"/>
    <x v="2"/>
    <x v="0"/>
    <s v="6"/>
    <s v="6. Inversiones reales"/>
    <s v="03"/>
    <x v="9"/>
    <s v="9241"/>
    <s v="9241. Participación ciudadana"/>
    <s v="63"/>
    <s v="632"/>
  </r>
  <r>
    <n v="220240002026"/>
    <s v="AD"/>
    <d v="2024-02-21T00:00:00"/>
    <n v="22024001515"/>
    <s v="2024 0750 1711 610"/>
    <n v="1021.31"/>
    <x v="553"/>
    <s v="CONTRATO SEGURIDAD Y SALUD Cºs DE BIODIVERSIDAD URBANA, RESERVA BIOLÓGICA URBANA &quot;&quot;EL  TOMILLO&quot;&quot;, VALLADOLID. V.26/2023."/>
    <n v="220"/>
    <s v="VALLADOLID"/>
    <s v="VALLADOLID"/>
    <x v="0"/>
    <s v="PrAbier - Procedimiento Abierto"/>
    <s v="MultiC - MultiCriterio"/>
    <x v="2"/>
    <x v="0"/>
    <n v="6"/>
    <s v="6. Inversiones reales"/>
    <s v="07"/>
    <x v="10"/>
    <n v="1711"/>
    <s v="1711. Parques y jardines"/>
    <n v="61"/>
    <n v="610"/>
  </r>
  <r>
    <n v="220230035062"/>
    <s v="AD"/>
    <d v="2024-02-28T00:00:00"/>
    <n v="22023003746"/>
    <s v="2024 03 9241 632"/>
    <n v="262.27999999999997"/>
    <x v="571"/>
    <s v="DIRECCIÓN DE OBRA EN LA OBRA DE SUSTITUCIÓN PAVIMENTO HALL CC JOSE LUIS MOSQUERA"/>
    <n v="220"/>
    <s v="VALLADOLID"/>
    <s v="VALLADOLID"/>
    <x v="0"/>
    <s v="AdDirec - Adjudicación Directa"/>
    <s v="SinC - Sin Criterio"/>
    <x v="1"/>
    <x v="0"/>
    <s v="6"/>
    <s v="6. Inversiones reales"/>
    <s v="03"/>
    <x v="9"/>
    <s v="9241"/>
    <s v="9241. Participación ciudadana"/>
    <s v="63"/>
    <s v="632"/>
  </r>
  <r>
    <n v="220230069253"/>
    <s v="AD"/>
    <d v="2024-02-28T00:00:00"/>
    <n v="22021007258"/>
    <s v="2024 03 9241 632"/>
    <n v="197.69"/>
    <x v="441"/>
    <s v="EXP. 77/2021 OBRA REHABILITACION FRONTON DE LAS FLORES. AUXILIAR COORDINACIÓN DE SEGURIDAD Y SALUD"/>
    <n v="220"/>
    <s v="VALLADOLID"/>
    <s v="VALLADOLID"/>
    <x v="0"/>
    <s v="AdDirec - Adjudicación Directa"/>
    <s v="SinC - Sin Criterio"/>
    <x v="1"/>
    <x v="0"/>
    <s v="6"/>
    <s v="6. Inversiones reales"/>
    <s v="03"/>
    <x v="9"/>
    <s v="9241"/>
    <s v="9241. Participación ciudadana"/>
    <s v="63"/>
    <s v="632"/>
  </r>
  <r>
    <n v="220230071775"/>
    <s v="AD"/>
    <d v="2024-02-28T00:00:00"/>
    <n v="22023006279"/>
    <s v="2024 03 9241 632"/>
    <n v="180.38"/>
    <x v="61"/>
    <s v="EXP. SE PC 82/2023 RECUPERACIÓN ANFITEATRO PARQUESOL. CONT. AUXILIAR CALIDAD (LOTE 1)"/>
    <n v="220"/>
    <s v="MALAGA"/>
    <s v="MALAG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30071478"/>
    <s v="AD"/>
    <d v="2024-02-28T00:00:00"/>
    <n v="22021007258"/>
    <s v="2024 03 9241 632"/>
    <n v="53.11"/>
    <x v="61"/>
    <s v="EXP. 77/2021 OBRA REHABILITACION FRONTON DE LAS FLORES. AUXILIAR CALIDAD LOTE 1."/>
    <n v="220"/>
    <s v="MALAGA"/>
    <s v="MALAGA"/>
    <x v="0"/>
    <s v="PrAbier - Procedimiento Abierto"/>
    <s v="MultiC - MultiCriterio"/>
    <x v="0"/>
    <x v="0"/>
    <s v="6"/>
    <s v="6. Inversiones reales"/>
    <s v="03"/>
    <x v="9"/>
    <s v="9241"/>
    <s v="9241. Participación ciudadana"/>
    <s v="63"/>
    <s v="632"/>
  </r>
  <r>
    <n v="220240007175"/>
    <s v="AD"/>
    <d v="2024-03-18T00:00:00"/>
    <n v="22024003038"/>
    <s v="2024 04 9204 641"/>
    <n v="6957.5"/>
    <x v="579"/>
    <s v="BOLSA DE HORAS PARA EL MANTENIMIENTO EVOLUTIVO DE LA INTRANET CORPORATIVA"/>
    <n v="220"/>
    <s v="GIJÓN"/>
    <s v="ASTURIAS"/>
    <x v="0"/>
    <s v="AdDirec - Adjudicación Directa"/>
    <s v="SinC - Sin Criterio"/>
    <x v="1"/>
    <x v="0"/>
    <s v="6"/>
    <s v="6. Inversiones reales"/>
    <s v="04"/>
    <x v="0"/>
    <s v="9204"/>
    <s v="9204. Tecnologías de la información y comunicación"/>
    <s v="64"/>
    <s v="641"/>
  </r>
  <r>
    <n v="220240006264"/>
    <s v="AD"/>
    <d v="2024-03-13T00:00:00"/>
    <n v="22024003176"/>
    <s v="2024 06 3232 632"/>
    <n v="7187.13"/>
    <x v="580"/>
    <s v="CTTO DE SUMINISTRO POR REPOSICIÓN LUMINARIAS EXTERIORES CEIP MARINA ESCOBAR. 1 MES"/>
    <n v="220"/>
    <s v="VALLADOLID"/>
    <s v="VALLADOLID"/>
    <x v="2"/>
    <s v="AdDirec - Adjudicación Directa"/>
    <s v="SinC - Sin Criterio"/>
    <x v="1"/>
    <x v="0"/>
    <s v="6"/>
    <s v="6. Inversiones reales"/>
    <s v="06"/>
    <x v="4"/>
    <s v="3232"/>
    <s v="3232. Conservación y mantenimiento centros educación infantil y primaria"/>
    <s v="63"/>
    <s v="632"/>
  </r>
  <r>
    <n v="220240005413"/>
    <s v="AD"/>
    <d v="2024-03-12T00:00:00"/>
    <n v="22024003289"/>
    <s v="2024 06 3232 632"/>
    <n v="7257.17"/>
    <x v="581"/>
    <s v="CTTO DE OBRAS PARA CAMBIO DE 2 VENTANAS DE ALUMINIO EN CEIP ALLUE MORER"/>
    <n v="220"/>
    <s v="PALENCIA"/>
    <s v="PALENCIA"/>
    <x v="6"/>
    <s v="AdDirec - Adjudicación Directa"/>
    <s v="SinC - Sin Criterio"/>
    <x v="1"/>
    <x v="0"/>
    <s v="6"/>
    <s v="6. Inversiones reales"/>
    <s v="06"/>
    <x v="4"/>
    <s v="3232"/>
    <s v="3232. Conservación y mantenimiento centros educación infantil y primaria"/>
    <s v="63"/>
    <s v="632"/>
  </r>
  <r>
    <n v="220240004866"/>
    <s v="D"/>
    <d v="2024-03-05T00:00:00"/>
    <n v="22024001576"/>
    <s v="2024 0850 1532 619"/>
    <n v="6364.71"/>
    <x v="154"/>
    <s v="AT.C.CALIDAD en Obras de urbanización y carril bici en calle Arca Real  LOTE 2 (exp. 12/2023 SEMEU PRTR)"/>
    <n v="300"/>
    <s v="ZARATAN"/>
    <s v="VALLADOLID"/>
    <x v="0"/>
    <s v="PrAbier - Procedimiento Abierto"/>
    <s v="MultiC - MultiCriterio"/>
    <x v="0"/>
    <x v="0"/>
    <n v="6"/>
    <s v="6. Inversiones reales"/>
    <s v="08"/>
    <x v="3"/>
    <n v="1532"/>
    <s v="1532. Pavimentación vias públicas y otros servicios urbanísticos"/>
    <n v="61"/>
    <n v="619"/>
  </r>
  <r>
    <n v="220240003672"/>
    <s v="AD"/>
    <d v="2024-02-28T00:00:00"/>
    <n v="22024002490"/>
    <s v="2024 04 9204 641"/>
    <n v="13861.76"/>
    <x v="566"/>
    <s v="SUMINISTRO DE LICENCIAS Y SOPORTE TÉCNICO DE LOS PRODUCTOS ARCGIS"/>
    <n v="220"/>
    <s v="MADRID"/>
    <s v="MADRID"/>
    <x v="2"/>
    <s v="AdDirec - Adjudicación Directa"/>
    <s v="SinC - Sin Criterio"/>
    <x v="1"/>
    <x v="0"/>
    <s v="6"/>
    <s v="6. Inversiones reales"/>
    <s v="04"/>
    <x v="0"/>
    <s v="9204"/>
    <s v="9204. Tecnologías de la información y comunicación"/>
    <s v="64"/>
    <s v="641"/>
  </r>
  <r>
    <n v="220240007180"/>
    <s v="AD/"/>
    <d v="2024-03-18T00:00:00"/>
    <n v="22023003766"/>
    <s v="2024 05 4312 632"/>
    <n v="-112864.02"/>
    <x v="528"/>
    <s v="EJECUCION MATERIAL DE OBRAS REPARACION Y SUBSANACION DE PATOLOGIAS Y MEJORAS MERCADO DELICIAS 2023"/>
    <n v="220"/>
    <s v="VALLADOLID"/>
    <s v="VALLADOLID"/>
    <x v="6"/>
    <s v="PrAbier - Procedimiento Abierto"/>
    <s v="MultiC - MultiCriterio"/>
    <x v="2"/>
    <x v="0"/>
    <s v="6"/>
    <s v="6. Inversiones reales"/>
    <s v="05"/>
    <x v="8"/>
    <s v="4312"/>
    <s v="4312. Mercados"/>
    <s v="63"/>
    <s v="632"/>
  </r>
  <r>
    <n v="220240008022"/>
    <s v="AD"/>
    <d v="2024-03-21T00:00:00"/>
    <n v="22024003094"/>
    <s v="2024 0950 4321 641"/>
    <n v="20461.38"/>
    <x v="49"/>
    <s v="DESARROLLO E IMPLANTACION DEL PORTAL INSTITUCIONAL DE TURISMO  DTI"/>
    <n v="220"/>
    <s v="ZARAGOZA"/>
    <s v="ZARAGOZA"/>
    <x v="0"/>
    <s v="PrAbier - Procedimiento Abierto"/>
    <s v="MultiC - MultiCriterio"/>
    <x v="2"/>
    <x v="0"/>
    <n v="6"/>
    <s v="6. Inversiones reales"/>
    <s v="09"/>
    <x v="7"/>
    <n v="4321"/>
    <s v="4321. Turismo"/>
    <n v="64"/>
    <n v="641"/>
  </r>
  <r>
    <n v="220240008394"/>
    <s v="AD"/>
    <d v="2024-03-22T00:00:00"/>
    <n v="22024003492"/>
    <s v="2024 1050 2313 641"/>
    <n v="42850.71"/>
    <x v="582"/>
    <s v="REAJUSTE PRESUPUESTARIO CONT.TRANSF.DIGITAL DE LOS SERV.DE AT.SOC.A LAS PERSONAS-PRTR-HASTA JUN 24-220239000794"/>
    <n v="220"/>
    <s v="MADRID"/>
    <s v="MADRID"/>
    <x v="0"/>
    <s v="PrAbier - Procedimiento Abierto"/>
    <s v="MultiC - MultiCriterio"/>
    <x v="2"/>
    <x v="0"/>
    <n v="6"/>
    <s v="6. Inversiones reales"/>
    <s v="10"/>
    <x v="2"/>
    <n v="2313"/>
    <s v="2313. Dirección del área de personas mayores, familia y servicios sociales"/>
    <n v="64"/>
    <n v="641"/>
  </r>
  <r>
    <n v="220240008394"/>
    <s v="AD"/>
    <d v="2024-03-22T00:00:00"/>
    <n v="22024003491"/>
    <s v="2024 1050 2313 641"/>
    <n v="8999"/>
    <x v="582"/>
    <s v="REAJUSTE PRESUPUESTARIO CONT.TRANSF.DIGITAL DE LOS SERV.DE AT.SOC.A LAS PERSONAS-PRTR-HASTA JUN 24-220239000794"/>
    <n v="220"/>
    <s v="MADRID"/>
    <s v="MADRID"/>
    <x v="0"/>
    <s v="PrAbier - Procedimiento Abierto"/>
    <s v="MultiC - MultiCriterio"/>
    <x v="2"/>
    <x v="0"/>
    <n v="6"/>
    <s v="6. Inversiones reales"/>
    <s v="10"/>
    <x v="2"/>
    <n v="2313"/>
    <s v="2313. Dirección del área de personas mayores, familia y servicios sociales"/>
    <n v="64"/>
    <n v="641"/>
  </r>
  <r>
    <n v="220239000641"/>
    <s v="AD"/>
    <d v="2024-01-01T00:00:00"/>
    <n v="22024001395"/>
    <s v="2024 02 1513 83100"/>
    <n v="150040"/>
    <x v="527"/>
    <s v="SEGUNDA PRÓRROGA LOTE 2 CONTRATO SERVICIOS PARA EL DESARROLLO ACTUACIONES OBLIGATORIAS CARÁCTER SUBSIDIARIO O URGENTE"/>
    <n v="220"/>
    <s v="MADRID"/>
    <s v="MADRID"/>
    <x v="0"/>
    <s v="PrAbier - Procedimiento Abierto"/>
    <s v="MultiC - MultiCriterio"/>
    <x v="2"/>
    <x v="0"/>
    <s v="8"/>
    <s v="8. Activos financieros"/>
    <s v="02"/>
    <x v="5"/>
    <s v="1513"/>
    <s v="1513. Licencias urbanísticas"/>
    <s v="83"/>
    <s v="83100"/>
  </r>
  <r>
    <n v="220240005404"/>
    <s v="AD"/>
    <d v="2024-03-12T00:00:00"/>
    <n v="22024002934"/>
    <s v="2024 02 9331 83100"/>
    <n v="128.13999999999999"/>
    <x v="583"/>
    <s v="CHAPA LACADA CERRAMIENTO ESTABLECIMIENTO LOS ALAMOS Mantis39817 (LIQUIDACIÓN EJEC. SUBSIDIARIA )"/>
    <n v="220"/>
    <s v="VALLADOLID"/>
    <s v="VALLADOLID"/>
    <x v="2"/>
    <s v="AdDirec - Adjudicación Directa"/>
    <s v="SinC - Sin Criterio"/>
    <x v="1"/>
    <x v="0"/>
    <s v="8"/>
    <s v="8. Activos financieros"/>
    <s v="02"/>
    <x v="5"/>
    <s v="9331"/>
    <s v="9331. Gestión del patrimonio"/>
    <s v="83"/>
    <s v="83100"/>
  </r>
  <r>
    <n v="220239000640"/>
    <s v="AD"/>
    <d v="2024-01-01T00:00:00"/>
    <n v="22024001394"/>
    <s v="2024 02 1513 83100"/>
    <n v="30250"/>
    <x v="584"/>
    <s v="SEGUNDA PRÓRROGA LOTE 1 CONTRATO SERVICIOS PARA EL DESARROLLO DE LAS ACTUACIONES OBLIGATORIAS DE CARÁCTER SUBSIDIARIO"/>
    <n v="220"/>
    <s v="VALLADOLID"/>
    <s v="VALLADOLID"/>
    <x v="0"/>
    <s v="PrAbier - Procedimiento Abierto"/>
    <s v="MultiC - MultiCriterio"/>
    <x v="2"/>
    <x v="0"/>
    <s v="8"/>
    <s v="8. Activos financieros"/>
    <s v="02"/>
    <x v="5"/>
    <s v="1513"/>
    <s v="1513. Licencias urbanísticas"/>
    <s v="83"/>
    <s v="831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356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472">
        <item m="1" x="1882"/>
        <item m="1" x="1394"/>
        <item m="1" x="1292"/>
        <item m="1" x="1222"/>
        <item x="164"/>
        <item m="1" x="1197"/>
        <item m="1" x="2307"/>
        <item m="1" x="1204"/>
        <item x="380"/>
        <item m="1" x="636"/>
        <item x="16"/>
        <item m="1" x="1143"/>
        <item m="1" x="1338"/>
        <item x="145"/>
        <item m="1" x="966"/>
        <item m="1" x="2152"/>
        <item m="1" x="747"/>
        <item m="1" x="2130"/>
        <item x="469"/>
        <item x="470"/>
        <item m="1" x="1579"/>
        <item m="1" x="1669"/>
        <item m="1" x="1613"/>
        <item x="0"/>
        <item x="295"/>
        <item m="1" x="621"/>
        <item m="1" x="2079"/>
        <item m="1" x="2305"/>
        <item m="1" x="2337"/>
        <item m="1" x="1640"/>
        <item m="1" x="2355"/>
        <item m="1" x="954"/>
        <item x="80"/>
        <item m="1" x="1289"/>
        <item m="1" x="920"/>
        <item m="1" x="1249"/>
        <item x="231"/>
        <item m="1" x="737"/>
        <item m="1" x="1011"/>
        <item m="1" x="1170"/>
        <item x="40"/>
        <item m="1" x="1963"/>
        <item m="1" x="943"/>
        <item m="1" x="2341"/>
        <item x="288"/>
        <item x="7"/>
        <item m="1" x="1607"/>
        <item x="36"/>
        <item x="455"/>
        <item m="1" x="2342"/>
        <item m="1" x="1769"/>
        <item m="1" x="2113"/>
        <item m="1" x="2227"/>
        <item m="1" x="1155"/>
        <item m="1" x="1519"/>
        <item x="218"/>
        <item x="235"/>
        <item x="543"/>
        <item x="131"/>
        <item m="1" x="1797"/>
        <item m="1" x="2137"/>
        <item m="1" x="592"/>
        <item m="1" x="1442"/>
        <item x="148"/>
        <item m="1" x="766"/>
        <item m="1" x="1172"/>
        <item m="1" x="1798"/>
        <item m="1" x="1095"/>
        <item m="1" x="1201"/>
        <item x="279"/>
        <item x="358"/>
        <item x="67"/>
        <item m="1" x="1741"/>
        <item m="1" x="1643"/>
        <item m="1" x="1809"/>
        <item x="524"/>
        <item m="1" x="2278"/>
        <item m="1" x="1725"/>
        <item m="1" x="853"/>
        <item m="1" x="1317"/>
        <item m="1" x="729"/>
        <item m="1" x="791"/>
        <item m="1" x="753"/>
        <item x="112"/>
        <item m="1" x="989"/>
        <item m="1" x="1763"/>
        <item x="26"/>
        <item m="1" x="2194"/>
        <item m="1" x="854"/>
        <item x="297"/>
        <item m="1" x="2259"/>
        <item m="1" x="1508"/>
        <item m="1" x="1483"/>
        <item m="1" x="870"/>
        <item x="94"/>
        <item x="91"/>
        <item m="1" x="2204"/>
        <item m="1" x="2005"/>
        <item m="1" x="2447"/>
        <item m="1" x="906"/>
        <item m="1" x="939"/>
        <item m="1" x="643"/>
        <item m="1" x="668"/>
        <item m="1" x="1452"/>
        <item x="195"/>
        <item m="1" x="1780"/>
        <item m="1" x="1706"/>
        <item m="1" x="773"/>
        <item m="1" x="1658"/>
        <item m="1" x="718"/>
        <item m="1" x="1960"/>
        <item m="1" x="1919"/>
        <item m="1" x="1897"/>
        <item m="1" x="2391"/>
        <item m="1" x="1349"/>
        <item m="1" x="2205"/>
        <item m="1" x="2060"/>
        <item x="327"/>
        <item m="1" x="1947"/>
        <item m="1" x="1783"/>
        <item m="1" x="727"/>
        <item m="1" x="2195"/>
        <item m="1" x="1673"/>
        <item m="1" x="710"/>
        <item m="1" x="1186"/>
        <item m="1" x="2441"/>
        <item m="1" x="2026"/>
        <item m="1" x="1933"/>
        <item m="1" x="2320"/>
        <item m="1" x="1752"/>
        <item m="1" x="2396"/>
        <item m="1" x="811"/>
        <item x="282"/>
        <item m="1" x="1290"/>
        <item m="1" x="995"/>
        <item m="1" x="2338"/>
        <item m="1" x="910"/>
        <item m="1" x="1078"/>
        <item m="1" x="957"/>
        <item x="283"/>
        <item m="1" x="1049"/>
        <item x="130"/>
        <item m="1" x="775"/>
        <item m="1" x="2333"/>
        <item x="298"/>
        <item m="1" x="765"/>
        <item m="1" x="1084"/>
        <item m="1" x="2027"/>
        <item m="1" x="1665"/>
        <item m="1" x="1278"/>
        <item x="391"/>
        <item x="186"/>
        <item x="167"/>
        <item m="1" x="1670"/>
        <item m="1" x="599"/>
        <item m="1" x="1973"/>
        <item m="1" x="960"/>
        <item x="554"/>
        <item x="489"/>
        <item x="300"/>
        <item m="1" x="2323"/>
        <item m="1" x="774"/>
        <item m="1" x="993"/>
        <item m="1" x="1460"/>
        <item m="1" x="750"/>
        <item x="422"/>
        <item m="1" x="1165"/>
        <item m="1" x="1321"/>
        <item m="1" x="2375"/>
        <item m="1" x="1213"/>
        <item m="1" x="1273"/>
        <item m="1" x="1871"/>
        <item m="1" x="1612"/>
        <item m="1" x="1360"/>
        <item x="222"/>
        <item m="1" x="2464"/>
        <item m="1" x="1358"/>
        <item x="76"/>
        <item m="1" x="2067"/>
        <item x="22"/>
        <item m="1" x="1019"/>
        <item m="1" x="915"/>
        <item x="563"/>
        <item m="1" x="1133"/>
        <item m="1" x="654"/>
        <item m="1" x="1253"/>
        <item x="581"/>
        <item m="1" x="1021"/>
        <item m="1" x="1233"/>
        <item m="1" x="835"/>
        <item x="516"/>
        <item m="1" x="856"/>
        <item m="1" x="764"/>
        <item m="1" x="2415"/>
        <item x="52"/>
        <item m="1" x="1945"/>
        <item m="1" x="2146"/>
        <item x="370"/>
        <item m="1" x="1464"/>
        <item x="203"/>
        <item m="1" x="1628"/>
        <item x="342"/>
        <item m="1" x="725"/>
        <item m="1" x="824"/>
        <item m="1" x="1540"/>
        <item m="1" x="2049"/>
        <item m="1" x="836"/>
        <item m="1" x="2343"/>
        <item x="239"/>
        <item x="372"/>
        <item m="1" x="1499"/>
        <item x="173"/>
        <item m="1" x="884"/>
        <item m="1" x="1156"/>
        <item m="1" x="1547"/>
        <item m="1" x="1027"/>
        <item m="1" x="722"/>
        <item x="373"/>
        <item m="1" x="1663"/>
        <item m="1" x="2260"/>
        <item m="1" x="1242"/>
        <item m="1" x="1146"/>
        <item m="1" x="1596"/>
        <item m="1" x="1229"/>
        <item x="33"/>
        <item m="1" x="2458"/>
        <item x="181"/>
        <item m="1" x="1676"/>
        <item m="1" x="2104"/>
        <item m="1" x="1082"/>
        <item m="1" x="1965"/>
        <item m="1" x="676"/>
        <item x="396"/>
        <item m="1" x="1592"/>
        <item x="352"/>
        <item m="1" x="1949"/>
        <item m="1" x="1166"/>
        <item m="1" x="825"/>
        <item m="1" x="916"/>
        <item m="1" x="1313"/>
        <item m="1" x="1549"/>
        <item m="1" x="2059"/>
        <item m="1" x="2215"/>
        <item m="1" x="2295"/>
        <item m="1" x="1245"/>
        <item m="1" x="1478"/>
        <item m="1" x="843"/>
        <item m="1" x="2216"/>
        <item m="1" x="1498"/>
        <item m="1" x="1268"/>
        <item m="1" x="1810"/>
        <item m="1" x="1412"/>
        <item m="1" x="2347"/>
        <item x="187"/>
        <item m="1" x="1397"/>
        <item m="1" x="1054"/>
        <item x="389"/>
        <item x="387"/>
        <item x="397"/>
        <item m="1" x="1302"/>
        <item m="1" x="1564"/>
        <item m="1" x="2286"/>
        <item m="1" x="1285"/>
        <item m="1" x="1126"/>
        <item x="73"/>
        <item x="249"/>
        <item m="1" x="1026"/>
        <item m="1" x="2319"/>
        <item x="135"/>
        <item m="1" x="2219"/>
        <item m="1" x="1106"/>
        <item m="1" x="2220"/>
        <item x="534"/>
        <item m="1" x="1322"/>
        <item m="1" x="1849"/>
        <item m="1" x="1553"/>
        <item m="1" x="783"/>
        <item x="522"/>
        <item m="1" x="728"/>
        <item m="1" x="1346"/>
        <item x="192"/>
        <item x="79"/>
        <item x="398"/>
        <item m="1" x="1033"/>
        <item m="1" x="1194"/>
        <item m="1" x="790"/>
        <item m="1" x="1822"/>
        <item m="1" x="838"/>
        <item m="1" x="2154"/>
        <item x="83"/>
        <item m="1" x="1816"/>
        <item m="1" x="1680"/>
        <item m="1" x="2193"/>
        <item m="1" x="1745"/>
        <item m="1" x="1398"/>
        <item m="1" x="607"/>
        <item m="1" x="1903"/>
        <item m="1" x="1558"/>
        <item m="1" x="1319"/>
        <item m="1" x="851"/>
        <item m="1" x="1506"/>
        <item m="1" x="1160"/>
        <item m="1" x="1164"/>
        <item m="1" x="700"/>
        <item x="45"/>
        <item m="1" x="1921"/>
        <item x="205"/>
        <item m="1" x="1515"/>
        <item m="1" x="2350"/>
        <item x="400"/>
        <item m="1" x="785"/>
        <item m="1" x="1308"/>
        <item m="1" x="814"/>
        <item m="1" x="1888"/>
        <item x="401"/>
        <item x="207"/>
        <item m="1" x="2041"/>
        <item m="1" x="2136"/>
        <item m="1" x="863"/>
        <item m="1" x="1183"/>
        <item x="208"/>
        <item m="1" x="2408"/>
        <item m="1" x="2428"/>
        <item m="1" x="1684"/>
        <item x="365"/>
        <item x="84"/>
        <item m="1" x="2328"/>
        <item x="13"/>
        <item m="1" x="1434"/>
        <item m="1" x="1237"/>
        <item m="1" x="1705"/>
        <item m="1" x="2199"/>
        <item x="402"/>
        <item m="1" x="1685"/>
        <item m="1" x="978"/>
        <item m="1" x="1708"/>
        <item x="216"/>
        <item m="1" x="1408"/>
        <item x="4"/>
        <item m="1" x="1794"/>
        <item m="1" x="2003"/>
        <item m="1" x="816"/>
        <item m="1" x="1724"/>
        <item m="1" x="751"/>
        <item m="1" x="1904"/>
        <item m="1" x="622"/>
        <item x="104"/>
        <item x="35"/>
        <item m="1" x="2093"/>
        <item m="1" x="955"/>
        <item m="1" x="2153"/>
        <item x="224"/>
        <item m="1" x="682"/>
        <item m="1" x="1588"/>
        <item m="1" x="1686"/>
        <item x="101"/>
        <item m="1" x="1291"/>
        <item x="166"/>
        <item m="1" x="1366"/>
        <item m="1" x="1047"/>
        <item m="1" x="690"/>
        <item x="105"/>
        <item x="403"/>
        <item m="1" x="830"/>
        <item m="1" x="1556"/>
        <item x="227"/>
        <item x="114"/>
        <item m="1" x="2111"/>
        <item m="1" x="1163"/>
        <item x="162"/>
        <item m="1" x="2109"/>
        <item x="199"/>
        <item m="1" x="1232"/>
        <item m="1" x="1231"/>
        <item m="1" x="977"/>
        <item m="1" x="2102"/>
        <item m="1" x="1754"/>
        <item m="1" x="2173"/>
        <item x="237"/>
        <item m="1" x="601"/>
        <item x="267"/>
        <item x="404"/>
        <item m="1" x="2001"/>
        <item m="1" x="594"/>
        <item m="1" x="864"/>
        <item x="278"/>
        <item m="1" x="665"/>
        <item m="1" x="1678"/>
        <item x="453"/>
        <item x="143"/>
        <item m="1" x="1477"/>
        <item m="1" x="1379"/>
        <item m="1" x="715"/>
        <item x="42"/>
        <item m="1" x="1428"/>
        <item m="1" x="1108"/>
        <item m="1" x="1955"/>
        <item x="566"/>
        <item m="1" x="875"/>
        <item m="1" x="1254"/>
        <item x="248"/>
        <item x="43"/>
        <item m="1" x="826"/>
        <item m="1" x="1756"/>
        <item m="1" x="635"/>
        <item x="506"/>
        <item m="1" x="2051"/>
        <item m="1" x="2345"/>
        <item x="280"/>
        <item x="252"/>
        <item m="1" x="1386"/>
        <item m="1" x="1259"/>
        <item x="405"/>
        <item m="1" x="1117"/>
        <item x="436"/>
        <item x="39"/>
        <item m="1" x="2217"/>
        <item m="1" x="846"/>
        <item m="1" x="1343"/>
        <item m="1" x="699"/>
        <item x="20"/>
        <item m="1" x="2143"/>
        <item m="1" x="1025"/>
        <item m="1" x="2299"/>
        <item m="1" x="1227"/>
        <item m="1" x="1645"/>
        <item x="437"/>
        <item m="1" x="2017"/>
        <item x="583"/>
        <item m="1" x="1373"/>
        <item m="1" x="2273"/>
        <item x="214"/>
        <item m="1" x="809"/>
        <item m="1" x="1500"/>
        <item m="1" x="1909"/>
        <item x="461"/>
        <item m="1" x="1649"/>
        <item m="1" x="2053"/>
        <item m="1" x="893"/>
        <item m="1" x="908"/>
        <item m="1" x="1666"/>
        <item m="1" x="2168"/>
        <item m="1" x="1527"/>
        <item m="1" x="1606"/>
        <item m="1" x="1449"/>
        <item m="1" x="1575"/>
        <item m="1" x="1967"/>
        <item m="1" x="1407"/>
        <item m="1" x="1363"/>
        <item m="1" x="1447"/>
        <item m="1" x="1593"/>
        <item x="185"/>
        <item x="555"/>
        <item m="1" x="1181"/>
        <item x="580"/>
        <item m="1" x="1646"/>
        <item m="1" x="704"/>
        <item m="1" x="763"/>
        <item m="1" x="2151"/>
        <item m="1" x="2374"/>
        <item m="1" x="1098"/>
        <item x="47"/>
        <item m="1" x="1217"/>
        <item x="125"/>
        <item x="102"/>
        <item m="1" x="1719"/>
        <item m="1" x="661"/>
        <item m="1" x="1480"/>
        <item m="1" x="2244"/>
        <item m="1" x="1578"/>
        <item m="1" x="2092"/>
        <item x="14"/>
        <item x="155"/>
        <item m="1" x="1369"/>
        <item x="418"/>
        <item x="1"/>
        <item m="1" x="874"/>
        <item m="1" x="1582"/>
        <item m="1" x="964"/>
        <item x="263"/>
        <item m="1" x="2091"/>
        <item m="1" x="1149"/>
        <item x="424"/>
        <item m="1" x="983"/>
        <item x="557"/>
        <item m="1" x="2164"/>
        <item m="1" x="678"/>
        <item m="1" x="741"/>
        <item x="326"/>
        <item m="1" x="1020"/>
        <item m="1" x="810"/>
        <item m="1" x="1387"/>
        <item m="1" x="771"/>
        <item m="1" x="1504"/>
        <item m="1" x="1063"/>
        <item m="1" x="1210"/>
        <item m="1" x="1453"/>
        <item m="1" x="1869"/>
        <item x="275"/>
        <item x="141"/>
        <item m="1" x="2066"/>
        <item x="25"/>
        <item m="1" x="589"/>
        <item m="1" x="1682"/>
        <item m="1" x="1008"/>
        <item m="1" x="1727"/>
        <item m="1" x="2074"/>
        <item m="1" x="1859"/>
        <item x="106"/>
        <item m="1" x="1911"/>
        <item x="212"/>
        <item m="1" x="1679"/>
        <item m="1" x="2029"/>
        <item x="569"/>
        <item m="1" x="739"/>
        <item m="1" x="1762"/>
        <item m="1" x="2089"/>
        <item m="1" x="1701"/>
        <item m="1" x="1444"/>
        <item m="1" x="1689"/>
        <item m="1" x="1948"/>
        <item m="1" x="1331"/>
        <item x="462"/>
        <item m="1" x="2222"/>
        <item x="147"/>
        <item m="1" x="831"/>
        <item m="1" x="1890"/>
        <item m="1" x="1362"/>
        <item m="1" x="1766"/>
        <item m="1" x="858"/>
        <item m="1" x="655"/>
        <item m="1" x="1913"/>
        <item x="247"/>
        <item m="1" x="1053"/>
        <item m="1" x="2335"/>
        <item m="1" x="1544"/>
        <item x="5"/>
        <item m="1" x="1535"/>
        <item m="1" x="911"/>
        <item x="445"/>
        <item m="1" x="1759"/>
        <item x="307"/>
        <item m="1" x="1863"/>
        <item m="1" x="1474"/>
        <item m="1" x="1426"/>
        <item m="1" x="1603"/>
        <item x="6"/>
        <item m="1" x="1517"/>
        <item x="253"/>
        <item m="1" x="1842"/>
        <item x="527"/>
        <item m="1" x="1635"/>
        <item x="325"/>
        <item m="1" x="1002"/>
        <item m="1" x="1693"/>
        <item x="336"/>
        <item m="1" x="2351"/>
        <item x="261"/>
        <item x="154"/>
        <item m="1" x="1761"/>
        <item m="1" x="1503"/>
        <item m="1" x="681"/>
        <item m="1" x="2251"/>
        <item m="1" x="876"/>
        <item m="1" x="2253"/>
        <item m="1" x="1583"/>
        <item x="529"/>
        <item m="1" x="2133"/>
        <item m="1" x="680"/>
        <item m="1" x="1845"/>
        <item m="1" x="2018"/>
        <item m="1" x="746"/>
        <item m="1" x="1244"/>
        <item m="1" x="2325"/>
        <item x="528"/>
        <item x="340"/>
        <item x="69"/>
        <item m="1" x="1557"/>
        <item m="1" x="802"/>
        <item x="180"/>
        <item m="1" x="2404"/>
        <item m="1" x="979"/>
        <item m="1" x="615"/>
        <item m="1" x="675"/>
        <item x="324"/>
        <item m="1" x="2206"/>
        <item x="379"/>
        <item m="1" x="2015"/>
        <item m="1" x="1486"/>
        <item m="1" x="1443"/>
        <item x="70"/>
        <item m="1" x="1077"/>
        <item m="1" x="1340"/>
        <item x="553"/>
        <item m="1" x="647"/>
        <item x="364"/>
        <item x="75"/>
        <item m="1" x="1978"/>
        <item m="1" x="1587"/>
        <item m="1" x="2229"/>
        <item m="1" x="587"/>
        <item x="151"/>
        <item m="1" x="1147"/>
        <item x="367"/>
        <item m="1" x="2159"/>
        <item m="1" x="708"/>
        <item m="1" x="1454"/>
        <item m="1" x="617"/>
        <item m="1" x="1272"/>
        <item m="1" x="1984"/>
        <item x="271"/>
        <item x="428"/>
        <item m="1" x="1625"/>
        <item m="1" x="597"/>
        <item m="1" x="767"/>
        <item m="1" x="1107"/>
        <item m="1" x="2174"/>
        <item x="320"/>
        <item m="1" x="1058"/>
        <item m="1" x="2334"/>
        <item m="1" x="614"/>
        <item m="1" x="2398"/>
        <item x="463"/>
        <item m="1" x="598"/>
        <item m="1" x="935"/>
        <item x="464"/>
        <item m="1" x="1191"/>
        <item m="1" x="2297"/>
        <item m="1" x="2369"/>
        <item m="1" x="2313"/>
        <item m="1" x="1735"/>
        <item m="1" x="1627"/>
        <item x="465"/>
        <item m="1" x="1364"/>
        <item m="1" x="813"/>
        <item m="1" x="1523"/>
        <item m="1" x="1031"/>
        <item m="1" x="2310"/>
        <item m="1" x="2218"/>
        <item x="318"/>
        <item m="1" x="896"/>
        <item m="1" x="1893"/>
        <item m="1" x="732"/>
        <item m="1" x="1789"/>
        <item m="1" x="1032"/>
        <item x="475"/>
        <item x="571"/>
        <item m="1" x="900"/>
        <item m="1" x="1714"/>
        <item m="1" x="827"/>
        <item m="1" x="1303"/>
        <item m="1" x="2008"/>
        <item m="1" x="2100"/>
        <item m="1" x="1802"/>
        <item x="220"/>
        <item m="1" x="878"/>
        <item m="1" x="1609"/>
        <item m="1" x="1327"/>
        <item m="1" x="1200"/>
        <item m="1" x="944"/>
        <item m="1" x="724"/>
        <item m="1" x="1065"/>
        <item m="1" x="2112"/>
        <item m="1" x="2004"/>
        <item m="1" x="1168"/>
        <item m="1" x="2149"/>
        <item m="1" x="1490"/>
        <item m="1" x="1470"/>
        <item m="1" x="2162"/>
        <item m="1" x="988"/>
        <item m="1" x="1541"/>
        <item m="1" x="1421"/>
        <item m="1" x="2419"/>
        <item m="1" x="2064"/>
        <item m="1" x="1157"/>
        <item x="276"/>
        <item m="1" x="2266"/>
        <item m="1" x="1295"/>
        <item m="1" x="1831"/>
        <item m="1" x="965"/>
        <item m="1" x="1711"/>
        <item m="1" x="797"/>
        <item m="1" x="1812"/>
        <item x="466"/>
        <item m="1" x="1620"/>
        <item x="467"/>
        <item m="1" x="2243"/>
        <item m="1" x="1994"/>
        <item m="1" x="1145"/>
        <item m="1" x="832"/>
        <item x="281"/>
        <item m="1" x="1614"/>
        <item m="1" x="1010"/>
        <item m="1" x="1796"/>
        <item m="1" x="627"/>
        <item m="1" x="1221"/>
        <item m="1" x="1880"/>
        <item m="1" x="649"/>
        <item m="1" x="2417"/>
        <item m="1" x="865"/>
        <item m="1" x="1516"/>
        <item m="1" x="2118"/>
        <item m="1" x="1957"/>
        <item m="1" x="1840"/>
        <item m="1" x="1329"/>
        <item m="1" x="1257"/>
        <item m="1" x="1318"/>
        <item m="1" x="1103"/>
        <item m="1" x="1034"/>
        <item m="1" x="1757"/>
        <item x="317"/>
        <item m="1" x="2144"/>
        <item m="1" x="697"/>
        <item m="1" x="1832"/>
        <item m="1" x="2165"/>
        <item m="1" x="1853"/>
        <item m="1" x="1102"/>
        <item m="1" x="712"/>
        <item m="1" x="2142"/>
        <item m="1" x="891"/>
        <item m="1" x="1626"/>
        <item m="1" x="1873"/>
        <item m="1" x="1005"/>
        <item m="1" x="719"/>
        <item m="1" x="1993"/>
        <item m="1" x="2248"/>
        <item x="376"/>
        <item x="394"/>
        <item x="290"/>
        <item x="494"/>
        <item x="88"/>
        <item x="210"/>
        <item x="384"/>
        <item m="1" x="1202"/>
        <item x="381"/>
        <item m="1" x="2240"/>
        <item x="476"/>
        <item m="1" x="2389"/>
        <item m="1" x="1988"/>
        <item m="1" x="651"/>
        <item m="1" x="1528"/>
        <item m="1" x="1896"/>
        <item m="1" x="2316"/>
        <item m="1" x="2158"/>
        <item m="1" x="2309"/>
        <item m="1" x="1879"/>
        <item x="430"/>
        <item x="107"/>
        <item m="1" x="1384"/>
        <item m="1" x="1941"/>
        <item m="1" x="714"/>
        <item m="1" x="1912"/>
        <item x="343"/>
        <item m="1" x="1085"/>
        <item m="1" x="1416"/>
        <item m="1" x="2283"/>
        <item m="1" x="1247"/>
        <item m="1" x="1617"/>
        <item m="1" x="1044"/>
        <item x="356"/>
        <item m="1" x="1097"/>
        <item m="1" x="1495"/>
        <item x="456"/>
        <item m="1" x="2212"/>
        <item m="1" x="1388"/>
        <item m="1" x="1764"/>
        <item m="1" x="1351"/>
        <item x="62"/>
        <item m="1" x="2048"/>
        <item m="1" x="789"/>
        <item m="1" x="1501"/>
        <item m="1" x="990"/>
        <item x="160"/>
        <item x="351"/>
        <item m="1" x="2365"/>
        <item m="1" x="794"/>
        <item m="1" x="1567"/>
        <item x="189"/>
        <item m="1" x="633"/>
        <item m="1" x="738"/>
        <item m="1" x="919"/>
        <item x="240"/>
        <item m="1" x="2116"/>
        <item m="1" x="1238"/>
        <item x="480"/>
        <item m="1" x="1995"/>
        <item m="1" x="670"/>
        <item m="1" x="2380"/>
        <item m="1" x="981"/>
        <item m="1" x="1241"/>
        <item m="1" x="692"/>
        <item m="1" x="1061"/>
        <item m="1" x="2044"/>
        <item m="1" x="1577"/>
        <item m="1" x="1687"/>
        <item x="395"/>
        <item m="1" x="932"/>
        <item m="1" x="1299"/>
        <item m="1" x="1440"/>
        <item m="1" x="2262"/>
        <item m="1" x="1000"/>
        <item m="1" x="1392"/>
        <item m="1" x="1298"/>
        <item m="1" x="2467"/>
        <item m="1" x="611"/>
        <item m="1" x="1234"/>
        <item m="1" x="1785"/>
        <item x="15"/>
        <item m="1" x="1986"/>
        <item m="1" x="1112"/>
        <item m="1" x="1729"/>
        <item m="1" x="2241"/>
        <item x="287"/>
        <item m="1" x="2346"/>
        <item m="1" x="1950"/>
        <item m="1" x="693"/>
        <item m="1" x="1086"/>
        <item m="1" x="953"/>
        <item m="1" x="1348"/>
        <item x="244"/>
        <item m="1" x="1992"/>
        <item x="301"/>
        <item m="1" x="2070"/>
        <item x="251"/>
        <item m="1" x="2185"/>
        <item m="1" x="1642"/>
        <item m="1" x="2047"/>
        <item m="1" x="2463"/>
        <item m="1" x="1846"/>
        <item x="438"/>
        <item m="1" x="868"/>
        <item m="1" x="952"/>
        <item m="1" x="1698"/>
        <item m="1" x="1458"/>
        <item m="1" x="1037"/>
        <item x="111"/>
        <item m="1" x="2138"/>
        <item m="1" x="1537"/>
        <item m="1" x="1311"/>
        <item m="1" x="1073"/>
        <item m="1" x="2014"/>
        <item m="1" x="2421"/>
        <item m="1" x="2282"/>
        <item m="1" x="2123"/>
        <item m="1" x="2023"/>
        <item m="1" x="726"/>
        <item m="1" x="1185"/>
        <item m="1" x="717"/>
        <item m="1" x="1899"/>
        <item x="226"/>
        <item m="1" x="1214"/>
        <item m="1" x="1808"/>
        <item m="1" x="2226"/>
        <item m="1" x="887"/>
        <item m="1" x="1230"/>
        <item m="1" x="961"/>
        <item m="1" x="2330"/>
        <item m="1" x="1895"/>
        <item m="1" x="2224"/>
        <item m="1" x="1532"/>
        <item m="1" x="658"/>
        <item x="433"/>
        <item m="1" x="2076"/>
        <item x="523"/>
        <item m="1" x="1820"/>
        <item x="439"/>
        <item m="1" x="1751"/>
        <item m="1" x="1226"/>
        <item m="1" x="2360"/>
        <item m="1" x="1159"/>
        <item m="1" x="2126"/>
        <item m="1" x="2055"/>
        <item x="116"/>
        <item x="378"/>
        <item m="1" x="2383"/>
        <item m="1" x="1169"/>
        <item m="1" x="1881"/>
        <item m="1" x="958"/>
        <item m="1" x="2045"/>
        <item m="1" x="2117"/>
        <item x="482"/>
        <item x="507"/>
        <item m="1" x="2062"/>
        <item m="1" x="1536"/>
        <item m="1" x="1184"/>
        <item m="1" x="2298"/>
        <item m="1" x="1555"/>
        <item m="1" x="2317"/>
        <item m="1" x="1427"/>
        <item m="1" x="1142"/>
        <item m="1" x="1999"/>
        <item m="1" x="1092"/>
        <item m="1" x="1400"/>
        <item m="1" x="1675"/>
        <item x="431"/>
        <item x="425"/>
        <item m="1" x="1782"/>
        <item x="270"/>
        <item m="1" x="1722"/>
        <item m="1" x="749"/>
        <item x="274"/>
        <item m="1" x="1258"/>
        <item m="1" x="1786"/>
        <item m="1" x="1813"/>
        <item x="484"/>
        <item m="1" x="1218"/>
        <item x="169"/>
        <item x="485"/>
        <item m="1" x="2124"/>
        <item m="1" x="1585"/>
        <item m="1" x="1573"/>
        <item m="1" x="2148"/>
        <item x="486"/>
        <item m="1" x="2002"/>
        <item m="1" x="731"/>
        <item m="1" x="1552"/>
        <item m="1" x="1484"/>
        <item m="1" x="1972"/>
        <item m="1" x="2271"/>
        <item x="171"/>
        <item x="285"/>
        <item x="170"/>
        <item x="328"/>
        <item m="1" x="2301"/>
        <item m="1" x="1015"/>
        <item m="1" x="2127"/>
        <item x="348"/>
        <item m="1" x="1282"/>
        <item m="1" x="1488"/>
        <item m="1" x="1113"/>
        <item m="1" x="1908"/>
        <item m="1" x="1951"/>
        <item x="487"/>
        <item m="1" x="620"/>
        <item m="1" x="2178"/>
        <item m="1" x="1162"/>
        <item m="1" x="2296"/>
        <item x="243"/>
        <item m="1" x="1056"/>
        <item m="1" x="1937"/>
        <item m="1" x="1432"/>
        <item m="1" x="1286"/>
        <item m="1" x="1469"/>
        <item x="127"/>
        <item x="488"/>
        <item m="1" x="2363"/>
        <item m="1" x="1539"/>
        <item m="1" x="1805"/>
        <item m="1" x="2156"/>
        <item m="1" x="2057"/>
        <item x="117"/>
        <item m="1" x="812"/>
        <item x="18"/>
        <item m="1" x="1456"/>
        <item m="1" x="2131"/>
        <item m="1" x="2254"/>
        <item m="1" x="1616"/>
        <item x="360"/>
        <item m="1" x="1293"/>
        <item x="37"/>
        <item m="1" x="2033"/>
        <item m="1" x="2250"/>
        <item m="1" x="748"/>
        <item m="1" x="2115"/>
        <item m="1" x="642"/>
        <item m="1" x="736"/>
        <item m="1" x="914"/>
        <item x="138"/>
        <item m="1" x="1586"/>
        <item m="1" x="1953"/>
        <item m="1" x="1372"/>
        <item x="316"/>
        <item x="452"/>
        <item m="1" x="768"/>
        <item x="490"/>
        <item x="533"/>
        <item m="1" x="2433"/>
        <item x="10"/>
        <item m="1" x="2083"/>
        <item m="1" x="1940"/>
        <item x="46"/>
        <item x="258"/>
        <item m="1" x="2387"/>
        <item m="1" x="1359"/>
        <item m="1" x="2121"/>
        <item m="1" x="1446"/>
        <item m="1" x="2024"/>
        <item m="1" x="1803"/>
        <item m="1" x="604"/>
        <item x="157"/>
        <item m="1" x="1385"/>
        <item m="1" x="1132"/>
        <item m="1" x="2058"/>
        <item x="542"/>
        <item m="1" x="588"/>
        <item m="1" x="730"/>
        <item x="444"/>
        <item x="440"/>
        <item m="1" x="968"/>
        <item m="1" x="1067"/>
        <item x="491"/>
        <item m="1" x="619"/>
        <item x="432"/>
        <item m="1" x="1101"/>
        <item m="1" x="1003"/>
        <item m="1" x="1415"/>
        <item m="1" x="1136"/>
        <item m="1" x="1784"/>
        <item m="1" x="1932"/>
        <item x="268"/>
        <item m="1" x="1263"/>
        <item m="1" x="1779"/>
        <item m="1" x="1492"/>
        <item x="492"/>
        <item m="1" x="1368"/>
        <item x="409"/>
        <item x="496"/>
        <item m="1" x="2006"/>
        <item m="1" x="1134"/>
        <item m="1" x="948"/>
        <item m="1" x="1375"/>
        <item m="1" x="1672"/>
        <item m="1" x="1476"/>
        <item m="1" x="892"/>
        <item m="1" x="1223"/>
        <item m="1" x="2367"/>
        <item m="1" x="691"/>
        <item x="493"/>
        <item x="412"/>
        <item x="306"/>
        <item m="1" x="1024"/>
        <item m="1" x="2097"/>
        <item x="314"/>
        <item m="1" x="1437"/>
        <item m="1" x="946"/>
        <item m="1" x="1717"/>
        <item m="1" x="967"/>
        <item m="1" x="1604"/>
        <item m="1" x="2377"/>
        <item m="1" x="1580"/>
        <item m="1" x="2366"/>
        <item m="1" x="909"/>
        <item m="1" x="1830"/>
        <item m="1" x="2036"/>
        <item m="1" x="2453"/>
        <item m="1" x="1124"/>
        <item x="435"/>
        <item m="1" x="2455"/>
        <item m="1" x="2339"/>
        <item m="1" x="929"/>
        <item m="1" x="2371"/>
        <item m="1" x="2362"/>
        <item m="1" x="1696"/>
        <item m="1" x="1138"/>
        <item x="219"/>
        <item m="1" x="1055"/>
        <item x="426"/>
        <item x="41"/>
        <item m="1" x="754"/>
        <item m="1" x="2246"/>
        <item m="1" x="1431"/>
        <item m="1" x="2420"/>
        <item x="153"/>
        <item m="1" x="1718"/>
        <item m="1" x="1878"/>
        <item x="497"/>
        <item m="1" x="986"/>
        <item x="8"/>
        <item m="1" x="1914"/>
        <item m="1" x="1381"/>
        <item x="115"/>
        <item m="1" x="937"/>
        <item m="1" x="2088"/>
        <item m="1" x="1182"/>
        <item m="1" x="1765"/>
        <item m="1" x="610"/>
        <item m="1" x="2280"/>
        <item m="1" x="1800"/>
        <item x="382"/>
        <item m="1" x="1277"/>
        <item m="1" x="1870"/>
        <item x="133"/>
        <item x="17"/>
        <item m="1" x="2181"/>
        <item m="1" x="2436"/>
        <item m="1" x="1874"/>
        <item m="1" x="1280"/>
        <item m="1" x="2167"/>
        <item m="1" x="1341"/>
        <item m="1" x="713"/>
        <item m="1" x="1059"/>
        <item m="1" x="2314"/>
        <item m="1" x="883"/>
        <item m="1" x="1391"/>
        <item m="1" x="976"/>
        <item x="498"/>
        <item x="500"/>
        <item x="90"/>
        <item m="1" x="1900"/>
        <item x="128"/>
        <item m="1" x="895"/>
        <item x="514"/>
        <item x="230"/>
        <item m="1" x="1276"/>
        <item m="1" x="2384"/>
        <item x="508"/>
        <item m="1" x="1742"/>
        <item m="1" x="720"/>
        <item m="1" x="1876"/>
        <item x="459"/>
        <item x="515"/>
        <item m="1" x="903"/>
        <item m="1" x="1991"/>
        <item x="319"/>
        <item m="1" x="757"/>
        <item m="1" x="1943"/>
        <item m="1" x="1511"/>
        <item m="1" x="2192"/>
        <item m="1" x="1283"/>
        <item m="1" x="837"/>
        <item x="517"/>
        <item x="548"/>
        <item x="213"/>
        <item x="277"/>
        <item m="1" x="1841"/>
        <item m="1" x="828"/>
        <item m="1" x="1405"/>
        <item x="334"/>
        <item m="1" x="841"/>
        <item m="1" x="2039"/>
        <item m="1" x="2238"/>
        <item m="1" x="2400"/>
        <item m="1" x="2425"/>
        <item x="158"/>
        <item m="1" x="2249"/>
        <item m="1" x="1548"/>
        <item m="1" x="608"/>
        <item x="196"/>
        <item m="1" x="2110"/>
        <item m="1" x="1710"/>
        <item m="1" x="1636"/>
        <item m="1" x="1046"/>
        <item x="259"/>
        <item m="1" x="1605"/>
        <item m="1" x="2376"/>
        <item m="1" x="1035"/>
        <item m="1" x="2189"/>
        <item x="513"/>
        <item m="1" x="1733"/>
        <item x="191"/>
        <item m="1" x="759"/>
        <item m="1" x="2386"/>
        <item m="1" x="2354"/>
        <item m="1" x="2084"/>
        <item m="1" x="2385"/>
        <item m="1" x="1788"/>
        <item m="1" x="1799"/>
        <item m="1" x="1337"/>
        <item m="1" x="949"/>
        <item m="1" x="1748"/>
        <item x="413"/>
        <item m="1" x="855"/>
        <item x="416"/>
        <item m="1" x="1487"/>
        <item m="1" x="1350"/>
        <item x="375"/>
        <item m="1" x="1844"/>
        <item m="1" x="640"/>
        <item m="1" x="1655"/>
        <item m="1" x="2106"/>
        <item m="1" x="1240"/>
        <item m="1" x="2196"/>
        <item m="1" x="2277"/>
        <item m="1" x="2352"/>
        <item m="1" x="2211"/>
        <item x="122"/>
        <item m="1" x="1611"/>
        <item m="1" x="2465"/>
        <item m="1" x="2042"/>
        <item m="1" x="2081"/>
        <item x="159"/>
        <item m="1" x="1148"/>
        <item x="448"/>
        <item m="1" x="913"/>
        <item m="1" x="1161"/>
        <item x="256"/>
        <item m="1" x="2442"/>
        <item m="1" x="2071"/>
        <item x="441"/>
        <item m="1" x="669"/>
        <item m="1" x="1266"/>
        <item m="1" x="1608"/>
        <item x="330"/>
        <item x="198"/>
        <item m="1" x="2099"/>
        <item m="1" x="2234"/>
        <item m="1" x="1139"/>
        <item m="1" x="2171"/>
        <item m="1" x="1070"/>
        <item m="1" x="1007"/>
        <item m="1" x="2438"/>
        <item m="1" x="1127"/>
        <item m="1" x="2232"/>
        <item m="1" x="673"/>
        <item m="1" x="1767"/>
        <item m="1" x="1137"/>
        <item m="1" x="1589"/>
        <item m="1" x="1581"/>
        <item m="1" x="2439"/>
        <item m="1" x="2191"/>
        <item m="1" x="1695"/>
        <item m="1" x="1681"/>
        <item m="1" x="926"/>
        <item m="1" x="770"/>
        <item m="1" x="1923"/>
        <item m="1" x="1703"/>
        <item m="1" x="2073"/>
        <item m="1" x="959"/>
        <item m="1" x="2449"/>
        <item x="471"/>
        <item m="1" x="924"/>
        <item m="1" x="1704"/>
        <item m="1" x="1723"/>
        <item x="81"/>
        <item m="1" x="618"/>
        <item m="1" x="1455"/>
        <item m="1" x="1774"/>
        <item m="1" x="2426"/>
        <item m="1" x="1211"/>
        <item x="368"/>
        <item m="1" x="2145"/>
        <item m="1" x="2370"/>
        <item m="1" x="2390"/>
        <item m="1" x="2223"/>
        <item m="1" x="1445"/>
        <item m="1" x="1970"/>
        <item m="1" x="1471"/>
        <item m="1" x="734"/>
        <item x="24"/>
        <item m="1" x="1931"/>
        <item m="1" x="2172"/>
        <item x="345"/>
        <item m="1" x="2208"/>
        <item m="1" x="956"/>
        <item m="1" x="1529"/>
        <item m="1" x="1688"/>
        <item m="1" x="1905"/>
        <item m="1" x="1928"/>
        <item m="1" x="1568"/>
        <item m="1" x="2239"/>
        <item m="1" x="1699"/>
        <item m="1" x="2302"/>
        <item m="1" x="2427"/>
        <item x="58"/>
        <item m="1" x="1569"/>
        <item x="77"/>
        <item m="1" x="2032"/>
        <item m="1" x="733"/>
        <item m="1" x="1004"/>
        <item x="296"/>
        <item m="1" x="1389"/>
        <item m="1" x="659"/>
        <item x="48"/>
        <item m="1" x="705"/>
        <item m="1" x="2009"/>
        <item m="1" x="1925"/>
        <item m="1" x="1250"/>
        <item m="1" x="777"/>
        <item m="1" x="1425"/>
        <item x="132"/>
        <item x="369"/>
        <item x="142"/>
        <item x="165"/>
        <item x="168"/>
        <item m="1" x="788"/>
        <item x="124"/>
        <item m="1" x="2180"/>
        <item m="1" x="1378"/>
        <item m="1" x="1209"/>
        <item x="184"/>
        <item m="1" x="1776"/>
        <item m="1" x="2448"/>
        <item m="1" x="931"/>
        <item m="1" x="1414"/>
        <item m="1" x="1128"/>
        <item m="1" x="679"/>
        <item m="1" x="2221"/>
        <item x="434"/>
        <item m="1" x="1122"/>
        <item x="97"/>
        <item x="221"/>
        <item x="250"/>
        <item m="1" x="616"/>
        <item m="1" x="1090"/>
        <item m="1" x="603"/>
        <item m="1" x="1709"/>
        <item x="265"/>
        <item m="1" x="1104"/>
        <item m="1" x="2446"/>
        <item m="1" x="1749"/>
        <item m="1" x="1262"/>
        <item m="1" x="1457"/>
        <item x="109"/>
        <item m="1" x="1930"/>
        <item m="1" x="2086"/>
        <item m="1" x="1342"/>
        <item m="1" x="716"/>
        <item x="229"/>
        <item m="1" x="1639"/>
        <item m="1" x="1167"/>
        <item x="550"/>
        <item m="1" x="2177"/>
        <item m="1" x="917"/>
        <item m="1" x="885"/>
        <item m="1" x="1376"/>
        <item x="454"/>
        <item x="531"/>
        <item x="549"/>
        <item m="1" x="784"/>
        <item x="29"/>
        <item x="113"/>
        <item m="1" x="852"/>
        <item m="1" x="2407"/>
        <item x="66"/>
        <item m="1" x="1997"/>
        <item x="568"/>
        <item m="1" x="677"/>
        <item x="481"/>
        <item m="1" x="941"/>
        <item x="92"/>
        <item m="1" x="1632"/>
        <item m="1" x="2410"/>
        <item m="1" x="663"/>
        <item x="458"/>
        <item m="1" x="1267"/>
        <item m="1" x="792"/>
        <item x="161"/>
        <item x="371"/>
        <item m="1" x="1472"/>
        <item m="1" x="1920"/>
        <item m="1" x="1637"/>
        <item m="1" x="1734"/>
        <item m="1" x="1199"/>
        <item x="289"/>
        <item m="1" x="1827"/>
        <item m="1" x="2451"/>
        <item x="509"/>
        <item m="1" x="1747"/>
        <item m="1" x="2394"/>
        <item m="1" x="1795"/>
        <item m="1" x="861"/>
        <item m="1" x="2228"/>
        <item m="1" x="822"/>
        <item m="1" x="1422"/>
        <item x="299"/>
        <item m="1" x="1599"/>
        <item m="1" x="2274"/>
        <item m="1" x="1651"/>
        <item m="1" x="888"/>
        <item x="262"/>
        <item x="457"/>
        <item m="1" x="1354"/>
        <item x="197"/>
        <item m="1" x="897"/>
        <item m="1" x="650"/>
        <item m="1" x="2007"/>
        <item x="414"/>
        <item m="1" x="1307"/>
        <item m="1" x="1347"/>
        <item m="1" x="2344"/>
        <item m="1" x="1542"/>
        <item m="1" x="1601"/>
        <item m="1" x="1837"/>
        <item m="1" x="1622"/>
        <item m="1" x="1462"/>
        <item m="1" x="881"/>
        <item m="1" x="2269"/>
        <item m="1" x="971"/>
        <item m="1" x="829"/>
        <item x="264"/>
        <item m="1" x="1468"/>
        <item m="1" x="2068"/>
        <item m="1" x="1066"/>
        <item m="1" x="752"/>
        <item m="1" x="2098"/>
        <item m="1" x="871"/>
        <item m="1" x="2336"/>
        <item m="1" x="1330"/>
        <item m="1" x="963"/>
        <item m="1" x="2308"/>
        <item m="1" x="1466"/>
        <item m="1" x="1641"/>
        <item m="1" x="1399"/>
        <item m="1" x="2094"/>
        <item x="292"/>
        <item x="232"/>
        <item x="269"/>
        <item x="182"/>
        <item m="1" x="1018"/>
        <item m="1" x="1144"/>
        <item m="1" x="2198"/>
        <item m="1" x="1828"/>
        <item m="1" x="2318"/>
        <item m="1" x="936"/>
        <item m="1" x="2378"/>
        <item m="1" x="787"/>
        <item m="1" x="912"/>
        <item x="234"/>
        <item m="1" x="695"/>
        <item m="1" x="1736"/>
        <item m="1" x="1917"/>
        <item m="1" x="1674"/>
        <item m="1" x="1638"/>
        <item x="541"/>
        <item m="1" x="1929"/>
        <item x="311"/>
        <item m="1" x="1514"/>
        <item m="1" x="1594"/>
        <item m="1" x="1171"/>
        <item m="1" x="2163"/>
        <item x="313"/>
        <item m="1" x="1509"/>
        <item m="1" x="817"/>
        <item m="1" x="1088"/>
        <item m="1" x="745"/>
        <item m="1" x="1815"/>
        <item m="1" x="596"/>
        <item x="304"/>
        <item m="1" x="1367"/>
        <item m="1" x="1968"/>
        <item m="1" x="1942"/>
        <item m="1" x="2356"/>
        <item x="560"/>
        <item m="1" x="634"/>
        <item m="1" x="1902"/>
        <item m="1" x="1072"/>
        <item x="386"/>
        <item x="540"/>
        <item x="50"/>
        <item m="1" x="1819"/>
        <item x="474"/>
        <item x="421"/>
        <item x="260"/>
        <item m="1" x="2434"/>
        <item m="1" x="1631"/>
        <item m="1" x="1848"/>
        <item m="1" x="867"/>
        <item m="1" x="2210"/>
        <item m="1" x="1823"/>
        <item m="1" x="1429"/>
        <item m="1" x="996"/>
        <item m="1" x="1934"/>
        <item m="1" x="2395"/>
        <item m="1" x="1096"/>
        <item m="1" x="2096"/>
        <item m="1" x="1274"/>
        <item m="1" x="1618"/>
        <item m="1" x="1961"/>
        <item x="152"/>
        <item m="1" x="685"/>
        <item m="1" x="821"/>
        <item m="1" x="890"/>
        <item x="520"/>
        <item m="1" x="1533"/>
        <item x="564"/>
        <item m="1" x="2462"/>
        <item m="1" x="2035"/>
        <item m="1" x="1496"/>
        <item x="574"/>
        <item m="1" x="2267"/>
        <item m="1" x="1151"/>
        <item m="1" x="898"/>
        <item m="1" x="1521"/>
        <item x="385"/>
        <item m="1" x="1877"/>
        <item x="578"/>
        <item m="1" x="1825"/>
        <item m="1" x="1180"/>
        <item m="1" x="2050"/>
        <item m="1" x="2357"/>
        <item m="1" x="1996"/>
        <item m="1" x="1243"/>
        <item m="1" x="992"/>
        <item m="1" x="1998"/>
        <item m="1" x="762"/>
        <item m="1" x="886"/>
        <item m="1" x="1778"/>
        <item m="1" x="1836"/>
        <item x="204"/>
        <item x="460"/>
        <item m="1" x="2135"/>
        <item m="1" x="656"/>
        <item m="1" x="2046"/>
        <item m="1" x="1225"/>
        <item x="546"/>
        <item m="1" x="1239"/>
        <item m="1" x="2040"/>
        <item m="1" x="2190"/>
        <item m="1" x="744"/>
        <item m="1" x="1497"/>
        <item m="1" x="2203"/>
        <item m="1" x="1129"/>
        <item m="1" x="2281"/>
        <item m="1" x="2019"/>
        <item m="1" x="1043"/>
        <item m="1" x="1013"/>
        <item x="390"/>
        <item x="176"/>
        <item x="333"/>
        <item m="1" x="1623"/>
        <item x="388"/>
        <item m="1" x="1224"/>
        <item m="1" x="1256"/>
        <item m="1" x="1731"/>
        <item m="1" x="998"/>
        <item m="1" x="2037"/>
        <item m="1" x="2090"/>
        <item x="361"/>
        <item x="188"/>
        <item x="584"/>
        <item m="1" x="1975"/>
        <item m="1" x="1279"/>
        <item m="1" x="2321"/>
        <item m="1" x="2423"/>
        <item x="411"/>
        <item m="1" x="872"/>
        <item m="1" x="1473"/>
        <item m="1" x="2209"/>
        <item m="1" x="2361"/>
        <item m="1" x="1332"/>
        <item m="1" x="950"/>
        <item m="1" x="2065"/>
        <item m="1" x="1738"/>
        <item m="1" x="1281"/>
        <item x="347"/>
        <item m="1" x="969"/>
        <item m="1" x="1570"/>
        <item x="399"/>
        <item m="1" x="743"/>
        <item m="1" x="1048"/>
        <item m="1" x="602"/>
        <item m="1" x="657"/>
        <item x="407"/>
        <item m="1" x="1855"/>
        <item x="28"/>
        <item x="110"/>
        <item m="1" x="2468"/>
        <item m="1" x="2265"/>
        <item m="1" x="930"/>
        <item m="1" x="2416"/>
        <item m="1" x="1987"/>
        <item m="1" x="1105"/>
        <item m="1" x="1260"/>
        <item m="1" x="1198"/>
        <item m="1" x="1417"/>
        <item x="417"/>
        <item x="246"/>
        <item m="1" x="2069"/>
        <item m="1" x="2179"/>
        <item m="1" x="723"/>
        <item x="156"/>
        <item m="1" x="1323"/>
        <item m="1" x="804"/>
        <item m="1" x="2349"/>
        <item m="1" x="2255"/>
        <item m="1" x="641"/>
        <item m="1" x="905"/>
        <item m="1" x="2031"/>
        <item x="241"/>
        <item m="1" x="1852"/>
        <item m="1" x="972"/>
        <item m="1" x="1370"/>
        <item m="1" x="2329"/>
        <item m="1" x="2315"/>
        <item m="1" x="1051"/>
        <item m="1" x="1811"/>
        <item m="1" x="1252"/>
        <item m="1" x="2393"/>
        <item m="1" x="1777"/>
        <item m="1" x="800"/>
        <item x="349"/>
        <item m="1" x="2213"/>
        <item m="1" x="1041"/>
        <item m="1" x="1572"/>
        <item m="1" x="1990"/>
        <item m="1" x="1451"/>
        <item m="1" x="1435"/>
        <item m="1" x="1304"/>
        <item x="108"/>
        <item m="1" x="1463"/>
        <item m="1" x="703"/>
        <item m="1" x="1069"/>
        <item m="1" x="844"/>
        <item x="86"/>
        <item m="1" x="1773"/>
        <item m="1" x="1296"/>
        <item x="202"/>
        <item m="1" x="1791"/>
        <item m="1" x="1131"/>
        <item m="1" x="2401"/>
        <item m="1" x="1838"/>
        <item m="1" x="1866"/>
        <item m="1" x="1312"/>
        <item m="1" x="1818"/>
        <item m="1" x="2233"/>
        <item m="1" x="1980"/>
        <item m="1" x="1760"/>
        <item m="1" x="1847"/>
        <item x="3"/>
        <item m="1" x="755"/>
        <item m="1" x="1918"/>
        <item m="1" x="2125"/>
        <item m="1" x="799"/>
        <item m="1" x="1320"/>
        <item m="1" x="1467"/>
        <item m="1" x="1550"/>
        <item m="1" x="1715"/>
        <item m="1" x="2085"/>
        <item m="1" x="2397"/>
        <item m="1" x="1621"/>
        <item m="1" x="1668"/>
        <item m="1" x="776"/>
        <item m="1" x="1173"/>
        <item m="1" x="2114"/>
        <item m="1" x="2306"/>
        <item m="1" x="1411"/>
        <item m="1" x="2358"/>
        <item m="1" x="637"/>
        <item x="415"/>
        <item m="1" x="879"/>
        <item m="1" x="985"/>
        <item m="1" x="760"/>
        <item m="1" x="1654"/>
        <item m="1" x="1441"/>
        <item m="1" x="769"/>
        <item m="1" x="593"/>
        <item m="1" x="1683"/>
        <item m="1" x="2245"/>
        <item m="1" x="1801"/>
        <item m="1" x="1333"/>
        <item m="1" x="1969"/>
        <item x="315"/>
        <item x="85"/>
        <item m="1" x="1562"/>
        <item m="1" x="1872"/>
        <item m="1" x="1336"/>
        <item m="1" x="706"/>
        <item m="1" x="2293"/>
        <item m="1" x="653"/>
        <item m="1" x="1251"/>
        <item m="1" x="707"/>
        <item m="1" x="1080"/>
        <item m="1" x="1543"/>
        <item m="1" x="2242"/>
        <item m="1" x="921"/>
        <item m="1" x="1856"/>
        <item m="1" x="612"/>
        <item m="1" x="2276"/>
        <item m="1" x="1177"/>
        <item m="1" x="1817"/>
        <item m="1" x="987"/>
        <item m="1" x="2107"/>
        <item x="329"/>
        <item m="1" x="1216"/>
        <item m="1" x="1915"/>
        <item m="1" x="1867"/>
        <item m="1" x="2268"/>
        <item m="1" x="606"/>
        <item m="1" x="1424"/>
        <item m="1" x="1062"/>
        <item m="1" x="1076"/>
        <item m="1" x="2150"/>
        <item m="1" x="2411"/>
        <item m="1" x="2437"/>
        <item m="1" x="1205"/>
        <item m="1" x="2450"/>
        <item m="1" x="2326"/>
        <item x="215"/>
        <item m="1" x="1459"/>
        <item m="1" x="833"/>
        <item m="1" x="671"/>
        <item m="1" x="1174"/>
        <item m="1" x="1493"/>
        <item m="1" x="1220"/>
        <item m="1" x="1390"/>
        <item m="1" x="2231"/>
        <item m="1" x="1001"/>
        <item m="1" x="2461"/>
        <item m="1" x="701"/>
        <item m="1" x="1236"/>
        <item m="1" x="2288"/>
        <item m="1" x="595"/>
        <item m="1" x="1179"/>
        <item m="1" x="1554"/>
        <item m="1" x="991"/>
        <item m="1" x="2021"/>
        <item m="1" x="894"/>
        <item m="1" x="1022"/>
        <item m="1" x="2303"/>
        <item m="1" x="1697"/>
        <item m="1" x="933"/>
        <item m="1" x="645"/>
        <item m="1" x="1175"/>
        <item m="1" x="1109"/>
        <item m="1" x="818"/>
        <item m="1" x="1123"/>
        <item m="1" x="2388"/>
        <item m="1" x="984"/>
        <item m="1" x="1029"/>
        <item m="1" x="2161"/>
        <item x="341"/>
        <item m="1" x="1306"/>
        <item m="1" x="1772"/>
        <item m="1" x="686"/>
        <item m="1" x="639"/>
        <item m="1" x="687"/>
        <item m="1" x="1771"/>
        <item m="1" x="758"/>
        <item m="1" x="1158"/>
        <item m="1" x="1597"/>
        <item x="339"/>
        <item m="1" x="1269"/>
        <item m="1" x="1219"/>
        <item m="1" x="1545"/>
        <item m="1" x="2291"/>
        <item m="1" x="1192"/>
        <item m="1" x="1804"/>
        <item m="1" x="1235"/>
        <item m="1" x="1875"/>
        <item m="1" x="1667"/>
        <item m="1" x="2020"/>
        <item m="1" x="2077"/>
        <item x="573"/>
        <item m="1" x="2108"/>
        <item x="228"/>
        <item m="1" x="2075"/>
        <item m="1" x="1732"/>
        <item m="1" x="1284"/>
        <item m="1" x="1861"/>
        <item m="1" x="1057"/>
        <item m="1" x="1563"/>
        <item m="1" x="1821"/>
        <item m="1" x="1561"/>
        <item m="1" x="1644"/>
        <item m="1" x="1886"/>
        <item m="1" x="2063"/>
        <item m="1" x="1534"/>
        <item m="1" x="688"/>
        <item m="1" x="735"/>
        <item m="1" x="1481"/>
        <item m="1" x="2300"/>
        <item m="1" x="1352"/>
        <item m="1" x="2225"/>
        <item x="575"/>
        <item x="103"/>
        <item m="1" x="1125"/>
        <item x="139"/>
        <item m="1" x="2324"/>
        <item m="1" x="781"/>
        <item m="1" x="947"/>
        <item m="1" x="2175"/>
        <item x="225"/>
        <item m="1" x="1154"/>
        <item m="1" x="613"/>
        <item m="1" x="1652"/>
        <item x="149"/>
        <item m="1" x="974"/>
        <item m="1" x="1946"/>
        <item m="1" x="1141"/>
        <item x="140"/>
        <item m="1" x="2414"/>
        <item m="1" x="1448"/>
        <item m="1" x="2284"/>
        <item m="1" x="1450"/>
        <item m="1" x="674"/>
        <item m="1" x="2418"/>
        <item m="1" x="2011"/>
        <item x="572"/>
        <item m="1" x="1335"/>
        <item m="1" x="1383"/>
        <item m="1" x="1677"/>
        <item m="1" x="1404"/>
        <item m="1" x="819"/>
        <item m="1" x="1892"/>
        <item m="1" x="1600"/>
        <item m="1" x="1016"/>
        <item m="1" x="945"/>
        <item m="1" x="1187"/>
        <item m="1" x="2101"/>
        <item m="1" x="1653"/>
        <item m="1" x="1713"/>
        <item m="1" x="2327"/>
        <item x="447"/>
        <item m="1" x="901"/>
        <item x="223"/>
        <item x="209"/>
        <item m="1" x="1087"/>
        <item m="1" x="1728"/>
        <item m="1" x="1326"/>
        <item m="1" x="1287"/>
        <item m="1" x="2424"/>
        <item x="245"/>
        <item m="1" x="1650"/>
        <item m="1" x="1661"/>
        <item m="1" x="1265"/>
        <item m="1" x="1883"/>
        <item m="1" x="1355"/>
        <item m="1" x="1702"/>
        <item m="1" x="1094"/>
        <item m="1" x="1482"/>
        <item m="1" x="1261"/>
        <item m="1" x="808"/>
        <item m="1" x="907"/>
        <item m="1" x="1924"/>
        <item m="1" x="1851"/>
        <item m="1" x="1314"/>
        <item m="1" x="2129"/>
        <item m="1" x="2353"/>
        <item m="1" x="600"/>
        <item m="1" x="1121"/>
        <item m="1" x="840"/>
        <item m="1" x="2459"/>
        <item m="1" x="1885"/>
        <item m="1" x="1093"/>
        <item m="1" x="1977"/>
        <item m="1" x="1660"/>
        <item m="1" x="803"/>
        <item m="1" x="849"/>
        <item m="1" x="798"/>
        <item m="1" x="1374"/>
        <item m="1" x="2160"/>
        <item m="1" x="2399"/>
        <item m="1" x="1255"/>
        <item m="1" x="1207"/>
        <item m="1" x="740"/>
        <item m="1" x="1382"/>
        <item m="1" x="938"/>
        <item x="61"/>
        <item m="1" x="1860"/>
        <item m="1" x="1726"/>
        <item m="1" x="786"/>
        <item m="1" x="899"/>
        <item m="1" x="2444"/>
        <item m="1" x="1901"/>
        <item m="1" x="796"/>
        <item m="1" x="2406"/>
        <item m="1" x="1212"/>
        <item x="350"/>
        <item m="1" x="1595"/>
        <item m="1" x="1402"/>
        <item m="1" x="1036"/>
        <item m="1" x="1610"/>
        <item m="1" x="2331"/>
        <item m="1" x="1120"/>
        <item m="1" x="1345"/>
        <item m="1" x="1983"/>
        <item m="1" x="1195"/>
        <item m="1" x="1630"/>
        <item m="1" x="1551"/>
        <item m="1" x="1910"/>
        <item m="1" x="999"/>
        <item m="1" x="1720"/>
        <item m="1" x="779"/>
        <item m="1" x="2379"/>
        <item m="1" x="1494"/>
        <item m="1" x="1028"/>
        <item m="1" x="1270"/>
        <item m="1" x="1100"/>
        <item m="1" x="2456"/>
        <item x="211"/>
        <item m="1" x="1403"/>
        <item m="1" x="877"/>
        <item m="1" x="1361"/>
        <item m="1" x="1310"/>
        <item m="1" x="667"/>
        <item x="34"/>
        <item m="1" x="2139"/>
        <item m="1" x="2460"/>
        <item m="1" x="2312"/>
        <item m="1" x="1115"/>
        <item m="1" x="862"/>
        <item m="1" x="2292"/>
        <item m="1" x="1006"/>
        <item m="1" x="942"/>
        <item x="68"/>
        <item m="1" x="2294"/>
        <item x="32"/>
        <item x="354"/>
        <item m="1" x="2235"/>
        <item x="38"/>
        <item m="1" x="1017"/>
        <item x="65"/>
        <item m="1" x="1576"/>
        <item m="1" x="2207"/>
        <item m="1" x="1737"/>
        <item m="1" x="1520"/>
        <item m="1" x="1850"/>
        <item m="1" x="1433"/>
        <item m="1" x="1939"/>
        <item m="1" x="859"/>
        <item m="1" x="2430"/>
        <item x="72"/>
        <item x="163"/>
        <item m="1" x="815"/>
        <item x="190"/>
        <item m="1" x="629"/>
        <item m="1" x="1744"/>
        <item m="1" x="1926"/>
        <item m="1" x="591"/>
        <item m="1" x="2202"/>
        <item x="257"/>
        <item m="1" x="845"/>
        <item m="1" x="1833"/>
        <item m="1" x="2186"/>
        <item m="1" x="2285"/>
        <item m="1" x="1571"/>
        <item m="1" x="1475"/>
        <item m="1" x="1518"/>
        <item m="1" x="2373"/>
        <item m="1" x="1793"/>
        <item m="1" x="882"/>
        <item m="1" x="1944"/>
        <item m="1" x="880"/>
        <item m="1" x="2078"/>
        <item x="129"/>
        <item x="178"/>
        <item m="1" x="1907"/>
        <item m="1" x="2429"/>
        <item x="150"/>
        <item m="1" x="1334"/>
        <item m="1" x="1989"/>
        <item x="419"/>
        <item m="1" x="1114"/>
        <item m="1" x="1531"/>
        <item m="1" x="1039"/>
        <item m="1" x="1110"/>
        <item m="1" x="1513"/>
        <item m="1" x="1512"/>
        <item m="1" x="2412"/>
        <item m="1" x="1189"/>
        <item m="1" x="1393"/>
        <item m="1" x="848"/>
        <item m="1" x="2435"/>
        <item m="1" x="1868"/>
        <item x="429"/>
        <item m="1" x="801"/>
        <item m="1" x="1602"/>
        <item m="1" x="2264"/>
        <item m="1" x="646"/>
        <item m="1" x="1491"/>
        <item m="1" x="928"/>
        <item m="1" x="2454"/>
        <item m="1" x="2452"/>
        <item m="1" x="1505"/>
        <item x="519"/>
        <item x="12"/>
        <item m="1" x="1091"/>
        <item x="27"/>
        <item x="536"/>
        <item x="535"/>
        <item x="57"/>
        <item m="1" x="1916"/>
        <item x="11"/>
        <item x="59"/>
        <item x="55"/>
        <item x="556"/>
        <item x="559"/>
        <item x="582"/>
        <item x="64"/>
        <item m="1" x="1829"/>
        <item x="567"/>
        <item x="562"/>
        <item m="1" x="2261"/>
        <item x="136"/>
        <item x="552"/>
        <item x="95"/>
        <item m="1" x="586"/>
        <item x="123"/>
        <item x="137"/>
        <item m="1" x="1854"/>
        <item m="1" x="1958"/>
        <item x="146"/>
        <item x="93"/>
        <item x="87"/>
        <item m="1" x="2072"/>
        <item m="1" x="782"/>
        <item m="1" x="1012"/>
        <item m="1" x="2141"/>
        <item m="1" x="1439"/>
        <item x="144"/>
        <item m="1" x="918"/>
        <item x="312"/>
        <item x="338"/>
        <item x="344"/>
        <item m="1" x="1208"/>
        <item m="1" x="2287"/>
        <item m="1" x="850"/>
        <item m="1" x="2082"/>
        <item m="1" x="1461"/>
        <item x="273"/>
        <item m="1" x="1119"/>
        <item m="1" x="1309"/>
        <item m="1" x="1300"/>
        <item m="1" x="1099"/>
        <item m="1" x="1806"/>
        <item m="1" x="2466"/>
        <item m="1" x="684"/>
        <item x="362"/>
        <item m="1" x="1203"/>
        <item m="1" x="1111"/>
        <item x="377"/>
        <item m="1" x="2025"/>
        <item x="408"/>
        <item m="1" x="1248"/>
        <item m="1" x="1770"/>
        <item m="1" x="873"/>
        <item x="346"/>
        <item m="1" x="2403"/>
        <item m="1" x="2290"/>
        <item m="1" x="805"/>
        <item m="1" x="2132"/>
        <item m="1" x="1075"/>
        <item x="21"/>
        <item x="518"/>
        <item x="44"/>
        <item m="1" x="1418"/>
        <item m="1" x="2188"/>
        <item m="1" x="2311"/>
        <item m="1" x="2134"/>
        <item m="1" x="1193"/>
        <item m="1" x="1118"/>
        <item x="89"/>
        <item m="1" x="1064"/>
        <item m="1" x="1565"/>
        <item x="291"/>
        <item m="1" x="2016"/>
        <item m="1" x="1894"/>
        <item m="1" x="934"/>
        <item m="1" x="624"/>
        <item m="1" x="1525"/>
        <item m="1" x="1083"/>
        <item m="1" x="1395"/>
        <item m="1" x="2200"/>
        <item m="1" x="1409"/>
        <item m="1" x="2103"/>
        <item m="1" x="2043"/>
        <item x="502"/>
        <item x="293"/>
        <item m="1" x="1305"/>
        <item m="1" x="1489"/>
        <item m="1" x="1746"/>
        <item m="1" x="761"/>
        <item m="1" x="1560"/>
        <item m="1" x="1371"/>
        <item m="1" x="1316"/>
        <item m="1" x="2381"/>
        <item m="1" x="1228"/>
        <item m="1" x="2402"/>
        <item m="1" x="626"/>
        <item m="1" x="1889"/>
        <item m="1" x="2469"/>
        <item m="1" x="2348"/>
        <item m="1" x="1030"/>
        <item m="1" x="1116"/>
        <item x="504"/>
        <item x="479"/>
        <item m="1" x="2382"/>
        <item m="1" x="2409"/>
        <item x="393"/>
        <item m="1" x="2080"/>
        <item m="1" x="839"/>
        <item m="1" x="1297"/>
        <item x="71"/>
        <item m="1" x="1438"/>
        <item x="309"/>
        <item m="1" x="780"/>
        <item m="1" x="2187"/>
        <item m="1" x="1807"/>
        <item m="1" x="1898"/>
        <item m="1" x="904"/>
        <item m="1" x="1716"/>
        <item m="1" x="1857"/>
        <item m="1" x="1430"/>
        <item m="1" x="1485"/>
        <item m="1" x="860"/>
        <item m="1" x="2270"/>
        <item m="1" x="1692"/>
        <item m="1" x="1891"/>
        <item m="1" x="2000"/>
        <item m="1" x="1406"/>
        <item m="1" x="1712"/>
        <item x="217"/>
        <item m="1" x="1691"/>
        <item m="1" x="1436"/>
        <item m="1" x="1071"/>
        <item m="1" x="711"/>
        <item x="446"/>
        <item m="1" x="1662"/>
        <item x="294"/>
        <item x="96"/>
        <item x="100"/>
        <item m="1" x="1060"/>
        <item m="1" x="1982"/>
        <item m="1" x="1530"/>
        <item x="525"/>
        <item x="558"/>
        <item m="1" x="2054"/>
        <item m="1" x="1377"/>
        <item m="1" x="1196"/>
        <item m="1" x="1826"/>
        <item m="1" x="1190"/>
        <item x="74"/>
        <item m="1" x="631"/>
        <item m="1" x="2257"/>
        <item m="1" x="1510"/>
        <item m="1" x="2140"/>
        <item m="1" x="982"/>
        <item x="323"/>
        <item m="1" x="2413"/>
        <item m="1" x="1922"/>
        <item m="1" x="806"/>
        <item x="537"/>
        <item x="310"/>
        <item x="302"/>
        <item x="570"/>
        <item x="30"/>
        <item x="31"/>
        <item x="521"/>
        <item m="1" x="1045"/>
        <item x="60"/>
        <item x="286"/>
        <item m="1" x="2263"/>
        <item m="1" x="1288"/>
        <item m="1" x="1843"/>
        <item m="1" x="2230"/>
        <item m="1" x="605"/>
        <item m="1" x="1985"/>
        <item m="1" x="1357"/>
        <item m="1" x="1590"/>
        <item m="1" x="1824"/>
        <item m="1" x="1865"/>
        <item m="1" x="1966"/>
        <item m="1" x="1271"/>
        <item m="1" x="1465"/>
        <item m="1" x="1546"/>
        <item m="1" x="2169"/>
        <item m="1" x="1959"/>
        <item x="366"/>
        <item x="565"/>
        <item m="1" x="1089"/>
        <item m="1" x="2322"/>
        <item m="1" x="742"/>
        <item m="1" x="1524"/>
        <item m="1" x="1353"/>
        <item m="1" x="1413"/>
        <item m="1" x="1739"/>
        <item m="1" x="1356"/>
        <item m="1" x="662"/>
        <item m="1" x="778"/>
        <item m="1" x="1140"/>
        <item m="1" x="1839"/>
        <item m="1" x="975"/>
        <item m="1" x="2392"/>
        <item m="1" x="1974"/>
        <item m="1" x="925"/>
        <item m="1" x="1927"/>
        <item x="308"/>
        <item m="1" x="962"/>
        <item m="1" x="1721"/>
        <item x="183"/>
        <item m="1" x="2364"/>
        <item x="332"/>
        <item m="1" x="1081"/>
        <item m="1" x="1835"/>
        <item m="1" x="1315"/>
        <item m="1" x="1887"/>
        <item m="1" x="1730"/>
        <item m="1" x="1647"/>
        <item m="1" x="696"/>
        <item m="1" x="973"/>
        <item m="1" x="1206"/>
        <item m="1" x="1792"/>
        <item m="1" x="2405"/>
        <item m="1" x="1956"/>
        <item m="1" x="648"/>
        <item m="1" x="2155"/>
        <item m="1" x="1659"/>
        <item x="201"/>
        <item m="1" x="632"/>
        <item m="1" x="1050"/>
        <item m="1" x="1775"/>
        <item m="1" x="772"/>
        <item m="1" x="721"/>
        <item m="1" x="1884"/>
        <item m="1" x="1936"/>
        <item m="1" x="1423"/>
        <item x="477"/>
        <item m="1" x="2034"/>
        <item x="98"/>
        <item m="1" x="1690"/>
        <item m="1" x="1301"/>
        <item m="1" x="1619"/>
        <item m="1" x="2372"/>
        <item x="337"/>
        <item m="1" x="1694"/>
        <item m="1" x="1657"/>
        <item m="1" x="1954"/>
        <item m="1" x="923"/>
        <item m="1" x="2030"/>
        <item m="1" x="623"/>
        <item m="1" x="793"/>
        <item m="1" x="1591"/>
        <item m="1" x="1246"/>
        <item m="1" x="2359"/>
        <item m="1" x="2422"/>
        <item m="1" x="1365"/>
        <item x="483"/>
        <item x="120"/>
        <item m="1" x="2183"/>
        <item m="1" x="940"/>
        <item m="1" x="1862"/>
        <item x="53"/>
        <item m="1" x="1707"/>
        <item x="19"/>
        <item m="1" x="1671"/>
        <item m="1" x="2201"/>
        <item x="510"/>
        <item m="1" x="1574"/>
        <item m="1" x="1938"/>
        <item m="1" x="702"/>
        <item m="1" x="2119"/>
        <item x="174"/>
        <item m="1" x="1935"/>
        <item m="1" x="1964"/>
        <item m="1" x="2289"/>
        <item m="1" x="2157"/>
        <item m="1" x="1584"/>
        <item m="1" x="1753"/>
        <item m="1" x="644"/>
        <item m="1" x="2120"/>
        <item m="1" x="2170"/>
        <item m="1" x="2012"/>
        <item m="1" x="1068"/>
        <item m="1" x="869"/>
        <item m="1" x="847"/>
        <item m="1" x="834"/>
        <item x="284"/>
        <item m="1" x="2022"/>
        <item m="1" x="1538"/>
        <item m="1" x="2445"/>
        <item m="1" x="1979"/>
        <item m="1" x="1981"/>
        <item m="1" x="1906"/>
        <item m="1" x="1074"/>
        <item x="478"/>
        <item x="539"/>
        <item x="561"/>
        <item m="1" x="2028"/>
        <item x="547"/>
        <item m="1" x="2013"/>
        <item m="1" x="2237"/>
        <item x="51"/>
        <item x="363"/>
        <item m="1" x="683"/>
        <item x="272"/>
        <item x="254"/>
        <item m="1" x="2182"/>
        <item m="1" x="2252"/>
        <item x="134"/>
        <item m="1" x="1598"/>
        <item m="1" x="672"/>
        <item m="1" x="756"/>
        <item m="1" x="709"/>
        <item m="1" x="980"/>
        <item m="1" x="1023"/>
        <item m="1" x="1629"/>
        <item m="1" x="1755"/>
        <item m="1" x="1971"/>
        <item x="532"/>
        <item m="1" x="1339"/>
        <item m="1" x="1188"/>
        <item m="1" x="1976"/>
        <item m="1" x="2432"/>
        <item m="1" x="1656"/>
        <item m="1" x="1419"/>
        <item x="179"/>
        <item m="1" x="2236"/>
        <item m="1" x="823"/>
        <item x="321"/>
        <item m="1" x="628"/>
        <item m="1" x="590"/>
        <item m="1" x="1781"/>
        <item x="450"/>
        <item m="1" x="1396"/>
        <item m="1" x="1040"/>
        <item m="1" x="1814"/>
        <item x="118"/>
        <item m="1" x="2184"/>
        <item m="1" x="1634"/>
        <item m="1" x="1130"/>
        <item m="1" x="2128"/>
        <item m="1" x="2258"/>
        <item m="1" x="1768"/>
        <item m="1" x="842"/>
        <item m="1" x="2122"/>
        <item m="1" x="1559"/>
        <item m="1" x="625"/>
        <item m="1" x="2010"/>
        <item m="1" x="795"/>
        <item x="175"/>
        <item m="1" x="951"/>
        <item m="1" x="1401"/>
        <item m="1" x="1864"/>
        <item m="1" x="1664"/>
        <item m="1" x="1787"/>
        <item m="1" x="1176"/>
        <item m="1" x="889"/>
        <item m="1" x="2247"/>
        <item m="1" x="1648"/>
        <item m="1" x="2440"/>
        <item x="99"/>
        <item x="236"/>
        <item m="1" x="2457"/>
        <item m="1" x="970"/>
        <item m="1" x="1834"/>
        <item m="1" x="2087"/>
        <item m="1" x="1178"/>
        <item m="1" x="1380"/>
        <item m="1" x="1014"/>
        <item m="1" x="2147"/>
        <item m="1" x="1344"/>
        <item x="255"/>
        <item m="1" x="927"/>
        <item m="1" x="997"/>
        <item m="1" x="866"/>
        <item m="1" x="1750"/>
        <item m="1" x="1052"/>
        <item m="1" x="2056"/>
        <item m="1" x="609"/>
        <item m="1" x="2470"/>
        <item m="1" x="1042"/>
        <item m="1" x="2332"/>
        <item x="353"/>
        <item m="1" x="1275"/>
        <item m="1" x="1502"/>
        <item x="242"/>
        <item m="1" x="2052"/>
        <item m="1" x="1325"/>
        <item m="1" x="1700"/>
        <item x="451"/>
        <item m="1" x="2304"/>
        <item m="1" x="2272"/>
        <item m="1" x="2095"/>
        <item m="1" x="666"/>
        <item m="1" x="1858"/>
        <item m="1" x="1079"/>
        <item m="1" x="1522"/>
        <item m="1" x="1479"/>
        <item m="1" x="807"/>
        <item m="1" x="694"/>
        <item m="1" x="922"/>
        <item m="1" x="857"/>
        <item m="1" x="1009"/>
        <item m="1" x="2061"/>
        <item m="1" x="638"/>
        <item m="1" x="1152"/>
        <item m="1" x="1615"/>
        <item m="1" x="2340"/>
        <item m="1" x="2176"/>
        <item m="1" x="1264"/>
        <item m="1" x="1215"/>
        <item m="1" x="2166"/>
        <item x="392"/>
        <item m="1" x="1624"/>
        <item m="1" x="1952"/>
        <item m="1" x="2431"/>
        <item m="1" x="1962"/>
        <item m="1" x="652"/>
        <item m="1" x="902"/>
        <item m="1" x="1566"/>
        <item x="56"/>
        <item m="1" x="2038"/>
        <item m="1" x="1135"/>
        <item m="1" x="1038"/>
        <item m="1" x="698"/>
        <item m="1" x="2197"/>
        <item m="1" x="2279"/>
        <item m="1" x="585"/>
        <item m="1" x="994"/>
        <item m="1" x="1153"/>
        <item m="1" x="1420"/>
        <item x="121"/>
        <item x="442"/>
        <item m="1" x="820"/>
        <item m="1" x="664"/>
        <item m="1" x="1150"/>
        <item x="200"/>
        <item m="1" x="2275"/>
        <item m="1" x="2368"/>
        <item m="1" x="1324"/>
        <item m="1" x="689"/>
        <item m="1" x="1410"/>
        <item m="1" x="1328"/>
        <item m="1" x="1507"/>
        <item m="1" x="2256"/>
        <item m="1" x="1633"/>
        <item m="1" x="1294"/>
        <item m="1" x="1526"/>
        <item m="1" x="2214"/>
        <item m="1" x="2105"/>
        <item x="545"/>
        <item x="577"/>
        <item x="551"/>
        <item m="1" x="1740"/>
        <item x="544"/>
        <item m="1" x="1743"/>
        <item m="1" x="1790"/>
        <item m="1" x="630"/>
        <item x="526"/>
        <item m="1" x="2443"/>
        <item m="1" x="660"/>
        <item m="1" x="1758"/>
        <item x="2"/>
        <item x="9"/>
        <item x="23"/>
        <item x="49"/>
        <item x="54"/>
        <item x="63"/>
        <item x="78"/>
        <item x="82"/>
        <item x="119"/>
        <item x="126"/>
        <item x="172"/>
        <item x="177"/>
        <item x="193"/>
        <item x="194"/>
        <item x="206"/>
        <item x="233"/>
        <item x="238"/>
        <item x="266"/>
        <item x="303"/>
        <item x="305"/>
        <item x="322"/>
        <item x="331"/>
        <item x="335"/>
        <item x="355"/>
        <item x="357"/>
        <item x="359"/>
        <item x="374"/>
        <item x="383"/>
        <item x="406"/>
        <item x="410"/>
        <item x="420"/>
        <item x="423"/>
        <item x="427"/>
        <item x="443"/>
        <item x="449"/>
        <item x="468"/>
        <item x="472"/>
        <item x="473"/>
        <item x="495"/>
        <item x="499"/>
        <item x="501"/>
        <item x="503"/>
        <item x="505"/>
        <item x="511"/>
        <item x="512"/>
        <item x="530"/>
        <item x="538"/>
        <item x="576"/>
        <item x="579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3">
        <item m="1" x="9"/>
        <item h="1" x="0"/>
        <item x="1"/>
        <item m="1" x="6"/>
        <item m="1" x="11"/>
        <item h="1" x="2"/>
        <item h="1" x="3"/>
        <item h="1" m="1" x="10"/>
        <item h="1" m="1" x="8"/>
        <item h="1" m="1" x="5"/>
        <item h="1" m="1" x="7"/>
        <item h="1"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352">
    <i>
      <x v="4"/>
    </i>
    <i>
      <x v="8"/>
    </i>
    <i>
      <x v="13"/>
    </i>
    <i>
      <x v="18"/>
    </i>
    <i>
      <x v="19"/>
    </i>
    <i>
      <x v="32"/>
    </i>
    <i>
      <x v="36"/>
    </i>
    <i>
      <x v="44"/>
    </i>
    <i>
      <x v="48"/>
    </i>
    <i>
      <x v="55"/>
    </i>
    <i>
      <x v="56"/>
    </i>
    <i>
      <x v="58"/>
    </i>
    <i>
      <x v="63"/>
    </i>
    <i>
      <x v="69"/>
    </i>
    <i>
      <x v="70"/>
    </i>
    <i>
      <x v="94"/>
    </i>
    <i>
      <x v="95"/>
    </i>
    <i>
      <x v="104"/>
    </i>
    <i>
      <x v="117"/>
    </i>
    <i>
      <x v="132"/>
    </i>
    <i>
      <x v="139"/>
    </i>
    <i>
      <x v="141"/>
    </i>
    <i>
      <x v="150"/>
    </i>
    <i>
      <x v="151"/>
    </i>
    <i>
      <x v="152"/>
    </i>
    <i>
      <x v="158"/>
    </i>
    <i>
      <x v="165"/>
    </i>
    <i>
      <x v="174"/>
    </i>
    <i>
      <x v="177"/>
    </i>
    <i>
      <x v="186"/>
    </i>
    <i>
      <x v="194"/>
    </i>
    <i>
      <x v="199"/>
    </i>
    <i>
      <x v="201"/>
    </i>
    <i>
      <x v="208"/>
    </i>
    <i>
      <x v="211"/>
    </i>
    <i>
      <x v="226"/>
    </i>
    <i>
      <x v="234"/>
    </i>
    <i>
      <x v="256"/>
    </i>
    <i>
      <x v="257"/>
    </i>
    <i>
      <x v="264"/>
    </i>
    <i>
      <x v="265"/>
    </i>
    <i>
      <x v="268"/>
    </i>
    <i>
      <x v="281"/>
    </i>
    <i>
      <x v="289"/>
    </i>
    <i>
      <x v="304"/>
    </i>
    <i>
      <x v="306"/>
    </i>
    <i>
      <x v="315"/>
    </i>
    <i>
      <x v="320"/>
    </i>
    <i>
      <x v="324"/>
    </i>
    <i>
      <x v="325"/>
    </i>
    <i>
      <x v="327"/>
    </i>
    <i>
      <x v="336"/>
    </i>
    <i>
      <x v="346"/>
    </i>
    <i>
      <x v="351"/>
    </i>
    <i>
      <x v="357"/>
    </i>
    <i>
      <x v="361"/>
    </i>
    <i>
      <x v="365"/>
    </i>
    <i>
      <x v="366"/>
    </i>
    <i>
      <x v="369"/>
    </i>
    <i>
      <x v="371"/>
    </i>
    <i>
      <x v="385"/>
    </i>
    <i>
      <x v="389"/>
    </i>
    <i>
      <x v="397"/>
    </i>
    <i>
      <x v="405"/>
    </i>
    <i>
      <x v="408"/>
    </i>
    <i>
      <x v="428"/>
    </i>
    <i>
      <x v="431"/>
    </i>
    <i>
      <x v="451"/>
    </i>
    <i>
      <x v="452"/>
    </i>
    <i>
      <x v="454"/>
    </i>
    <i>
      <x v="463"/>
    </i>
    <i>
      <x v="464"/>
    </i>
    <i>
      <x v="471"/>
    </i>
    <i>
      <x v="472"/>
    </i>
    <i>
      <x v="474"/>
    </i>
    <i>
      <x v="482"/>
    </i>
    <i>
      <x v="488"/>
    </i>
    <i>
      <x v="498"/>
    </i>
    <i>
      <x v="501"/>
    </i>
    <i>
      <x v="508"/>
    </i>
    <i>
      <x v="510"/>
    </i>
    <i>
      <x v="513"/>
    </i>
    <i>
      <x v="524"/>
    </i>
    <i>
      <x v="532"/>
    </i>
    <i>
      <x v="539"/>
    </i>
    <i>
      <x v="546"/>
    </i>
    <i>
      <x v="552"/>
    </i>
    <i>
      <x v="555"/>
    </i>
    <i>
      <x v="557"/>
    </i>
    <i>
      <x v="575"/>
    </i>
    <i>
      <x v="579"/>
    </i>
    <i>
      <x v="586"/>
    </i>
    <i>
      <x v="590"/>
    </i>
    <i>
      <x v="595"/>
    </i>
    <i>
      <x v="596"/>
    </i>
    <i>
      <x v="601"/>
    </i>
    <i>
      <x v="603"/>
    </i>
    <i>
      <x v="610"/>
    </i>
    <i>
      <x v="617"/>
    </i>
    <i>
      <x v="639"/>
    </i>
    <i>
      <x v="645"/>
    </i>
    <i>
      <x v="646"/>
    </i>
    <i>
      <x v="654"/>
    </i>
    <i>
      <x v="675"/>
    </i>
    <i>
      <x v="690"/>
    </i>
    <i>
      <x v="710"/>
    </i>
    <i>
      <x v="726"/>
    </i>
    <i>
      <x v="728"/>
    </i>
    <i>
      <x v="729"/>
    </i>
    <i>
      <x v="730"/>
    </i>
    <i>
      <x v="731"/>
    </i>
    <i>
      <x v="734"/>
    </i>
    <i>
      <x v="746"/>
    </i>
    <i>
      <x v="747"/>
    </i>
    <i>
      <x v="752"/>
    </i>
    <i>
      <x v="759"/>
    </i>
    <i>
      <x v="762"/>
    </i>
    <i>
      <x v="767"/>
    </i>
    <i>
      <x v="772"/>
    </i>
    <i>
      <x v="777"/>
    </i>
    <i>
      <x v="812"/>
    </i>
    <i>
      <x v="821"/>
    </i>
    <i>
      <x v="823"/>
    </i>
    <i>
      <x v="829"/>
    </i>
    <i>
      <x v="835"/>
    </i>
    <i>
      <x v="849"/>
    </i>
    <i>
      <x v="861"/>
    </i>
    <i>
      <x v="865"/>
    </i>
    <i>
      <x v="872"/>
    </i>
    <i>
      <x v="873"/>
    </i>
    <i>
      <x v="881"/>
    </i>
    <i>
      <x v="894"/>
    </i>
    <i>
      <x v="900"/>
    </i>
    <i>
      <x v="906"/>
    </i>
    <i>
      <x v="919"/>
    </i>
    <i>
      <x v="920"/>
    </i>
    <i>
      <x v="921"/>
    </i>
    <i>
      <x v="922"/>
    </i>
    <i>
      <x v="926"/>
    </i>
    <i>
      <x v="937"/>
    </i>
    <i>
      <x v="943"/>
    </i>
    <i>
      <x v="950"/>
    </i>
    <i>
      <x v="967"/>
    </i>
    <i>
      <x v="980"/>
    </i>
    <i>
      <x v="981"/>
    </i>
    <i>
      <x v="989"/>
    </i>
    <i>
      <x v="996"/>
    </i>
    <i>
      <x v="997"/>
    </i>
    <i>
      <x v="1002"/>
    </i>
    <i>
      <x v="1009"/>
    </i>
    <i>
      <x v="1015"/>
    </i>
    <i>
      <x v="1016"/>
    </i>
    <i>
      <x v="1028"/>
    </i>
    <i>
      <x v="1029"/>
    </i>
    <i>
      <x v="1032"/>
    </i>
    <i>
      <x v="1046"/>
    </i>
    <i>
      <x v="1054"/>
    </i>
    <i>
      <x v="1056"/>
    </i>
    <i>
      <x v="1062"/>
    </i>
    <i>
      <x v="1065"/>
    </i>
    <i>
      <x v="1070"/>
    </i>
    <i>
      <x v="1078"/>
    </i>
    <i>
      <x v="1081"/>
    </i>
    <i>
      <x v="1082"/>
    </i>
    <i>
      <x v="1095"/>
    </i>
    <i>
      <x v="1097"/>
    </i>
    <i>
      <x v="1099"/>
    </i>
    <i>
      <x v="1109"/>
    </i>
    <i>
      <x v="1113"/>
    </i>
    <i>
      <x v="1122"/>
    </i>
    <i>
      <x v="1123"/>
    </i>
    <i>
      <x v="1127"/>
    </i>
    <i>
      <x v="1133"/>
    </i>
    <i>
      <x v="1137"/>
    </i>
    <i>
      <x v="1142"/>
    </i>
    <i>
      <x v="1160"/>
    </i>
    <i>
      <x v="1162"/>
    </i>
    <i>
      <x v="1165"/>
    </i>
    <i>
      <x v="1180"/>
    </i>
    <i>
      <x v="1182"/>
    </i>
    <i>
      <x v="1185"/>
    </i>
    <i>
      <x v="1188"/>
    </i>
    <i>
      <x v="1192"/>
    </i>
    <i>
      <x v="1193"/>
    </i>
    <i>
      <x v="1229"/>
    </i>
    <i>
      <x v="1270"/>
    </i>
    <i>
      <x v="1271"/>
    </i>
    <i>
      <x v="1272"/>
    </i>
    <i>
      <x v="1275"/>
    </i>
    <i>
      <x v="1279"/>
    </i>
    <i>
      <x v="1287"/>
    </i>
    <i>
      <x v="1289"/>
    </i>
    <i>
      <x v="1291"/>
    </i>
    <i>
      <x v="1302"/>
    </i>
    <i>
      <x v="1307"/>
    </i>
    <i>
      <x v="1315"/>
    </i>
    <i>
      <x v="1320"/>
    </i>
    <i>
      <x v="1329"/>
    </i>
    <i>
      <x v="1336"/>
    </i>
    <i>
      <x v="1337"/>
    </i>
    <i>
      <x v="1343"/>
    </i>
    <i>
      <x v="1354"/>
    </i>
    <i>
      <x v="1359"/>
    </i>
    <i>
      <x v="1362"/>
    </i>
    <i>
      <x v="1366"/>
    </i>
    <i>
      <x v="1379"/>
    </i>
    <i>
      <x v="1395"/>
    </i>
    <i>
      <x v="1397"/>
    </i>
    <i>
      <x v="1407"/>
    </i>
    <i>
      <x v="1415"/>
    </i>
    <i>
      <x v="1436"/>
    </i>
    <i>
      <x v="1438"/>
    </i>
    <i>
      <x v="1440"/>
    </i>
    <i>
      <x v="1441"/>
    </i>
    <i>
      <x v="1458"/>
    </i>
    <i>
      <x v="1488"/>
    </i>
    <i>
      <x v="1506"/>
    </i>
    <i>
      <x v="1507"/>
    </i>
    <i>
      <x v="1508"/>
    </i>
    <i>
      <x v="1510"/>
    </i>
    <i>
      <x v="1517"/>
    </i>
    <i>
      <x v="1518"/>
    </i>
    <i>
      <x v="1524"/>
    </i>
    <i>
      <x v="1534"/>
    </i>
    <i>
      <x v="1542"/>
    </i>
    <i>
      <x v="1545"/>
    </i>
    <i>
      <x v="1555"/>
    </i>
    <i>
      <x v="1556"/>
    </i>
    <i>
      <x v="1560"/>
    </i>
    <i>
      <x v="1568"/>
    </i>
    <i>
      <x v="1580"/>
    </i>
    <i>
      <x v="1588"/>
    </i>
    <i>
      <x v="1593"/>
    </i>
    <i>
      <x v="1628"/>
    </i>
    <i>
      <x v="1642"/>
    </i>
    <i>
      <x v="1662"/>
    </i>
    <i>
      <x v="1677"/>
    </i>
    <i>
      <x v="1710"/>
    </i>
    <i>
      <x v="1720"/>
    </i>
    <i>
      <x v="1734"/>
    </i>
    <i>
      <x v="1754"/>
    </i>
    <i>
      <x v="1756"/>
    </i>
    <i>
      <x v="1761"/>
    </i>
    <i>
      <x v="1765"/>
    </i>
    <i>
      <x v="1769"/>
    </i>
    <i>
      <x v="1792"/>
    </i>
    <i>
      <x v="1794"/>
    </i>
    <i>
      <x v="1795"/>
    </i>
    <i>
      <x v="1801"/>
    </i>
    <i>
      <x v="1847"/>
    </i>
    <i>
      <x v="1869"/>
    </i>
    <i>
      <x v="1875"/>
    </i>
    <i>
      <x v="1887"/>
    </i>
    <i>
      <x v="1889"/>
    </i>
    <i>
      <x v="1891"/>
    </i>
    <i>
      <x v="1924"/>
    </i>
    <i>
      <x v="1925"/>
    </i>
    <i>
      <x v="1928"/>
    </i>
    <i>
      <x v="1931"/>
    </i>
    <i>
      <x v="1973"/>
    </i>
    <i>
      <x v="1978"/>
    </i>
    <i>
      <x v="1981"/>
    </i>
    <i>
      <x v="1982"/>
    </i>
    <i>
      <x v="1983"/>
    </i>
    <i>
      <x v="1989"/>
    </i>
    <i>
      <x v="1992"/>
    </i>
    <i>
      <x v="1999"/>
    </i>
    <i>
      <x v="2007"/>
    </i>
    <i>
      <x v="2012"/>
    </i>
    <i>
      <x v="2031"/>
    </i>
    <i>
      <x v="2034"/>
    </i>
    <i>
      <x v="2046"/>
    </i>
    <i>
      <x v="2047"/>
    </i>
    <i>
      <x v="2064"/>
    </i>
    <i>
      <x v="2091"/>
    </i>
    <i>
      <x v="2098"/>
    </i>
    <i>
      <x v="2099"/>
    </i>
    <i>
      <x v="2100"/>
    </i>
    <i>
      <x v="2117"/>
    </i>
    <i>
      <x v="2122"/>
    </i>
    <i>
      <x v="2123"/>
    </i>
    <i>
      <x v="2130"/>
    </i>
    <i>
      <x v="2147"/>
    </i>
    <i>
      <x v="2166"/>
    </i>
    <i>
      <x v="2169"/>
    </i>
    <i>
      <x v="2171"/>
    </i>
    <i>
      <x v="2196"/>
    </i>
    <i>
      <x v="2198"/>
    </i>
    <i>
      <x v="2203"/>
    </i>
    <i>
      <x v="2217"/>
    </i>
    <i>
      <x v="2223"/>
    </i>
    <i>
      <x v="2226"/>
    </i>
    <i>
      <x v="2231"/>
    </i>
    <i>
      <x v="2246"/>
    </i>
    <i>
      <x v="2264"/>
    </i>
    <i>
      <x v="2265"/>
    </i>
    <i>
      <x v="2285"/>
    </i>
    <i>
      <x v="2288"/>
    </i>
    <i>
      <x v="2292"/>
    </i>
    <i>
      <x v="2296"/>
    </i>
    <i>
      <x v="2309"/>
    </i>
    <i>
      <x v="2320"/>
    </i>
    <i>
      <x v="2321"/>
    </i>
    <i>
      <x v="2331"/>
    </i>
    <i>
      <x v="2342"/>
    </i>
    <i>
      <x v="2345"/>
    </i>
    <i>
      <x v="2349"/>
    </i>
    <i>
      <x v="2372"/>
    </i>
    <i>
      <x v="2380"/>
    </i>
    <i>
      <x v="2391"/>
    </i>
    <i>
      <x v="2392"/>
    </i>
    <i>
      <x v="2396"/>
    </i>
    <i>
      <x v="2422"/>
    </i>
    <i>
      <x v="2425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3"/>
    </i>
    <i>
      <x v="2454"/>
    </i>
    <i>
      <x v="2456"/>
    </i>
    <i>
      <x v="2457"/>
    </i>
    <i>
      <x v="2458"/>
    </i>
    <i>
      <x v="2459"/>
    </i>
    <i>
      <x v="2461"/>
    </i>
    <i>
      <x v="2462"/>
    </i>
    <i>
      <x v="2463"/>
    </i>
    <i>
      <x v="2464"/>
    </i>
    <i>
      <x v="2466"/>
    </i>
    <i>
      <x v="2469"/>
    </i>
    <i>
      <x v="2470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1723">
      <pivotArea grandRow="1" outline="0" collapsedLevelsAreSubtotals="1" fieldPosition="0"/>
    </format>
    <format dxfId="1722">
      <pivotArea dataOnly="0" labelOnly="1" grandRow="1" outline="0" fieldPosition="0"/>
    </format>
    <format dxfId="1721">
      <pivotArea dataOnly="0" labelOnly="1" outline="0" axis="axisValues" fieldPosition="0"/>
    </format>
    <format dxfId="1720">
      <pivotArea dataOnly="0" labelOnly="1" outline="0" axis="axisValues" fieldPosition="0"/>
    </format>
    <format dxfId="1719">
      <pivotArea dataOnly="0" labelOnly="1" outline="0" axis="axisValues" fieldPosition="0"/>
    </format>
    <format dxfId="1718">
      <pivotArea dataOnly="0" labelOnly="1" outline="0" axis="axisValues" fieldPosition="0"/>
    </format>
    <format dxfId="1717">
      <pivotArea type="all" dataOnly="0" outline="0" fieldPosition="0"/>
    </format>
    <format dxfId="1716">
      <pivotArea outline="0" collapsedLevelsAreSubtotals="1" fieldPosition="0"/>
    </format>
    <format dxfId="1715">
      <pivotArea field="6" type="button" dataOnly="0" labelOnly="1" outline="0" axis="axisRow" fieldPosition="0"/>
    </format>
    <format dxfId="1714">
      <pivotArea dataOnly="0" labelOnly="1" outline="0" axis="axisValues" fieldPosition="0"/>
    </format>
    <format dxfId="1713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1712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1711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1710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1709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1708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1707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1706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1705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1704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1703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1702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1701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1700">
      <pivotArea dataOnly="0" labelOnly="1" grandRow="1" outline="0" fieldPosition="0"/>
    </format>
    <format dxfId="169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0"/>
        <item m="1" x="8"/>
        <item m="1" x="4"/>
        <item x="1"/>
        <item m="1" x="6"/>
        <item m="1" x="11"/>
        <item m="1" x="5"/>
        <item x="2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h="1" m="1" x="3"/>
        <item h="1" m="1" x="1"/>
        <item h="1" m="1" x="2"/>
        <item t="default"/>
      </items>
    </pivotField>
    <pivotField showAll="0"/>
    <pivotField showAll="0"/>
    <pivotField showAll="0"/>
    <pivotField axis="axisCol" showAll="0" sortType="ascending">
      <items count="27">
        <item x="6"/>
        <item m="1" x="25"/>
        <item x="5"/>
        <item m="1" x="12"/>
        <item x="9"/>
        <item m="1" x="14"/>
        <item m="1" x="15"/>
        <item x="0"/>
        <item m="1" x="17"/>
        <item x="8"/>
        <item m="1" x="23"/>
        <item x="4"/>
        <item m="1" x="16"/>
        <item m="1" x="20"/>
        <item x="10"/>
        <item m="1" x="19"/>
        <item m="1" x="21"/>
        <item m="1" x="24"/>
        <item m="1" x="11"/>
        <item x="3"/>
        <item m="1" x="13"/>
        <item x="7"/>
        <item x="2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8">
    <format dxfId="1615">
      <pivotArea type="all" dataOnly="0" outline="0" fieldPosition="0"/>
    </format>
    <format dxfId="1614">
      <pivotArea outline="0" collapsedLevelsAreSubtotals="1" fieldPosition="0"/>
    </format>
    <format dxfId="1613">
      <pivotArea type="origin" dataOnly="0" labelOnly="1" outline="0" fieldPosition="0"/>
    </format>
    <format dxfId="1612">
      <pivotArea field="19" type="button" dataOnly="0" labelOnly="1" outline="0" axis="axisCol" fieldPosition="0"/>
    </format>
    <format dxfId="1611">
      <pivotArea type="topRight" dataOnly="0" labelOnly="1" outline="0" fieldPosition="0"/>
    </format>
    <format dxfId="1610">
      <pivotArea field="14" type="button" dataOnly="0" labelOnly="1" outline="0" axis="axisRow" fieldPosition="0"/>
    </format>
    <format dxfId="1609">
      <pivotArea dataOnly="0" labelOnly="1" fieldPosition="0">
        <references count="1">
          <reference field="14" count="0"/>
        </references>
      </pivotArea>
    </format>
    <format dxfId="1608">
      <pivotArea dataOnly="0" labelOnly="1" grandRow="1" outline="0" fieldPosition="0"/>
    </format>
    <format dxfId="1607">
      <pivotArea dataOnly="0" labelOnly="1" fieldPosition="0">
        <references count="1">
          <reference field="19" count="0"/>
        </references>
      </pivotArea>
    </format>
    <format dxfId="1606">
      <pivotArea dataOnly="0" labelOnly="1" grandCol="1" outline="0" fieldPosition="0"/>
    </format>
    <format dxfId="1605">
      <pivotArea type="all" dataOnly="0" outline="0" fieldPosition="0"/>
    </format>
    <format dxfId="1604">
      <pivotArea outline="0" collapsedLevelsAreSubtotals="1" fieldPosition="0"/>
    </format>
    <format dxfId="1603">
      <pivotArea type="origin" dataOnly="0" labelOnly="1" outline="0" fieldPosition="0"/>
    </format>
    <format dxfId="1602">
      <pivotArea field="19" type="button" dataOnly="0" labelOnly="1" outline="0" axis="axisCol" fieldPosition="0"/>
    </format>
    <format dxfId="1601">
      <pivotArea type="topRight" dataOnly="0" labelOnly="1" outline="0" fieldPosition="0"/>
    </format>
    <format dxfId="1600">
      <pivotArea field="14" type="button" dataOnly="0" labelOnly="1" outline="0" axis="axisRow" fieldPosition="0"/>
    </format>
    <format dxfId="1599">
      <pivotArea dataOnly="0" labelOnly="1" fieldPosition="0">
        <references count="1">
          <reference field="14" count="0"/>
        </references>
      </pivotArea>
    </format>
    <format dxfId="1598">
      <pivotArea dataOnly="0" labelOnly="1" grandRow="1" outline="0" fieldPosition="0"/>
    </format>
    <format dxfId="1597">
      <pivotArea dataOnly="0" labelOnly="1" fieldPosition="0">
        <references count="1">
          <reference field="19" count="0"/>
        </references>
      </pivotArea>
    </format>
    <format dxfId="1596">
      <pivotArea dataOnly="0" labelOnly="1" grandCol="1" outline="0" fieldPosition="0"/>
    </format>
    <format dxfId="1595">
      <pivotArea type="all" dataOnly="0" outline="0" fieldPosition="0"/>
    </format>
    <format dxfId="1594">
      <pivotArea outline="0" collapsedLevelsAreSubtotals="1" fieldPosition="0"/>
    </format>
    <format dxfId="1593">
      <pivotArea type="origin" dataOnly="0" labelOnly="1" outline="0" fieldPosition="0"/>
    </format>
    <format dxfId="1592">
      <pivotArea field="19" type="button" dataOnly="0" labelOnly="1" outline="0" axis="axisCol" fieldPosition="0"/>
    </format>
    <format dxfId="1591">
      <pivotArea type="topRight" dataOnly="0" labelOnly="1" outline="0" fieldPosition="0"/>
    </format>
    <format dxfId="1590">
      <pivotArea field="14" type="button" dataOnly="0" labelOnly="1" outline="0" axis="axisRow" fieldPosition="0"/>
    </format>
    <format dxfId="1589">
      <pivotArea dataOnly="0" labelOnly="1" fieldPosition="0">
        <references count="1">
          <reference field="14" count="0"/>
        </references>
      </pivotArea>
    </format>
    <format dxfId="1588">
      <pivotArea dataOnly="0" labelOnly="1" grandRow="1" outline="0" fieldPosition="0"/>
    </format>
    <format dxfId="1587">
      <pivotArea dataOnly="0" labelOnly="1" fieldPosition="0">
        <references count="1">
          <reference field="19" count="0"/>
        </references>
      </pivotArea>
    </format>
    <format dxfId="1586">
      <pivotArea dataOnly="0" labelOnly="1" grandCol="1" outline="0" fieldPosition="0"/>
    </format>
    <format dxfId="1585">
      <pivotArea type="all" dataOnly="0" outline="0" fieldPosition="0"/>
    </format>
    <format dxfId="1584">
      <pivotArea outline="0" collapsedLevelsAreSubtotals="1" fieldPosition="0"/>
    </format>
    <format dxfId="1583">
      <pivotArea type="origin" dataOnly="0" labelOnly="1" outline="0" fieldPosition="0"/>
    </format>
    <format dxfId="1582">
      <pivotArea field="19" type="button" dataOnly="0" labelOnly="1" outline="0" axis="axisCol" fieldPosition="0"/>
    </format>
    <format dxfId="1581">
      <pivotArea type="topRight" dataOnly="0" labelOnly="1" outline="0" fieldPosition="0"/>
    </format>
    <format dxfId="1580">
      <pivotArea field="14" type="button" dataOnly="0" labelOnly="1" outline="0" axis="axisRow" fieldPosition="0"/>
    </format>
    <format dxfId="1579">
      <pivotArea dataOnly="0" labelOnly="1" fieldPosition="0">
        <references count="1">
          <reference field="14" count="0"/>
        </references>
      </pivotArea>
    </format>
    <format dxfId="1578">
      <pivotArea dataOnly="0" labelOnly="1" grandRow="1" outline="0" fieldPosition="0"/>
    </format>
    <format dxfId="1577">
      <pivotArea dataOnly="0" labelOnly="1" fieldPosition="0">
        <references count="1">
          <reference field="19" count="0"/>
        </references>
      </pivotArea>
    </format>
    <format dxfId="1576">
      <pivotArea dataOnly="0" labelOnly="1" grandCol="1" outline="0" fieldPosition="0"/>
    </format>
    <format dxfId="1575">
      <pivotArea outline="0" collapsedLevelsAreSubtotals="1" fieldPosition="0"/>
    </format>
    <format dxfId="1574">
      <pivotArea dataOnly="0" labelOnly="1" fieldPosition="0">
        <references count="1">
          <reference field="14" count="0"/>
        </references>
      </pivotArea>
    </format>
    <format dxfId="1573">
      <pivotArea dataOnly="0" labelOnly="1" grandRow="1" outline="0" fieldPosition="0"/>
    </format>
    <format dxfId="1572">
      <pivotArea dataOnly="0" labelOnly="1" fieldPosition="0">
        <references count="1">
          <reference field="19" count="0"/>
        </references>
      </pivotArea>
    </format>
    <format dxfId="1571">
      <pivotArea dataOnly="0" labelOnly="1" grandCol="1" outline="0" fieldPosition="0"/>
    </format>
    <format dxfId="1570">
      <pivotArea field="14" type="button" dataOnly="0" labelOnly="1" outline="0" axis="axisRow" fieldPosition="0"/>
    </format>
    <format dxfId="1569">
      <pivotArea dataOnly="0" labelOnly="1" fieldPosition="0">
        <references count="1">
          <reference field="19" count="0"/>
        </references>
      </pivotArea>
    </format>
    <format dxfId="1568">
      <pivotArea dataOnly="0" labelOnly="1" grandCol="1" outline="0" fieldPosition="0"/>
    </format>
    <format dxfId="1567">
      <pivotArea type="all" dataOnly="0" outline="0" fieldPosition="0"/>
    </format>
    <format dxfId="1566">
      <pivotArea outline="0" collapsedLevelsAreSubtotals="1" fieldPosition="0"/>
    </format>
    <format dxfId="1565">
      <pivotArea type="origin" dataOnly="0" labelOnly="1" outline="0" fieldPosition="0"/>
    </format>
    <format dxfId="1564">
      <pivotArea field="19" type="button" dataOnly="0" labelOnly="1" outline="0" axis="axisCol" fieldPosition="0"/>
    </format>
    <format dxfId="1563">
      <pivotArea type="topRight" dataOnly="0" labelOnly="1" outline="0" fieldPosition="0"/>
    </format>
    <format dxfId="1562">
      <pivotArea field="14" type="button" dataOnly="0" labelOnly="1" outline="0" axis="axisRow" fieldPosition="0"/>
    </format>
    <format dxfId="1561">
      <pivotArea dataOnly="0" labelOnly="1" fieldPosition="0">
        <references count="1">
          <reference field="14" count="4">
            <x v="1"/>
            <x v="4"/>
            <x v="8"/>
            <x v="9"/>
          </reference>
        </references>
      </pivotArea>
    </format>
    <format dxfId="1560">
      <pivotArea dataOnly="0" labelOnly="1" grandRow="1" outline="0" fieldPosition="0"/>
    </format>
    <format dxfId="1559">
      <pivotArea dataOnly="0" labelOnly="1" fieldPosition="0">
        <references count="1">
          <reference field="19" count="0"/>
        </references>
      </pivotArea>
    </format>
    <format dxfId="1558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laDinámica6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15:B20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3">
        <item m="1" x="9"/>
        <item x="0"/>
        <item m="1" x="8"/>
        <item m="1" x="4"/>
        <item x="1"/>
        <item m="1" x="6"/>
        <item m="1" x="11"/>
        <item m="1" x="5"/>
        <item x="2"/>
        <item x="3"/>
        <item m="1" x="10"/>
        <item m="1" x="7"/>
        <item t="default"/>
      </items>
    </pivotField>
    <pivotField axis="axisPage" multipleItemSelectionAllowed="1" showAll="0">
      <items count="5">
        <item x="0"/>
        <item m="1" x="3"/>
        <item m="1" x="1"/>
        <item m="1" x="2"/>
        <item t="default"/>
      </items>
    </pivotField>
    <pivotField showAll="0"/>
    <pivotField showAll="0"/>
    <pivotField showAll="0"/>
    <pivotField showAll="0">
      <items count="27">
        <item x="6"/>
        <item m="1" x="12"/>
        <item m="1" x="14"/>
        <item m="1" x="15"/>
        <item m="1" x="16"/>
        <item m="1" x="19"/>
        <item m="1" x="11"/>
        <item m="1" x="13"/>
        <item m="1" x="22"/>
        <item m="1" x="23"/>
        <item x="1"/>
        <item m="1" x="25"/>
        <item x="9"/>
        <item m="1" x="17"/>
        <item m="1" x="24"/>
        <item m="1" x="18"/>
        <item m="1" x="20"/>
        <item m="1" x="21"/>
        <item x="0"/>
        <item x="2"/>
        <item x="3"/>
        <item x="4"/>
        <item x="5"/>
        <item x="7"/>
        <item x="8"/>
        <item x="1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8"/>
    </i>
    <i>
      <x v="9"/>
    </i>
    <i t="grand">
      <x/>
    </i>
  </rowItems>
  <colItems count="1">
    <i/>
  </colItems>
  <pageFields count="1">
    <pageField fld="15" hier="-1"/>
  </pageFields>
  <dataFields count="1">
    <dataField name="Suma de Importe" fld="5" baseField="14" baseItem="0" numFmtId="4"/>
  </dataFields>
  <formats count="52">
    <format dxfId="1667">
      <pivotArea type="all" dataOnly="0" outline="0" fieldPosition="0"/>
    </format>
    <format dxfId="1666">
      <pivotArea outline="0" collapsedLevelsAreSubtotals="1" fieldPosition="0"/>
    </format>
    <format dxfId="1665">
      <pivotArea type="origin" dataOnly="0" labelOnly="1" outline="0" fieldPosition="0"/>
    </format>
    <format dxfId="1664">
      <pivotArea field="19" type="button" dataOnly="0" labelOnly="1" outline="0"/>
    </format>
    <format dxfId="1663">
      <pivotArea type="topRight" dataOnly="0" labelOnly="1" outline="0" fieldPosition="0"/>
    </format>
    <format dxfId="1662">
      <pivotArea field="14" type="button" dataOnly="0" labelOnly="1" outline="0" axis="axisRow" fieldPosition="0"/>
    </format>
    <format dxfId="1661">
      <pivotArea dataOnly="0" labelOnly="1" fieldPosition="0">
        <references count="1">
          <reference field="14" count="0"/>
        </references>
      </pivotArea>
    </format>
    <format dxfId="1660">
      <pivotArea dataOnly="0" labelOnly="1" grandRow="1" outline="0" fieldPosition="0"/>
    </format>
    <format dxfId="1659">
      <pivotArea dataOnly="0" labelOnly="1" grandCol="1" outline="0" fieldPosition="0"/>
    </format>
    <format dxfId="1658">
      <pivotArea type="all" dataOnly="0" outline="0" fieldPosition="0"/>
    </format>
    <format dxfId="1657">
      <pivotArea outline="0" collapsedLevelsAreSubtotals="1" fieldPosition="0"/>
    </format>
    <format dxfId="1656">
      <pivotArea type="origin" dataOnly="0" labelOnly="1" outline="0" fieldPosition="0"/>
    </format>
    <format dxfId="1655">
      <pivotArea field="19" type="button" dataOnly="0" labelOnly="1" outline="0"/>
    </format>
    <format dxfId="1654">
      <pivotArea type="topRight" dataOnly="0" labelOnly="1" outline="0" fieldPosition="0"/>
    </format>
    <format dxfId="1653">
      <pivotArea field="14" type="button" dataOnly="0" labelOnly="1" outline="0" axis="axisRow" fieldPosition="0"/>
    </format>
    <format dxfId="1652">
      <pivotArea dataOnly="0" labelOnly="1" fieldPosition="0">
        <references count="1">
          <reference field="14" count="0"/>
        </references>
      </pivotArea>
    </format>
    <format dxfId="1651">
      <pivotArea dataOnly="0" labelOnly="1" grandRow="1" outline="0" fieldPosition="0"/>
    </format>
    <format dxfId="1650">
      <pivotArea dataOnly="0" labelOnly="1" grandCol="1" outline="0" fieldPosition="0"/>
    </format>
    <format dxfId="1649">
      <pivotArea type="all" dataOnly="0" outline="0" fieldPosition="0"/>
    </format>
    <format dxfId="1648">
      <pivotArea outline="0" collapsedLevelsAreSubtotals="1" fieldPosition="0"/>
    </format>
    <format dxfId="1647">
      <pivotArea type="origin" dataOnly="0" labelOnly="1" outline="0" fieldPosition="0"/>
    </format>
    <format dxfId="1646">
      <pivotArea field="19" type="button" dataOnly="0" labelOnly="1" outline="0"/>
    </format>
    <format dxfId="1645">
      <pivotArea type="topRight" dataOnly="0" labelOnly="1" outline="0" fieldPosition="0"/>
    </format>
    <format dxfId="1644">
      <pivotArea field="14" type="button" dataOnly="0" labelOnly="1" outline="0" axis="axisRow" fieldPosition="0"/>
    </format>
    <format dxfId="1643">
      <pivotArea dataOnly="0" labelOnly="1" fieldPosition="0">
        <references count="1">
          <reference field="14" count="0"/>
        </references>
      </pivotArea>
    </format>
    <format dxfId="1642">
      <pivotArea dataOnly="0" labelOnly="1" grandRow="1" outline="0" fieldPosition="0"/>
    </format>
    <format dxfId="1641">
      <pivotArea dataOnly="0" labelOnly="1" grandCol="1" outline="0" fieldPosition="0"/>
    </format>
    <format dxfId="1640">
      <pivotArea type="all" dataOnly="0" outline="0" fieldPosition="0"/>
    </format>
    <format dxfId="1639">
      <pivotArea outline="0" collapsedLevelsAreSubtotals="1" fieldPosition="0"/>
    </format>
    <format dxfId="1638">
      <pivotArea type="origin" dataOnly="0" labelOnly="1" outline="0" fieldPosition="0"/>
    </format>
    <format dxfId="1637">
      <pivotArea field="19" type="button" dataOnly="0" labelOnly="1" outline="0"/>
    </format>
    <format dxfId="1636">
      <pivotArea type="topRight" dataOnly="0" labelOnly="1" outline="0" fieldPosition="0"/>
    </format>
    <format dxfId="1635">
      <pivotArea field="14" type="button" dataOnly="0" labelOnly="1" outline="0" axis="axisRow" fieldPosition="0"/>
    </format>
    <format dxfId="1634">
      <pivotArea dataOnly="0" labelOnly="1" fieldPosition="0">
        <references count="1">
          <reference field="14" count="0"/>
        </references>
      </pivotArea>
    </format>
    <format dxfId="1633">
      <pivotArea dataOnly="0" labelOnly="1" grandRow="1" outline="0" fieldPosition="0"/>
    </format>
    <format dxfId="1632">
      <pivotArea dataOnly="0" labelOnly="1" grandCol="1" outline="0" fieldPosition="0"/>
    </format>
    <format dxfId="1631">
      <pivotArea outline="0" collapsedLevelsAreSubtotals="1" fieldPosition="0"/>
    </format>
    <format dxfId="1630">
      <pivotArea dataOnly="0" labelOnly="1" fieldPosition="0">
        <references count="1">
          <reference field="14" count="0"/>
        </references>
      </pivotArea>
    </format>
    <format dxfId="1629">
      <pivotArea dataOnly="0" labelOnly="1" grandRow="1" outline="0" fieldPosition="0"/>
    </format>
    <format dxfId="1628">
      <pivotArea dataOnly="0" labelOnly="1" grandCol="1" outline="0" fieldPosition="0"/>
    </format>
    <format dxfId="1627">
      <pivotArea field="14" type="button" dataOnly="0" labelOnly="1" outline="0" axis="axisRow" fieldPosition="0"/>
    </format>
    <format dxfId="1626">
      <pivotArea dataOnly="0" labelOnly="1" grandCol="1" outline="0" fieldPosition="0"/>
    </format>
    <format dxfId="1625">
      <pivotArea type="all" dataOnly="0" outline="0" fieldPosition="0"/>
    </format>
    <format dxfId="1624">
      <pivotArea outline="0" collapsedLevelsAreSubtotals="1" fieldPosition="0"/>
    </format>
    <format dxfId="1623">
      <pivotArea type="origin" dataOnly="0" labelOnly="1" outline="0" fieldPosition="0"/>
    </format>
    <format dxfId="1622">
      <pivotArea field="19" type="button" dataOnly="0" labelOnly="1" outline="0"/>
    </format>
    <format dxfId="1621">
      <pivotArea type="topRight" dataOnly="0" labelOnly="1" outline="0" fieldPosition="0"/>
    </format>
    <format dxfId="1620">
      <pivotArea field="14" type="button" dataOnly="0" labelOnly="1" outline="0" axis="axisRow" fieldPosition="0"/>
    </format>
    <format dxfId="1619">
      <pivotArea dataOnly="0" labelOnly="1" fieldPosition="0">
        <references count="1">
          <reference field="14" count="0"/>
        </references>
      </pivotArea>
    </format>
    <format dxfId="1618">
      <pivotArea dataOnly="0" labelOnly="1" grandRow="1" outline="0" fieldPosition="0"/>
    </format>
    <format dxfId="1617">
      <pivotArea dataOnly="0" labelOnly="1" grandCol="1" outline="0" fieldPosition="0"/>
    </format>
    <format dxfId="161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2" cacheId="0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5:M358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472">
        <item x="441"/>
        <item m="1" x="1882"/>
        <item m="1" x="1394"/>
        <item m="1" x="2157"/>
        <item m="1" x="1123"/>
        <item m="1" x="2434"/>
        <item m="1" x="2427"/>
        <item m="1" x="1936"/>
        <item m="1" x="1660"/>
        <item x="58"/>
        <item m="1" x="1305"/>
        <item m="1" x="1292"/>
        <item m="1" x="1222"/>
        <item m="1" x="2132"/>
        <item m="1" x="1569"/>
        <item m="1" x="847"/>
        <item m="1" x="942"/>
        <item x="164"/>
        <item x="552"/>
        <item m="1" x="1961"/>
        <item m="1" x="1197"/>
        <item m="1" x="2307"/>
        <item m="1" x="1204"/>
        <item m="1" x="2378"/>
        <item m="1" x="2388"/>
        <item x="380"/>
        <item m="1" x="2294"/>
        <item m="1" x="636"/>
        <item x="16"/>
        <item m="1" x="1143"/>
        <item m="1" x="1433"/>
        <item x="60"/>
        <item m="1" x="1338"/>
        <item x="286"/>
        <item x="145"/>
        <item m="1" x="966"/>
        <item m="1" x="2152"/>
        <item x="77"/>
        <item m="1" x="747"/>
        <item x="31"/>
        <item m="1" x="803"/>
        <item m="1" x="1062"/>
        <item m="1" x="2032"/>
        <item m="1" x="1828"/>
        <item m="1" x="984"/>
        <item x="236"/>
        <item x="449"/>
        <item m="1" x="1069"/>
        <item m="1" x="2130"/>
        <item m="1" x="2028"/>
        <item x="469"/>
        <item m="1" x="2161"/>
        <item x="470"/>
        <item m="1" x="2354"/>
        <item m="1" x="2263"/>
        <item m="1" x="733"/>
        <item x="81"/>
        <item m="1" x="2231"/>
        <item m="1" x="1004"/>
        <item m="1" x="2166"/>
        <item m="1" x="1579"/>
        <item m="1" x="2211"/>
        <item m="1" x="1669"/>
        <item m="1" x="1613"/>
        <item m="1" x="1288"/>
        <item x="136"/>
        <item x="0"/>
        <item x="295"/>
        <item m="1" x="1843"/>
        <item m="1" x="621"/>
        <item m="1" x="1211"/>
        <item m="1" x="2079"/>
        <item m="1" x="631"/>
        <item m="1" x="1974"/>
        <item m="1" x="2230"/>
        <item m="1" x="2256"/>
        <item m="1" x="2305"/>
        <item x="341"/>
        <item m="1" x="2337"/>
        <item m="1" x="1072"/>
        <item m="1" x="1962"/>
        <item m="1" x="2356"/>
        <item m="1" x="1640"/>
        <item m="1" x="2355"/>
        <item m="1" x="2440"/>
        <item m="1" x="1565"/>
        <item m="1" x="954"/>
        <item x="80"/>
        <item m="1" x="1289"/>
        <item m="1" x="709"/>
        <item m="1" x="920"/>
        <item m="1" x="2466"/>
        <item m="1" x="2030"/>
        <item m="1" x="1249"/>
        <item m="1" x="605"/>
        <item x="231"/>
        <item m="1" x="849"/>
        <item m="1" x="1987"/>
        <item m="1" x="737"/>
        <item m="1" x="684"/>
        <item x="19"/>
        <item m="1" x="1011"/>
        <item m="1" x="770"/>
        <item x="354"/>
        <item m="1" x="1170"/>
        <item x="40"/>
        <item x="349"/>
        <item m="1" x="844"/>
        <item m="1" x="1963"/>
        <item x="86"/>
        <item m="1" x="943"/>
        <item m="1" x="2341"/>
        <item x="288"/>
        <item x="7"/>
        <item m="1" x="1607"/>
        <item x="36"/>
        <item x="95"/>
        <item m="1" x="2235"/>
        <item x="159"/>
        <item x="455"/>
        <item m="1" x="2457"/>
        <item m="1" x="2342"/>
        <item x="55"/>
        <item m="1" x="1769"/>
        <item m="1" x="1938"/>
        <item m="1" x="798"/>
        <item m="1" x="2113"/>
        <item m="1" x="2065"/>
        <item m="1" x="970"/>
        <item m="1" x="1710"/>
        <item m="1" x="2227"/>
        <item m="1" x="1155"/>
        <item x="296"/>
        <item m="1" x="1519"/>
        <item x="218"/>
        <item x="235"/>
        <item m="1" x="1935"/>
        <item x="543"/>
        <item m="1" x="2422"/>
        <item m="1" x="1980"/>
        <item m="1" x="1738"/>
        <item x="131"/>
        <item x="357"/>
        <item m="1" x="1797"/>
        <item m="1" x="1694"/>
        <item m="1" x="1239"/>
        <item m="1" x="1834"/>
        <item m="1" x="1389"/>
        <item m="1" x="2137"/>
        <item m="1" x="2385"/>
        <item m="1" x="639"/>
        <item m="1" x="592"/>
        <item m="1" x="1442"/>
        <item m="1" x="1590"/>
        <item x="148"/>
        <item m="1" x="766"/>
        <item m="1" x="1172"/>
        <item m="1" x="1410"/>
        <item m="1" x="1798"/>
        <item m="1" x="1095"/>
        <item m="1" x="1819"/>
        <item m="1" x="1201"/>
        <item x="279"/>
        <item m="1" x="1374"/>
        <item m="1" x="1824"/>
        <item m="1" x="2108"/>
        <item x="358"/>
        <item m="1" x="1656"/>
        <item x="67"/>
        <item m="1" x="2188"/>
        <item x="238"/>
        <item m="1" x="1741"/>
        <item m="1" x="659"/>
        <item m="1" x="1643"/>
        <item m="1" x="1809"/>
        <item x="524"/>
        <item m="1" x="2278"/>
        <item m="1" x="1725"/>
        <item m="1" x="2160"/>
        <item m="1" x="2399"/>
        <item m="1" x="853"/>
        <item m="1" x="1317"/>
        <item m="1" x="729"/>
        <item x="48"/>
        <item m="1" x="791"/>
        <item x="23"/>
        <item x="63"/>
        <item m="1" x="1971"/>
        <item m="1" x="2303"/>
        <item m="1" x="753"/>
        <item x="112"/>
        <item m="1" x="644"/>
        <item m="1" x="989"/>
        <item m="1" x="705"/>
        <item m="1" x="2050"/>
        <item m="1" x="1763"/>
        <item x="65"/>
        <item m="1" x="1865"/>
        <item m="1" x="1017"/>
        <item m="1" x="1576"/>
        <item x="26"/>
        <item m="1" x="2194"/>
        <item x="562"/>
        <item m="1" x="854"/>
        <item m="1" x="1866"/>
        <item x="564"/>
        <item x="297"/>
        <item m="1" x="2259"/>
        <item m="1" x="1508"/>
        <item m="1" x="933"/>
        <item m="1" x="2009"/>
        <item x="291"/>
        <item m="1" x="1483"/>
        <item m="1" x="2386"/>
        <item m="1" x="2207"/>
        <item m="1" x="870"/>
        <item x="94"/>
        <item m="1" x="1925"/>
        <item x="91"/>
        <item m="1" x="1737"/>
        <item x="122"/>
        <item m="1" x="1040"/>
        <item m="1" x="743"/>
        <item m="1" x="626"/>
        <item m="1" x="1175"/>
        <item m="1" x="608"/>
        <item m="1" x="2204"/>
        <item m="1" x="2005"/>
        <item m="1" x="2359"/>
        <item m="1" x="1255"/>
        <item m="1" x="1215"/>
        <item m="1" x="1188"/>
        <item m="1" x="1207"/>
        <item m="1" x="1430"/>
        <item m="1" x="2022"/>
        <item m="1" x="1271"/>
        <item x="123"/>
        <item m="1" x="1489"/>
        <item m="1" x="740"/>
        <item m="1" x="1889"/>
        <item m="1" x="2087"/>
        <item m="1" x="634"/>
        <item m="1" x="2016"/>
        <item m="1" x="2447"/>
        <item m="1" x="906"/>
        <item m="1" x="1109"/>
        <item m="1" x="939"/>
        <item m="1" x="643"/>
        <item m="1" x="1250"/>
        <item m="1" x="668"/>
        <item m="1" x="1452"/>
        <item x="195"/>
        <item m="1" x="818"/>
        <item m="1" x="1780"/>
        <item m="1" x="1706"/>
        <item m="1" x="773"/>
        <item m="1" x="1406"/>
        <item m="1" x="2010"/>
        <item m="1" x="1658"/>
        <item m="1" x="718"/>
        <item m="1" x="777"/>
        <item m="1" x="1960"/>
        <item m="1" x="1919"/>
        <item x="233"/>
        <item m="1" x="1897"/>
        <item m="1" x="2391"/>
        <item m="1" x="1349"/>
        <item m="1" x="2205"/>
        <item m="1" x="2060"/>
        <item m="1" x="2258"/>
        <item x="327"/>
        <item m="1" x="2306"/>
        <item m="1" x="1548"/>
        <item m="1" x="1947"/>
        <item m="1" x="1783"/>
        <item m="1" x="727"/>
        <item m="1" x="2195"/>
        <item m="1" x="1099"/>
        <item m="1" x="1673"/>
        <item m="1" x="1029"/>
        <item m="1" x="1178"/>
        <item m="1" x="710"/>
        <item x="355"/>
        <item m="1" x="1485"/>
        <item m="1" x="2125"/>
        <item m="1" x="1520"/>
        <item m="1" x="1186"/>
        <item m="1" x="2441"/>
        <item m="1" x="2026"/>
        <item m="1" x="1933"/>
        <item m="1" x="2320"/>
        <item m="1" x="1465"/>
        <item m="1" x="1380"/>
        <item m="1" x="1752"/>
        <item m="1" x="1306"/>
        <item m="1" x="2396"/>
        <item m="1" x="1791"/>
        <item m="1" x="1425"/>
        <item m="1" x="811"/>
        <item m="1" x="1131"/>
        <item m="1" x="1546"/>
        <item m="1" x="2462"/>
        <item m="1" x="1850"/>
        <item m="1" x="1497"/>
        <item m="1" x="1772"/>
        <item x="282"/>
        <item m="1" x="1290"/>
        <item m="1" x="686"/>
        <item m="1" x="995"/>
        <item m="1" x="1014"/>
        <item m="1" x="860"/>
        <item m="1" x="2179"/>
        <item m="1" x="2338"/>
        <item m="1" x="910"/>
        <item m="1" x="1078"/>
        <item x="132"/>
        <item x="21"/>
        <item m="1" x="957"/>
        <item x="283"/>
        <item x="134"/>
        <item x="532"/>
        <item m="1" x="1049"/>
        <item m="1" x="1493"/>
        <item m="1" x="687"/>
        <item m="1" x="1405"/>
        <item x="130"/>
        <item m="1" x="775"/>
        <item m="1" x="1598"/>
        <item m="1" x="2120"/>
        <item m="1" x="2333"/>
        <item x="298"/>
        <item m="1" x="765"/>
        <item m="1" x="1084"/>
        <item m="1" x="2027"/>
        <item m="1" x="2169"/>
        <item m="1" x="1665"/>
        <item m="1" x="1278"/>
        <item x="64"/>
        <item m="1" x="1060"/>
        <item m="1" x="1857"/>
        <item m="1" x="1959"/>
        <item m="1" x="2401"/>
        <item x="391"/>
        <item x="186"/>
        <item m="1" x="1771"/>
        <item x="167"/>
        <item m="1" x="1670"/>
        <item m="1" x="599"/>
        <item m="1" x="1973"/>
        <item m="1" x="960"/>
        <item x="554"/>
        <item x="489"/>
        <item x="366"/>
        <item m="1" x="1939"/>
        <item m="1" x="1838"/>
        <item x="300"/>
        <item x="137"/>
        <item m="1" x="2323"/>
        <item m="1" x="774"/>
        <item m="1" x="1806"/>
        <item m="1" x="993"/>
        <item m="1" x="1460"/>
        <item m="1" x="750"/>
        <item x="422"/>
        <item m="1" x="1165"/>
        <item m="1" x="787"/>
        <item m="1" x="1321"/>
        <item m="1" x="2375"/>
        <item m="1" x="1942"/>
        <item m="1" x="1213"/>
        <item m="1" x="2252"/>
        <item m="1" x="1273"/>
        <item m="1" x="2468"/>
        <item m="1" x="1871"/>
        <item m="1" x="1612"/>
        <item x="499"/>
        <item x="177"/>
        <item m="1" x="1360"/>
        <item m="1" x="1330"/>
        <item x="222"/>
        <item m="1" x="2147"/>
        <item m="1" x="2464"/>
        <item m="1" x="1854"/>
        <item m="1" x="1358"/>
        <item m="1" x="800"/>
        <item x="369"/>
        <item x="76"/>
        <item m="1" x="2067"/>
        <item x="362"/>
        <item x="22"/>
        <item m="1" x="1633"/>
        <item m="1" x="938"/>
        <item m="1" x="1158"/>
        <item m="1" x="1767"/>
        <item m="1" x="1559"/>
        <item x="142"/>
        <item m="1" x="1019"/>
        <item m="1" x="915"/>
        <item m="1" x="1294"/>
        <item m="1" x="2150"/>
        <item x="563"/>
        <item m="1" x="1435"/>
        <item x="558"/>
        <item m="1" x="758"/>
        <item m="1" x="1133"/>
        <item m="1" x="654"/>
        <item m="1" x="1253"/>
        <item x="581"/>
        <item x="165"/>
        <item m="1" x="1021"/>
        <item m="1" x="1089"/>
        <item m="1" x="1233"/>
        <item x="28"/>
        <item x="544"/>
        <item x="234"/>
        <item m="1" x="835"/>
        <item x="516"/>
        <item x="198"/>
        <item x="44"/>
        <item m="1" x="856"/>
        <item m="1" x="764"/>
        <item x="72"/>
        <item m="1" x="2415"/>
        <item x="386"/>
        <item x="52"/>
        <item m="1" x="1945"/>
        <item m="1" x="1860"/>
        <item x="163"/>
        <item x="156"/>
        <item m="1" x="2146"/>
        <item x="370"/>
        <item m="1" x="1464"/>
        <item x="203"/>
        <item m="1" x="859"/>
        <item m="1" x="1628"/>
        <item x="124"/>
        <item x="342"/>
        <item x="168"/>
        <item m="1" x="725"/>
        <item m="1" x="1597"/>
        <item m="1" x="2357"/>
        <item x="310"/>
        <item m="1" x="824"/>
        <item x="339"/>
        <item m="1" x="1540"/>
        <item m="1" x="1726"/>
        <item m="1" x="672"/>
        <item m="1" x="795"/>
        <item m="1" x="2049"/>
        <item m="1" x="836"/>
        <item m="1" x="1818"/>
        <item m="1" x="2233"/>
        <item m="1" x="2343"/>
        <item m="1" x="1269"/>
        <item m="1" x="1219"/>
        <item m="1" x="1958"/>
        <item x="239"/>
        <item x="372"/>
        <item m="1" x="1499"/>
        <item x="173"/>
        <item m="1" x="2171"/>
        <item m="1" x="1176"/>
        <item x="174"/>
        <item m="1" x="884"/>
        <item m="1" x="788"/>
        <item m="1" x="1545"/>
        <item m="1" x="2322"/>
        <item m="1" x="1952"/>
        <item m="1" x="1509"/>
        <item m="1" x="1156"/>
        <item m="1" x="1547"/>
        <item m="1" x="1027"/>
        <item x="146"/>
        <item m="1" x="722"/>
        <item x="373"/>
        <item m="1" x="1209"/>
        <item m="1" x="1760"/>
        <item m="1" x="1663"/>
        <item m="1" x="742"/>
        <item m="1" x="1203"/>
        <item m="1" x="2260"/>
        <item m="1" x="1242"/>
        <item m="1" x="1146"/>
        <item m="1" x="1648"/>
        <item m="1" x="1596"/>
        <item m="1" x="1152"/>
        <item m="1" x="695"/>
        <item x="175"/>
        <item m="1" x="1229"/>
        <item m="1" x="1975"/>
        <item x="61"/>
        <item m="1" x="1905"/>
        <item x="33"/>
        <item m="1" x="2458"/>
        <item x="181"/>
        <item m="1" x="1676"/>
        <item m="1" x="2104"/>
        <item m="1" x="1082"/>
        <item x="331"/>
        <item m="1" x="1274"/>
        <item x="416"/>
        <item m="1" x="1847"/>
        <item m="1" x="1965"/>
        <item m="1" x="676"/>
        <item x="396"/>
        <item m="1" x="1592"/>
        <item x="184"/>
        <item m="1" x="1755"/>
        <item m="1" x="1695"/>
        <item m="1" x="1894"/>
        <item x="352"/>
        <item m="1" x="2291"/>
        <item m="1" x="841"/>
        <item m="1" x="1949"/>
        <item m="1" x="1166"/>
        <item m="1" x="825"/>
        <item x="565"/>
        <item m="1" x="1524"/>
        <item m="1" x="1990"/>
        <item m="1" x="916"/>
        <item m="1" x="1121"/>
        <item m="1" x="1313"/>
        <item m="1" x="1220"/>
        <item m="1" x="1549"/>
        <item m="1" x="2411"/>
        <item m="1" x="1954"/>
        <item m="1" x="2059"/>
        <item m="1" x="2180"/>
        <item m="1" x="2215"/>
        <item m="1" x="2295"/>
        <item m="1" x="1245"/>
        <item m="1" x="1478"/>
        <item m="1" x="843"/>
        <item m="1" x="2216"/>
        <item m="1" x="1378"/>
        <item x="3"/>
        <item m="1" x="1498"/>
        <item m="1" x="2431"/>
        <item m="1" x="1268"/>
        <item m="1" x="1171"/>
        <item m="1" x="1810"/>
        <item m="1" x="1412"/>
        <item m="1" x="1623"/>
        <item m="1" x="1906"/>
        <item m="1" x="2347"/>
        <item x="187"/>
        <item m="1" x="1296"/>
        <item m="1" x="1397"/>
        <item m="1" x="1054"/>
        <item m="1" x="755"/>
        <item x="389"/>
        <item x="255"/>
        <item x="387"/>
        <item m="1" x="1192"/>
        <item m="1" x="1804"/>
        <item x="397"/>
        <item m="1" x="1302"/>
        <item m="1" x="1564"/>
        <item m="1" x="1970"/>
        <item m="1" x="2286"/>
        <item m="1" x="1285"/>
        <item m="1" x="1126"/>
        <item x="73"/>
        <item m="1" x="951"/>
        <item x="249"/>
        <item m="1" x="1026"/>
        <item m="1" x="2319"/>
        <item m="1" x="1417"/>
        <item x="135"/>
        <item m="1" x="2219"/>
        <item m="1" x="1106"/>
        <item x="190"/>
        <item m="1" x="807"/>
        <item m="1" x="756"/>
        <item m="1" x="2220"/>
        <item m="1" x="683"/>
        <item m="1" x="656"/>
        <item m="1" x="1864"/>
        <item m="1" x="1235"/>
        <item x="534"/>
        <item m="1" x="980"/>
        <item m="1" x="1322"/>
        <item m="1" x="1849"/>
        <item x="191"/>
        <item m="1" x="1918"/>
        <item m="1" x="1829"/>
        <item m="1" x="1875"/>
        <item m="1" x="1553"/>
        <item m="1" x="1776"/>
        <item m="1" x="783"/>
        <item x="522"/>
        <item m="1" x="728"/>
        <item m="1" x="2448"/>
        <item m="1" x="2213"/>
        <item m="1" x="1667"/>
        <item m="1" x="2020"/>
        <item m="1" x="2077"/>
        <item m="1" x="1346"/>
        <item m="1" x="1038"/>
        <item x="192"/>
        <item x="79"/>
        <item x="398"/>
        <item m="1" x="996"/>
        <item m="1" x="931"/>
        <item m="1" x="625"/>
        <item m="1" x="1033"/>
        <item m="1" x="2221"/>
        <item m="1" x="1194"/>
        <item m="1" x="2122"/>
        <item m="1" x="790"/>
        <item m="1" x="1822"/>
        <item m="1" x="2040"/>
        <item m="1" x="1353"/>
        <item m="1" x="1505"/>
        <item m="1" x="1122"/>
        <item m="1" x="838"/>
        <item m="1" x="2154"/>
        <item x="83"/>
        <item m="1" x="1816"/>
        <item m="1" x="1680"/>
        <item m="1" x="641"/>
        <item m="1" x="2193"/>
        <item m="1" x="1414"/>
        <item m="1" x="2469"/>
        <item m="1" x="1629"/>
        <item m="1" x="1467"/>
        <item m="1" x="1745"/>
        <item m="1" x="1128"/>
        <item m="1" x="1398"/>
        <item m="1" x="607"/>
        <item m="1" x="1773"/>
        <item x="200"/>
        <item m="1" x="1823"/>
        <item m="1" x="1550"/>
        <item m="1" x="2134"/>
        <item m="1" x="927"/>
        <item m="1" x="1903"/>
        <item m="1" x="1558"/>
        <item x="201"/>
        <item m="1" x="1323"/>
        <item x="399"/>
        <item m="1" x="616"/>
        <item m="1" x="2257"/>
        <item m="1" x="593"/>
        <item m="1" x="1319"/>
        <item m="1" x="851"/>
        <item m="1" x="922"/>
        <item m="1" x="1506"/>
        <item x="202"/>
        <item m="1" x="1367"/>
        <item m="1" x="1160"/>
        <item m="1" x="1164"/>
        <item x="584"/>
        <item m="1" x="2085"/>
        <item m="1" x="1638"/>
        <item m="1" x="2397"/>
        <item m="1" x="899"/>
        <item m="1" x="1111"/>
        <item m="1" x="2444"/>
        <item m="1" x="679"/>
        <item m="1" x="700"/>
        <item m="1" x="1712"/>
        <item x="45"/>
        <item m="1" x="2430"/>
        <item m="1" x="1921"/>
        <item x="205"/>
        <item m="1" x="1584"/>
        <item m="1" x="1901"/>
        <item x="333"/>
        <item m="1" x="1515"/>
        <item m="1" x="2350"/>
        <item x="400"/>
        <item m="1" x="785"/>
        <item m="1" x="1308"/>
        <item m="1" x="814"/>
        <item m="1" x="1888"/>
        <item x="401"/>
        <item m="1" x="2021"/>
        <item x="207"/>
        <item m="1" x="603"/>
        <item x="337"/>
        <item m="1" x="804"/>
        <item m="1" x="2041"/>
        <item m="1" x="2136"/>
        <item m="1" x="863"/>
        <item x="434"/>
        <item m="1" x="1183"/>
        <item x="208"/>
        <item m="1" x="1621"/>
        <item m="1" x="2075"/>
        <item m="1" x="2034"/>
        <item m="1" x="2408"/>
        <item m="1" x="796"/>
        <item m="1" x="2406"/>
        <item m="1" x="1732"/>
        <item m="1" x="2428"/>
        <item m="1" x="1684"/>
        <item x="365"/>
        <item x="84"/>
        <item m="1" x="1105"/>
        <item m="1" x="963"/>
        <item m="1" x="1135"/>
        <item m="1" x="2328"/>
        <item x="96"/>
        <item x="13"/>
        <item m="1" x="1434"/>
        <item m="1" x="1243"/>
        <item m="1" x="1788"/>
        <item m="1" x="1237"/>
        <item m="1" x="1668"/>
        <item m="1" x="1705"/>
        <item x="97"/>
        <item m="1" x="2199"/>
        <item x="402"/>
        <item m="1" x="1339"/>
        <item m="1" x="1279"/>
        <item m="1" x="776"/>
        <item m="1" x="991"/>
        <item x="93"/>
        <item m="1" x="1685"/>
        <item m="1" x="1212"/>
        <item m="1" x="978"/>
        <item m="1" x="1708"/>
        <item m="1" x="1413"/>
        <item x="216"/>
        <item m="1" x="1408"/>
        <item x="559"/>
        <item m="1" x="1252"/>
        <item x="4"/>
        <item m="1" x="1284"/>
        <item x="71"/>
        <item m="1" x="1794"/>
        <item m="1" x="2438"/>
        <item x="87"/>
        <item x="250"/>
        <item m="1" x="2003"/>
        <item m="1" x="816"/>
        <item m="1" x="2072"/>
        <item m="1" x="1724"/>
        <item m="1" x="751"/>
        <item m="1" x="1904"/>
        <item x="221"/>
        <item m="1" x="752"/>
        <item m="1" x="1173"/>
        <item x="350"/>
        <item m="1" x="1631"/>
        <item m="1" x="622"/>
        <item x="104"/>
        <item m="1" x="640"/>
        <item m="1" x="1861"/>
        <item x="35"/>
        <item m="1" x="2093"/>
        <item m="1" x="1595"/>
        <item m="1" x="955"/>
        <item m="1" x="782"/>
        <item m="1" x="2153"/>
        <item m="1" x="1090"/>
        <item x="224"/>
        <item m="1" x="682"/>
        <item m="1" x="2114"/>
        <item m="1" x="689"/>
        <item m="1" x="1012"/>
        <item m="1" x="1588"/>
        <item m="1" x="1057"/>
        <item m="1" x="1686"/>
        <item x="101"/>
        <item m="1" x="1291"/>
        <item m="1" x="1563"/>
        <item x="166"/>
        <item m="1" x="1366"/>
        <item m="1" x="2035"/>
        <item m="1" x="1709"/>
        <item m="1" x="1047"/>
        <item m="1" x="2141"/>
        <item m="1" x="690"/>
        <item m="1" x="1402"/>
        <item x="105"/>
        <item x="403"/>
        <item m="1" x="830"/>
        <item m="1" x="1655"/>
        <item m="1" x="1320"/>
        <item m="1" x="1304"/>
        <item m="1" x="1556"/>
        <item x="227"/>
        <item x="114"/>
        <item m="1" x="1739"/>
        <item m="1" x="2445"/>
        <item x="228"/>
        <item m="1" x="2111"/>
        <item m="1" x="1163"/>
        <item x="162"/>
        <item m="1" x="2109"/>
        <item m="1" x="1429"/>
        <item m="1" x="1411"/>
        <item x="199"/>
        <item m="1" x="1324"/>
        <item m="1" x="1232"/>
        <item m="1" x="673"/>
        <item m="1" x="1356"/>
        <item m="1" x="586"/>
        <item x="256"/>
        <item m="1" x="997"/>
        <item m="1" x="662"/>
        <item m="1" x="778"/>
        <item m="1" x="1977"/>
        <item m="1" x="1231"/>
        <item m="1" x="977"/>
        <item m="1" x="2102"/>
        <item m="1" x="1754"/>
        <item x="540"/>
        <item m="1" x="2173"/>
        <item x="237"/>
        <item m="1" x="1439"/>
        <item x="411"/>
        <item m="1" x="1979"/>
        <item m="1" x="629"/>
        <item m="1" x="601"/>
        <item x="257"/>
        <item x="267"/>
        <item m="1" x="606"/>
        <item m="1" x="1707"/>
        <item m="1" x="630"/>
        <item x="404"/>
        <item m="1" x="1855"/>
        <item m="1" x="2001"/>
        <item m="1" x="1634"/>
        <item m="1" x="1821"/>
        <item m="1" x="594"/>
        <item m="1" x="2437"/>
        <item m="1" x="864"/>
        <item m="1" x="1035"/>
        <item m="1" x="1174"/>
        <item m="1" x="2465"/>
        <item x="144"/>
        <item x="278"/>
        <item m="1" x="665"/>
        <item m="1" x="1678"/>
        <item x="453"/>
        <item m="1" x="1561"/>
        <item m="1" x="1076"/>
        <item x="143"/>
        <item m="1" x="2191"/>
        <item m="1" x="1477"/>
        <item x="54"/>
        <item m="1" x="1379"/>
        <item m="1" x="715"/>
        <item m="1" x="2358"/>
        <item m="1" x="2423"/>
        <item m="1" x="1070"/>
        <item m="1" x="1104"/>
        <item m="1" x="918"/>
        <item m="1" x="1964"/>
        <item m="1" x="1036"/>
        <item m="1" x="1744"/>
        <item m="1" x="1610"/>
        <item x="421"/>
        <item x="42"/>
        <item m="1" x="2400"/>
        <item m="1" x="1886"/>
        <item m="1" x="2331"/>
        <item m="1" x="1428"/>
        <item m="1" x="1108"/>
        <item m="1" x="2376"/>
        <item m="1" x="1955"/>
        <item x="566"/>
        <item m="1" x="2446"/>
        <item m="1" x="1120"/>
        <item m="1" x="875"/>
        <item m="1" x="1589"/>
        <item m="1" x="1254"/>
        <item x="246"/>
        <item m="1" x="1703"/>
        <item m="1" x="2063"/>
        <item m="1" x="1140"/>
        <item x="248"/>
        <item m="1" x="2096"/>
        <item x="43"/>
        <item m="1" x="826"/>
        <item m="1" x="1756"/>
        <item m="1" x="2361"/>
        <item m="1" x="1749"/>
        <item m="1" x="635"/>
        <item x="506"/>
        <item m="1" x="2051"/>
        <item m="1" x="1534"/>
        <item m="1" x="1390"/>
        <item m="1" x="637"/>
        <item m="1" x="2345"/>
        <item m="1" x="1647"/>
        <item m="1" x="866"/>
        <item x="120"/>
        <item m="1" x="688"/>
        <item x="280"/>
        <item x="252"/>
        <item m="1" x="1386"/>
        <item m="1" x="735"/>
        <item m="1" x="1345"/>
        <item m="1" x="936"/>
        <item m="1" x="1259"/>
        <item x="405"/>
        <item m="1" x="1117"/>
        <item m="1" x="2247"/>
        <item m="1" x="2300"/>
        <item x="361"/>
        <item x="436"/>
        <item m="1" x="1594"/>
        <item m="1" x="685"/>
        <item m="1" x="1839"/>
        <item x="39"/>
        <item x="56"/>
        <item m="1" x="1262"/>
        <item m="1" x="975"/>
        <item m="1" x="1457"/>
        <item x="415"/>
        <item x="109"/>
        <item x="50"/>
        <item m="1" x="2217"/>
        <item m="1" x="846"/>
        <item m="1" x="1926"/>
        <item m="1" x="1343"/>
        <item m="1" x="699"/>
        <item x="512"/>
        <item m="1" x="1352"/>
        <item x="20"/>
        <item m="1" x="1236"/>
        <item m="1" x="2143"/>
        <item m="1" x="1025"/>
        <item m="1" x="2299"/>
        <item m="1" x="1750"/>
        <item m="1" x="1227"/>
        <item m="1" x="1068"/>
        <item x="338"/>
        <item m="1" x="879"/>
        <item m="1" x="1645"/>
        <item m="1" x="880"/>
        <item m="1" x="2425"/>
        <item m="1" x="956"/>
        <item x="129"/>
        <item m="1" x="1930"/>
        <item x="437"/>
        <item m="1" x="2017"/>
        <item x="583"/>
        <item m="1" x="1373"/>
        <item m="1" x="1697"/>
        <item m="1" x="2273"/>
        <item m="1" x="1357"/>
        <item m="1" x="2416"/>
        <item m="1" x="1619"/>
        <item x="214"/>
        <item m="1" x="809"/>
        <item x="407"/>
        <item m="1" x="2302"/>
        <item x="344"/>
        <item m="1" x="1500"/>
        <item m="1" x="1208"/>
        <item m="1" x="1909"/>
        <item m="1" x="2086"/>
        <item m="1" x="1768"/>
        <item x="575"/>
        <item x="461"/>
        <item m="1" x="1649"/>
        <item m="1" x="2053"/>
        <item m="1" x="1281"/>
        <item m="1" x="959"/>
        <item m="1" x="893"/>
        <item m="1" x="1342"/>
        <item m="1" x="908"/>
        <item m="1" x="850"/>
        <item x="11"/>
        <item m="1" x="1666"/>
        <item m="1" x="2168"/>
        <item m="1" x="1877"/>
        <item m="1" x="1052"/>
        <item m="1" x="1527"/>
        <item m="1" x="1606"/>
        <item m="1" x="1449"/>
        <item m="1" x="1526"/>
        <item m="1" x="1983"/>
        <item m="1" x="1575"/>
        <item m="1" x="591"/>
        <item m="1" x="1967"/>
        <item m="1" x="2432"/>
        <item m="1" x="985"/>
        <item m="1" x="1407"/>
        <item m="1" x="1848"/>
        <item m="1" x="1363"/>
        <item m="1" x="2082"/>
        <item m="1" x="1447"/>
        <item m="1" x="1593"/>
        <item m="1" x="2393"/>
        <item m="1" x="716"/>
        <item x="185"/>
        <item m="1" x="2287"/>
        <item m="1" x="2106"/>
        <item m="1" x="1461"/>
        <item m="1" x="760"/>
        <item x="266"/>
        <item m="1" x="1730"/>
        <item x="555"/>
        <item m="1" x="1181"/>
        <item m="1" x="2412"/>
        <item x="273"/>
        <item m="1" x="1189"/>
        <item m="1" x="1119"/>
        <item x="580"/>
        <item m="1" x="2214"/>
        <item m="1" x="1224"/>
        <item m="1" x="1195"/>
        <item x="152"/>
        <item m="1" x="1646"/>
        <item m="1" x="704"/>
        <item m="1" x="1309"/>
        <item m="1" x="763"/>
        <item m="1" x="2151"/>
        <item m="1" x="2374"/>
        <item x="229"/>
        <item x="265"/>
        <item m="1" x="1639"/>
        <item m="1" x="1098"/>
        <item x="442"/>
        <item m="1" x="889"/>
        <item m="1" x="1654"/>
        <item x="47"/>
        <item m="1" x="1217"/>
        <item x="125"/>
        <item x="102"/>
        <item m="1" x="1719"/>
        <item x="269"/>
        <item m="1" x="661"/>
        <item m="1" x="1480"/>
        <item m="1" x="1441"/>
        <item m="1" x="1205"/>
        <item x="103"/>
        <item m="1" x="1125"/>
        <item m="1" x="869"/>
        <item x="305"/>
        <item m="1" x="1328"/>
        <item m="1" x="2244"/>
        <item m="1" x="2439"/>
        <item m="1" x="1578"/>
        <item x="299"/>
        <item x="322"/>
        <item x="472"/>
        <item x="139"/>
        <item m="1" x="2092"/>
        <item m="1" x="1139"/>
        <item m="1" x="1300"/>
        <item m="1" x="941"/>
        <item x="14"/>
        <item x="155"/>
        <item m="1" x="1369"/>
        <item m="1" x="769"/>
        <item x="521"/>
        <item x="418"/>
        <item m="1" x="2442"/>
        <item m="1" x="2038"/>
        <item m="1" x="1758"/>
        <item x="1"/>
        <item m="1" x="2128"/>
        <item m="1" x="874"/>
        <item m="1" x="1582"/>
        <item m="1" x="964"/>
        <item x="374"/>
        <item m="1" x="1256"/>
        <item x="501"/>
        <item m="1" x="2267"/>
        <item m="1" x="801"/>
        <item x="263"/>
        <item m="1" x="1997"/>
        <item m="1" x="2091"/>
        <item m="1" x="781"/>
        <item m="1" x="1887"/>
        <item m="1" x="1683"/>
        <item m="1" x="1007"/>
        <item m="1" x="1149"/>
        <item x="424"/>
        <item m="1" x="983"/>
        <item x="557"/>
        <item m="1" x="2164"/>
        <item x="406"/>
        <item x="377"/>
        <item m="1" x="678"/>
        <item m="1" x="1931"/>
        <item m="1" x="1747"/>
        <item m="1" x="741"/>
        <item x="303"/>
        <item m="1" x="817"/>
        <item x="326"/>
        <item m="1" x="1020"/>
        <item m="1" x="810"/>
        <item m="1" x="1387"/>
        <item m="1" x="771"/>
        <item m="1" x="834"/>
        <item m="1" x="2025"/>
        <item x="410"/>
        <item m="1" x="1504"/>
        <item m="1" x="992"/>
        <item m="1" x="2461"/>
        <item m="1" x="840"/>
        <item m="1" x="1419"/>
        <item m="1" x="1129"/>
        <item m="1" x="947"/>
        <item m="1" x="1063"/>
        <item m="1" x="1581"/>
        <item m="1" x="1210"/>
        <item m="1" x="2163"/>
        <item m="1" x="2392"/>
        <item m="1" x="1453"/>
        <item x="390"/>
        <item m="1" x="1869"/>
        <item x="275"/>
        <item x="141"/>
        <item m="1" x="2066"/>
        <item m="1" x="1562"/>
        <item m="1" x="2175"/>
        <item x="408"/>
        <item x="25"/>
        <item m="1" x="589"/>
        <item m="1" x="1790"/>
        <item x="225"/>
        <item x="182"/>
        <item m="1" x="1682"/>
        <item m="1" x="1008"/>
        <item m="1" x="871"/>
        <item m="1" x="1727"/>
        <item x="289"/>
        <item m="1" x="2074"/>
        <item m="1" x="1859"/>
        <item x="106"/>
        <item m="1" x="1911"/>
        <item m="1" x="1347"/>
        <item x="541"/>
        <item m="1" x="1161"/>
        <item x="212"/>
        <item m="1" x="1248"/>
        <item m="1" x="2245"/>
        <item m="1" x="1679"/>
        <item m="1" x="1538"/>
        <item m="1" x="2029"/>
        <item m="1" x="1154"/>
        <item m="1" x="2443"/>
        <item x="549"/>
        <item x="569"/>
        <item m="1" x="739"/>
        <item m="1" x="1770"/>
        <item x="292"/>
        <item m="1" x="1762"/>
        <item m="1" x="2089"/>
        <item m="1" x="1657"/>
        <item m="1" x="1701"/>
        <item m="1" x="638"/>
        <item x="334"/>
        <item m="1" x="1444"/>
        <item m="1" x="1689"/>
        <item m="1" x="2099"/>
        <item m="1" x="1948"/>
        <item m="1" x="1088"/>
        <item x="204"/>
        <item m="1" x="1334"/>
        <item x="312"/>
        <item m="1" x="1331"/>
        <item m="1" x="940"/>
        <item x="462"/>
        <item m="1" x="2222"/>
        <item x="363"/>
        <item x="49"/>
        <item x="147"/>
        <item m="1" x="831"/>
        <item m="1" x="2308"/>
        <item m="1" x="1890"/>
        <item m="1" x="1332"/>
        <item m="1" x="1472"/>
        <item m="1" x="1362"/>
        <item m="1" x="613"/>
        <item m="1" x="1652"/>
        <item m="1" x="2289"/>
        <item m="1" x="873"/>
        <item m="1" x="1795"/>
        <item x="38"/>
        <item m="1" x="1916"/>
        <item m="1" x="1766"/>
        <item x="149"/>
        <item m="1" x="858"/>
        <item m="1" x="1630"/>
        <item x="179"/>
        <item m="1" x="655"/>
        <item m="1" x="2068"/>
        <item m="1" x="1913"/>
        <item x="247"/>
        <item m="1" x="1053"/>
        <item m="1" x="1618"/>
        <item m="1" x="2335"/>
        <item m="1" x="1544"/>
        <item x="5"/>
        <item m="1" x="1535"/>
        <item x="346"/>
        <item x="304"/>
        <item x="59"/>
        <item m="1" x="1531"/>
        <item m="1" x="925"/>
        <item m="1" x="2450"/>
        <item m="1" x="2279"/>
        <item m="1" x="911"/>
        <item x="445"/>
        <item m="1" x="1759"/>
        <item x="427"/>
        <item m="1" x="1927"/>
        <item m="1" x="1420"/>
        <item x="307"/>
        <item m="1" x="2403"/>
        <item m="1" x="1863"/>
        <item m="1" x="1474"/>
        <item m="1" x="2290"/>
        <item m="1" x="2056"/>
        <item m="1" x="2326"/>
        <item m="1" x="805"/>
        <item m="1" x="1426"/>
        <item m="1" x="2288"/>
        <item m="1" x="1603"/>
        <item m="1" x="1910"/>
        <item x="6"/>
        <item m="1" x="1517"/>
        <item x="253"/>
        <item m="1" x="2145"/>
        <item m="1" x="2196"/>
        <item m="1" x="1842"/>
        <item x="527"/>
        <item m="1" x="618"/>
        <item m="1" x="1635"/>
        <item m="1" x="2236"/>
        <item m="1" x="1445"/>
        <item m="1" x="744"/>
        <item m="1" x="1370"/>
        <item x="325"/>
        <item m="1" x="1002"/>
        <item m="1" x="1693"/>
        <item x="336"/>
        <item m="1" x="2351"/>
        <item x="261"/>
        <item x="154"/>
        <item x="345"/>
        <item m="1" x="1761"/>
        <item m="1" x="1503"/>
        <item m="1" x="1153"/>
        <item m="1" x="681"/>
        <item x="550"/>
        <item m="1" x="2251"/>
        <item m="1" x="1518"/>
        <item x="272"/>
        <item m="1" x="876"/>
        <item m="1" x="1333"/>
        <item m="1" x="2253"/>
        <item m="1" x="1867"/>
        <item m="1" x="2429"/>
        <item m="1" x="2019"/>
        <item m="1" x="677"/>
        <item m="1" x="2190"/>
        <item x="568"/>
        <item m="1" x="1583"/>
        <item x="315"/>
        <item x="529"/>
        <item m="1" x="1733"/>
        <item m="1" x="2133"/>
        <item m="1" x="680"/>
        <item m="1" x="1845"/>
        <item m="1" x="1110"/>
        <item m="1" x="646"/>
        <item m="1" x="898"/>
        <item m="1" x="2018"/>
        <item x="525"/>
        <item m="1" x="746"/>
        <item x="573"/>
        <item m="1" x="663"/>
        <item m="1" x="1180"/>
        <item m="1" x="1774"/>
        <item m="1" x="821"/>
        <item m="1" x="1244"/>
        <item m="1" x="857"/>
        <item m="1" x="2325"/>
        <item m="1" x="2081"/>
        <item m="1" x="1551"/>
        <item x="528"/>
        <item m="1" x="1989"/>
        <item m="1" x="1946"/>
        <item m="1" x="1075"/>
        <item x="340"/>
        <item x="69"/>
        <item m="1" x="1557"/>
        <item m="1" x="802"/>
        <item m="1" x="890"/>
        <item x="180"/>
        <item x="308"/>
        <item m="1" x="1418"/>
        <item m="1" x="2404"/>
        <item m="1" x="979"/>
        <item m="1" x="615"/>
        <item m="1" x="1799"/>
        <item m="1" x="1976"/>
        <item m="1" x="675"/>
        <item m="1" x="1066"/>
        <item x="324"/>
        <item m="1" x="2206"/>
        <item x="379"/>
        <item m="1" x="1753"/>
        <item m="1" x="2015"/>
        <item m="1" x="1486"/>
        <item m="1" x="1443"/>
        <item x="70"/>
        <item m="1" x="1077"/>
        <item m="1" x="917"/>
        <item m="1" x="1340"/>
        <item m="1" x="609"/>
        <item x="553"/>
        <item m="1" x="647"/>
        <item x="364"/>
        <item x="75"/>
        <item m="1" x="1978"/>
        <item m="1" x="657"/>
        <item m="1" x="1587"/>
        <item m="1" x="2229"/>
        <item m="1" x="1141"/>
        <item m="1" x="587"/>
        <item x="151"/>
        <item x="121"/>
        <item m="1" x="1566"/>
        <item m="1" x="1147"/>
        <item m="1" x="823"/>
        <item x="367"/>
        <item m="1" x="2159"/>
        <item m="1" x="1151"/>
        <item m="1" x="1118"/>
        <item m="1" x="602"/>
        <item m="1" x="969"/>
        <item m="1" x="708"/>
        <item x="520"/>
        <item m="1" x="962"/>
        <item m="1" x="1454"/>
        <item m="1" x="617"/>
        <item x="335"/>
        <item m="1" x="1272"/>
        <item m="1" x="1984"/>
        <item x="271"/>
        <item x="428"/>
        <item m="1" x="1625"/>
        <item m="1" x="597"/>
        <item m="1" x="767"/>
        <item m="1" x="1107"/>
        <item m="1" x="1602"/>
        <item m="1" x="2174"/>
        <item x="215"/>
        <item x="320"/>
        <item x="321"/>
        <item x="140"/>
        <item m="1" x="894"/>
        <item m="1" x="1058"/>
        <item m="1" x="1459"/>
        <item m="1" x="2334"/>
        <item m="1" x="1393"/>
        <item m="1" x="614"/>
        <item m="1" x="1354"/>
        <item m="1" x="2223"/>
        <item m="1" x="2398"/>
        <item x="89"/>
        <item x="463"/>
        <item m="1" x="598"/>
        <item m="1" x="902"/>
        <item m="1" x="999"/>
        <item m="1" x="1721"/>
        <item m="1" x="1570"/>
        <item m="1" x="1422"/>
        <item m="1" x="935"/>
        <item m="1" x="1046"/>
        <item x="464"/>
        <item m="1" x="1191"/>
        <item m="1" x="2255"/>
        <item x="150"/>
        <item m="1" x="2297"/>
        <item m="1" x="2454"/>
        <item m="1" x="2369"/>
        <item m="1" x="934"/>
        <item m="1" x="2313"/>
        <item m="1" x="1599"/>
        <item x="183"/>
        <item m="1" x="1735"/>
        <item m="1" x="2414"/>
        <item m="1" x="1720"/>
        <item m="1" x="1605"/>
        <item m="1" x="1981"/>
        <item m="1" x="1627"/>
        <item m="1" x="1533"/>
        <item m="1" x="628"/>
        <item m="1" x="1307"/>
        <item x="465"/>
        <item m="1" x="779"/>
        <item m="1" x="1448"/>
        <item m="1" x="1364"/>
        <item m="1" x="2054"/>
        <item m="1" x="813"/>
        <item m="1" x="2284"/>
        <item m="1" x="1523"/>
        <item m="1" x="1450"/>
        <item m="1" x="2379"/>
        <item m="1" x="1031"/>
        <item m="1" x="2470"/>
        <item m="1" x="674"/>
        <item m="1" x="1042"/>
        <item m="1" x="2310"/>
        <item m="1" x="2218"/>
        <item x="318"/>
        <item x="468"/>
        <item m="1" x="1336"/>
        <item m="1" x="2410"/>
        <item m="1" x="896"/>
        <item m="1" x="1893"/>
        <item m="1" x="1513"/>
        <item m="1" x="2364"/>
        <item m="1" x="590"/>
        <item m="1" x="732"/>
        <item m="1" x="2352"/>
        <item m="1" x="1789"/>
        <item m="1" x="1032"/>
        <item x="475"/>
        <item m="1" x="706"/>
        <item x="571"/>
        <item m="1" x="900"/>
        <item m="1" x="1714"/>
        <item m="1" x="2170"/>
        <item x="576"/>
        <item m="1" x="827"/>
        <item m="1" x="2293"/>
        <item m="1" x="1303"/>
        <item m="1" x="2008"/>
        <item m="1" x="2100"/>
        <item m="1" x="1731"/>
        <item m="1" x="1802"/>
        <item m="1" x="2037"/>
        <item x="172"/>
        <item x="220"/>
        <item m="1" x="1525"/>
        <item m="1" x="1637"/>
        <item m="1" x="878"/>
        <item m="1" x="2418"/>
        <item m="1" x="653"/>
        <item m="1" x="1496"/>
        <item m="1" x="1083"/>
        <item m="1" x="2451"/>
        <item m="1" x="1609"/>
        <item m="1" x="2277"/>
        <item m="1" x="1327"/>
        <item m="1" x="1395"/>
        <item m="1" x="1200"/>
        <item m="1" x="944"/>
        <item x="519"/>
        <item m="1" x="848"/>
        <item x="368"/>
        <item m="1" x="724"/>
        <item m="1" x="1781"/>
        <item m="1" x="1651"/>
        <item m="1" x="1251"/>
        <item m="1" x="1065"/>
        <item x="29"/>
        <item m="1" x="2011"/>
        <item m="1" x="1644"/>
        <item m="1" x="2112"/>
        <item m="1" x="2004"/>
        <item m="1" x="1167"/>
        <item m="1" x="1168"/>
        <item m="1" x="2149"/>
        <item m="1" x="1944"/>
        <item m="1" x="1490"/>
        <item m="1" x="1365"/>
        <item x="510"/>
        <item x="332"/>
        <item m="1" x="1470"/>
        <item m="1" x="2162"/>
        <item m="1" x="2265"/>
        <item m="1" x="1081"/>
        <item m="1" x="988"/>
        <item m="1" x="1344"/>
        <item x="572"/>
        <item m="1" x="2264"/>
        <item m="1" x="1541"/>
        <item m="1" x="1421"/>
        <item m="1" x="2419"/>
        <item m="1" x="2064"/>
        <item m="1" x="1836"/>
        <item m="1" x="1157"/>
        <item m="1" x="2237"/>
        <item m="1" x="1335"/>
        <item x="276"/>
        <item m="1" x="2266"/>
        <item m="1" x="1295"/>
        <item m="1" x="1723"/>
        <item m="1" x="2200"/>
        <item m="1" x="2228"/>
        <item m="1" x="1801"/>
        <item m="1" x="1831"/>
        <item m="1" x="1100"/>
        <item m="1" x="1615"/>
        <item m="1" x="2084"/>
        <item m="1" x="965"/>
        <item m="1" x="1198"/>
        <item m="1" x="1199"/>
        <item m="1" x="1711"/>
        <item x="30"/>
        <item m="1" x="1734"/>
        <item m="1" x="1409"/>
        <item m="1" x="797"/>
        <item m="1" x="1064"/>
        <item m="1" x="2013"/>
        <item x="574"/>
        <item m="1" x="1835"/>
        <item m="1" x="2103"/>
        <item m="1" x="2043"/>
        <item m="1" x="1812"/>
        <item m="1" x="2275"/>
        <item x="466"/>
        <item m="1" x="1620"/>
        <item m="1" x="2373"/>
        <item m="1" x="2208"/>
        <item x="467"/>
        <item m="1" x="2243"/>
        <item m="1" x="1994"/>
        <item x="503"/>
        <item m="1" x="1383"/>
        <item m="1" x="1145"/>
        <item m="1" x="1001"/>
        <item m="1" x="1996"/>
        <item m="1" x="832"/>
        <item x="281"/>
        <item m="1" x="1481"/>
        <item m="1" x="1614"/>
        <item m="1" x="1677"/>
        <item m="1" x="1010"/>
        <item m="1" x="1852"/>
        <item m="1" x="1796"/>
        <item m="1" x="627"/>
        <item x="502"/>
        <item m="1" x="1221"/>
        <item m="1" x="2098"/>
        <item m="1" x="1880"/>
        <item m="1" x="649"/>
        <item m="1" x="2417"/>
        <item m="1" x="865"/>
        <item m="1" x="1664"/>
        <item x="293"/>
        <item m="1" x="1516"/>
        <item m="1" x="1039"/>
        <item m="1" x="2118"/>
        <item m="1" x="1957"/>
        <item m="1" x="1840"/>
        <item m="1" x="1329"/>
        <item m="1" x="1746"/>
        <item m="1" x="761"/>
        <item x="495"/>
        <item m="1" x="2105"/>
        <item x="536"/>
        <item m="1" x="1257"/>
        <item m="1" x="1318"/>
        <item x="98"/>
        <item m="1" x="1103"/>
        <item m="1" x="1034"/>
        <item m="1" x="1757"/>
        <item x="317"/>
        <item x="419"/>
        <item m="1" x="792"/>
        <item m="1" x="1404"/>
        <item x="371"/>
        <item m="1" x="2144"/>
        <item m="1" x="707"/>
        <item m="1" x="912"/>
        <item x="450"/>
        <item m="1" x="697"/>
        <item x="108"/>
        <item x="161"/>
        <item m="1" x="1832"/>
        <item m="1" x="2165"/>
        <item m="1" x="1853"/>
        <item m="1" x="1102"/>
        <item m="1" x="712"/>
        <item m="1" x="1560"/>
        <item m="1" x="2142"/>
        <item m="1" x="1350"/>
        <item m="1" x="1041"/>
        <item m="1" x="2394"/>
        <item m="1" x="891"/>
        <item m="1" x="1626"/>
        <item m="1" x="1074"/>
        <item m="1" x="667"/>
        <item x="110"/>
        <item m="1" x="819"/>
        <item m="1" x="1873"/>
        <item m="1" x="833"/>
        <item m="1" x="1005"/>
        <item m="1" x="1371"/>
        <item m="1" x="719"/>
        <item m="1" x="1674"/>
        <item x="353"/>
        <item m="1" x="1993"/>
        <item m="1" x="1601"/>
        <item m="1" x="820"/>
        <item m="1" x="1275"/>
        <item m="1" x="1150"/>
        <item m="1" x="1316"/>
        <item m="1" x="2452"/>
        <item m="1" x="2381"/>
        <item m="1" x="1892"/>
        <item m="1" x="2248"/>
        <item x="376"/>
        <item m="1" x="2292"/>
        <item x="188"/>
        <item m="1" x="1228"/>
        <item m="1" x="1315"/>
        <item x="394"/>
        <item x="206"/>
        <item m="1" x="1574"/>
        <item x="290"/>
        <item m="1" x="2209"/>
        <item m="1" x="1266"/>
        <item x="494"/>
        <item m="1" x="1600"/>
        <item m="1" x="1572"/>
        <item x="88"/>
        <item m="1" x="822"/>
        <item x="210"/>
        <item m="1" x="1907"/>
        <item m="1" x="2402"/>
        <item x="384"/>
        <item m="1" x="696"/>
        <item m="1" x="1202"/>
        <item x="311"/>
        <item x="381"/>
        <item m="1" x="2240"/>
        <item m="1" x="1929"/>
        <item x="476"/>
        <item m="1" x="2389"/>
        <item m="1" x="1988"/>
        <item m="1" x="2372"/>
        <item m="1" x="2460"/>
        <item m="1" x="651"/>
        <item m="1" x="1528"/>
        <item m="1" x="1896"/>
        <item x="385"/>
        <item m="1" x="1502"/>
        <item m="1" x="2316"/>
        <item m="1" x="2158"/>
        <item x="178"/>
        <item m="1" x="2189"/>
        <item m="1" x="1491"/>
        <item m="1" x="2309"/>
        <item m="1" x="2348"/>
        <item m="1" x="1879"/>
        <item x="430"/>
        <item m="1" x="2349"/>
        <item m="1" x="1016"/>
        <item x="107"/>
        <item m="1" x="1384"/>
        <item m="1" x="1632"/>
        <item m="1" x="1941"/>
        <item m="1" x="714"/>
        <item x="478"/>
        <item m="1" x="1912"/>
        <item m="1" x="734"/>
        <item m="1" x="945"/>
        <item x="343"/>
        <item m="1" x="1187"/>
        <item m="1" x="793"/>
        <item m="1" x="1085"/>
        <item m="1" x="1416"/>
        <item m="1" x="973"/>
        <item m="1" x="1096"/>
        <item m="1" x="2283"/>
        <item m="1" x="1466"/>
        <item m="1" x="1137"/>
        <item m="1" x="2312"/>
        <item m="1" x="1247"/>
        <item m="1" x="1617"/>
        <item m="1" x="1206"/>
        <item m="1" x="928"/>
        <item m="1" x="1044"/>
        <item x="356"/>
        <item m="1" x="1097"/>
        <item m="1" x="1495"/>
        <item x="456"/>
        <item m="1" x="2449"/>
        <item m="1" x="1179"/>
        <item m="1" x="1827"/>
        <item m="1" x="2212"/>
        <item m="1" x="1388"/>
        <item m="1" x="1764"/>
        <item m="1" x="2069"/>
        <item x="545"/>
        <item m="1" x="1351"/>
        <item m="1" x="1885"/>
        <item m="1" x="1080"/>
        <item m="1" x="1792"/>
        <item x="62"/>
        <item m="1" x="1240"/>
        <item m="1" x="2048"/>
        <item m="1" x="789"/>
        <item m="1" x="1501"/>
        <item m="1" x="990"/>
        <item m="1" x="799"/>
        <item x="392"/>
        <item m="1" x="2101"/>
        <item m="1" x="2340"/>
        <item x="160"/>
        <item m="1" x="1608"/>
        <item x="351"/>
        <item m="1" x="1715"/>
        <item m="1" x="2365"/>
        <item m="1" x="1030"/>
        <item m="1" x="1543"/>
        <item m="1" x="1468"/>
        <item m="1" x="882"/>
        <item m="1" x="1116"/>
        <item x="232"/>
        <item m="1" x="1494"/>
        <item m="1" x="2242"/>
        <item m="1" x="794"/>
        <item m="1" x="1567"/>
        <item x="479"/>
        <item m="1" x="2031"/>
        <item m="1" x="2090"/>
        <item m="1" x="595"/>
        <item x="242"/>
        <item m="1" x="2012"/>
        <item m="1" x="2052"/>
        <item x="189"/>
        <item m="1" x="1653"/>
        <item m="1" x="633"/>
        <item m="1" x="738"/>
        <item m="1" x="921"/>
        <item m="1" x="2073"/>
        <item m="1" x="2405"/>
        <item m="1" x="2344"/>
        <item m="1" x="650"/>
        <item m="1" x="919"/>
        <item x="240"/>
        <item m="1" x="2116"/>
        <item m="1" x="1238"/>
        <item m="1" x="867"/>
        <item x="480"/>
        <item m="1" x="1995"/>
        <item m="1" x="670"/>
        <item m="1" x="1713"/>
        <item m="1" x="2382"/>
        <item m="1" x="2380"/>
        <item m="1" x="981"/>
        <item m="1" x="1241"/>
        <item m="1" x="2409"/>
        <item m="1" x="1512"/>
        <item m="1" x="692"/>
        <item m="1" x="1061"/>
        <item m="1" x="2042"/>
        <item m="1" x="1246"/>
        <item m="1" x="2044"/>
        <item x="393"/>
        <item m="1" x="1577"/>
        <item m="1" x="1687"/>
        <item m="1" x="1856"/>
        <item x="577"/>
        <item m="1" x="2080"/>
        <item x="395"/>
        <item x="284"/>
        <item m="1" x="2327"/>
        <item m="1" x="855"/>
        <item m="1" x="932"/>
        <item m="1" x="1299"/>
        <item m="1" x="1440"/>
        <item x="241"/>
        <item m="1" x="2262"/>
        <item m="1" x="1051"/>
        <item m="1" x="1000"/>
        <item x="197"/>
        <item x="447"/>
        <item m="1" x="1392"/>
        <item m="1" x="703"/>
        <item m="1" x="1298"/>
        <item m="1" x="2467"/>
        <item m="1" x="1325"/>
        <item m="1" x="611"/>
        <item m="1" x="1234"/>
        <item x="511"/>
        <item x="78"/>
        <item x="330"/>
        <item m="1" x="1785"/>
        <item x="15"/>
        <item m="1" x="1986"/>
        <item m="1" x="1659"/>
        <item m="1" x="1270"/>
        <item m="1" x="1112"/>
        <item m="1" x="1729"/>
        <item m="1" x="2241"/>
        <item x="287"/>
        <item m="1" x="901"/>
        <item m="1" x="2346"/>
        <item m="1" x="1950"/>
        <item m="1" x="693"/>
        <item m="1" x="1086"/>
        <item m="1" x="1522"/>
        <item m="1" x="972"/>
        <item m="1" x="723"/>
        <item m="1" x="953"/>
        <item x="578"/>
        <item m="1" x="1348"/>
        <item x="313"/>
        <item m="1" x="1462"/>
        <item x="223"/>
        <item m="1" x="2201"/>
        <item x="244"/>
        <item m="1" x="1992"/>
        <item m="1" x="1264"/>
        <item m="1" x="1009"/>
        <item x="301"/>
        <item m="1" x="1310"/>
        <item m="1" x="2070"/>
        <item x="251"/>
        <item m="1" x="2185"/>
        <item m="1" x="1642"/>
        <item m="1" x="1312"/>
        <item m="1" x="2047"/>
        <item m="1" x="2463"/>
        <item m="1" x="1956"/>
        <item m="1" x="1846"/>
        <item m="1" x="612"/>
        <item m="1" x="839"/>
        <item x="438"/>
        <item x="209"/>
        <item m="1" x="1087"/>
        <item m="1" x="868"/>
        <item m="1" x="881"/>
        <item m="1" x="952"/>
        <item m="1" x="923"/>
        <item m="1" x="1698"/>
        <item m="1" x="1458"/>
        <item m="1" x="1037"/>
        <item m="1" x="1736"/>
        <item m="1" x="2071"/>
        <item m="1" x="1514"/>
        <item x="473"/>
        <item x="111"/>
        <item m="1" x="759"/>
        <item m="1" x="2276"/>
        <item m="1" x="2138"/>
        <item m="1" x="1537"/>
        <item m="1" x="1793"/>
        <item m="1" x="1311"/>
        <item m="1" x="974"/>
        <item m="1" x="1073"/>
        <item m="1" x="1130"/>
        <item m="1" x="2014"/>
        <item m="1" x="2456"/>
        <item m="1" x="2421"/>
        <item m="1" x="1868"/>
        <item m="1" x="2282"/>
        <item x="481"/>
        <item m="1" x="1923"/>
        <item m="1" x="1728"/>
        <item m="1" x="2123"/>
        <item m="1" x="2023"/>
        <item m="1" x="1045"/>
        <item m="1" x="726"/>
        <item m="1" x="1700"/>
        <item m="1" x="1622"/>
        <item m="1" x="1969"/>
        <item m="1" x="1297"/>
        <item m="1" x="1185"/>
        <item m="1" x="1326"/>
        <item m="1" x="1093"/>
        <item m="1" x="1287"/>
        <item m="1" x="717"/>
        <item x="2"/>
        <item m="1" x="2424"/>
        <item x="245"/>
        <item m="1" x="1899"/>
        <item x="226"/>
        <item m="1" x="1214"/>
        <item m="1" x="1808"/>
        <item m="1" x="2226"/>
        <item m="1" x="1641"/>
        <item m="1" x="887"/>
        <item m="1" x="1230"/>
        <item m="1" x="1650"/>
        <item m="1" x="961"/>
        <item x="388"/>
        <item m="1" x="1114"/>
        <item m="1" x="1455"/>
        <item m="1" x="2330"/>
        <item m="1" x="1895"/>
        <item m="1" x="2224"/>
        <item m="1" x="1671"/>
        <item m="1" x="1532"/>
        <item m="1" x="658"/>
        <item x="433"/>
        <item m="1" x="2076"/>
        <item m="1" x="1177"/>
        <item m="1" x="1817"/>
        <item m="1" x="1661"/>
        <item m="1" x="2183"/>
        <item x="254"/>
        <item m="1" x="1401"/>
        <item x="451"/>
        <item m="1" x="1265"/>
        <item m="1" x="2426"/>
        <item m="1" x="1883"/>
        <item x="523"/>
        <item m="1" x="648"/>
        <item m="1" x="1820"/>
        <item x="439"/>
        <item m="1" x="1193"/>
        <item m="1" x="1751"/>
        <item m="1" x="1226"/>
        <item m="1" x="1355"/>
        <item m="1" x="2304"/>
        <item m="1" x="2360"/>
        <item m="1" x="1159"/>
        <item m="1" x="877"/>
        <item m="1" x="1438"/>
        <item m="1" x="987"/>
        <item x="309"/>
        <item m="1" x="2172"/>
        <item m="1" x="2155"/>
        <item x="579"/>
        <item m="1" x="2126"/>
        <item m="1" x="1825"/>
        <item m="1" x="2055"/>
        <item x="116"/>
        <item x="378"/>
        <item m="1" x="780"/>
        <item m="1" x="632"/>
        <item x="531"/>
        <item m="1" x="2318"/>
        <item m="1" x="885"/>
        <item m="1" x="2383"/>
        <item m="1" x="2261"/>
        <item m="1" x="1814"/>
        <item m="1" x="1169"/>
        <item m="1" x="1881"/>
        <item m="1" x="958"/>
        <item m="1" x="2225"/>
        <item m="1" x="2187"/>
        <item x="417"/>
        <item x="477"/>
        <item m="1" x="2045"/>
        <item m="1" x="2117"/>
        <item x="92"/>
        <item m="1" x="2272"/>
        <item m="1" x="1148"/>
        <item x="196"/>
        <item x="482"/>
        <item x="507"/>
        <item m="1" x="2062"/>
        <item m="1" x="1536"/>
        <item m="1" x="1787"/>
        <item m="1" x="1451"/>
        <item m="1" x="1807"/>
        <item m="1" x="1184"/>
        <item m="1" x="702"/>
        <item m="1" x="2176"/>
        <item m="1" x="1826"/>
        <item m="1" x="1920"/>
        <item m="1" x="2298"/>
        <item m="1" x="2095"/>
        <item m="1" x="1702"/>
        <item m="1" x="1479"/>
        <item m="1" x="1023"/>
        <item m="1" x="1555"/>
        <item m="1" x="762"/>
        <item x="448"/>
        <item m="1" x="2317"/>
        <item m="1" x="1427"/>
        <item m="1" x="1048"/>
        <item m="1" x="1142"/>
        <item m="1" x="2329"/>
        <item m="1" x="1999"/>
        <item x="483"/>
        <item m="1" x="1530"/>
        <item m="1" x="1092"/>
        <item m="1" x="1400"/>
        <item m="1" x="1675"/>
        <item x="431"/>
        <item m="1" x="1862"/>
        <item x="425"/>
        <item m="1" x="1782"/>
        <item m="1" x="1529"/>
        <item m="1" x="1521"/>
        <item x="270"/>
        <item m="1" x="1722"/>
        <item m="1" x="2197"/>
        <item m="1" x="998"/>
        <item m="1" x="749"/>
        <item m="1" x="645"/>
        <item x="429"/>
        <item x="274"/>
        <item m="1" x="1258"/>
        <item m="1" x="1786"/>
        <item m="1" x="666"/>
        <item x="193"/>
        <item m="1" x="2203"/>
        <item m="1" x="1813"/>
        <item x="484"/>
        <item m="1" x="664"/>
        <item m="1" x="2435"/>
        <item m="1" x="1218"/>
        <item x="169"/>
        <item m="1" x="1811"/>
        <item x="485"/>
        <item m="1" x="2124"/>
        <item x="118"/>
        <item m="1" x="1585"/>
        <item m="1" x="897"/>
        <item m="1" x="1898"/>
        <item m="1" x="1573"/>
        <item m="1" x="2148"/>
        <item m="1" x="904"/>
        <item m="1" x="1681"/>
        <item x="486"/>
        <item m="1" x="2002"/>
        <item m="1" x="1716"/>
        <item m="1" x="731"/>
        <item m="1" x="1552"/>
        <item m="1" x="669"/>
        <item m="1" x="1591"/>
        <item m="1" x="1484"/>
        <item m="1" x="905"/>
        <item x="85"/>
        <item m="1" x="1972"/>
        <item m="1" x="2269"/>
        <item m="1" x="2271"/>
        <item m="1" x="2107"/>
        <item x="171"/>
        <item x="285"/>
        <item x="211"/>
        <item x="170"/>
        <item x="328"/>
        <item m="1" x="2336"/>
        <item m="1" x="2270"/>
        <item m="1" x="2301"/>
        <item m="1" x="1015"/>
        <item m="1" x="2210"/>
        <item m="1" x="2127"/>
        <item x="262"/>
        <item x="348"/>
        <item m="1" x="1282"/>
        <item m="1" x="1488"/>
        <item m="1" x="1337"/>
        <item m="1" x="1396"/>
        <item m="1" x="1692"/>
        <item m="1" x="1113"/>
        <item x="34"/>
        <item m="1" x="1908"/>
        <item m="1" x="624"/>
        <item m="1" x="1951"/>
        <item m="1" x="1475"/>
        <item x="487"/>
        <item m="1" x="994"/>
        <item m="1" x="2315"/>
        <item m="1" x="2198"/>
        <item m="1" x="1858"/>
        <item m="1" x="620"/>
        <item m="1" x="1891"/>
        <item m="1" x="2178"/>
        <item m="1" x="1162"/>
        <item m="1" x="1403"/>
        <item m="1" x="872"/>
        <item m="1" x="1699"/>
        <item x="443"/>
        <item m="1" x="1611"/>
        <item m="1" x="2296"/>
        <item m="1" x="2000"/>
        <item m="1" x="1361"/>
        <item x="243"/>
        <item m="1" x="1091"/>
        <item m="1" x="2232"/>
        <item m="1" x="1056"/>
        <item m="1" x="1937"/>
        <item m="1" x="1432"/>
        <item m="1" x="1286"/>
        <item m="1" x="1018"/>
        <item m="1" x="1469"/>
        <item x="57"/>
        <item x="127"/>
        <item x="217"/>
        <item m="1" x="1691"/>
        <item x="488"/>
        <item m="1" x="2363"/>
        <item m="1" x="1571"/>
        <item m="1" x="1998"/>
        <item m="1" x="652"/>
        <item m="1" x="1539"/>
        <item m="1" x="1805"/>
        <item m="1" x="1928"/>
        <item m="1" x="1748"/>
        <item x="51"/>
        <item m="1" x="2156"/>
        <item m="1" x="1436"/>
        <item m="1" x="1902"/>
        <item m="1" x="698"/>
        <item m="1" x="1071"/>
        <item m="1" x="2057"/>
        <item m="1" x="2274"/>
        <item m="1" x="886"/>
        <item x="329"/>
        <item x="32"/>
        <item m="1" x="1690"/>
        <item x="9"/>
        <item m="1" x="1079"/>
        <item x="117"/>
        <item m="1" x="2332"/>
        <item m="1" x="812"/>
        <item x="18"/>
        <item m="1" x="1456"/>
        <item x="454"/>
        <item m="1" x="2131"/>
        <item m="1" x="2254"/>
        <item x="375"/>
        <item m="1" x="1616"/>
        <item x="360"/>
        <item m="1" x="1293"/>
        <item m="1" x="1704"/>
        <item m="1" x="1216"/>
        <item x="37"/>
        <item m="1" x="1423"/>
        <item m="1" x="2046"/>
        <item m="1" x="711"/>
        <item m="1" x="2033"/>
        <item m="1" x="2250"/>
        <item m="1" x="1094"/>
        <item m="1" x="748"/>
        <item m="1" x="1872"/>
        <item m="1" x="2115"/>
        <item x="158"/>
        <item x="446"/>
        <item m="1" x="642"/>
        <item m="1" x="1778"/>
        <item m="1" x="1482"/>
        <item m="1" x="736"/>
        <item m="1" x="2119"/>
        <item x="560"/>
        <item m="1" x="1740"/>
        <item m="1" x="914"/>
        <item x="138"/>
        <item m="1" x="660"/>
        <item x="126"/>
        <item x="347"/>
        <item x="119"/>
        <item m="1" x="1662"/>
        <item m="1" x="1586"/>
        <item m="1" x="1688"/>
        <item m="1" x="1953"/>
        <item m="1" x="1372"/>
        <item x="316"/>
        <item x="294"/>
        <item x="452"/>
        <item m="1" x="1260"/>
        <item m="1" x="1261"/>
        <item m="1" x="768"/>
        <item x="490"/>
        <item x="259"/>
        <item m="1" x="808"/>
        <item x="509"/>
        <item m="1" x="1050"/>
        <item x="533"/>
        <item m="1" x="1915"/>
        <item m="1" x="1775"/>
        <item m="1" x="907"/>
        <item m="1" x="2433"/>
        <item x="10"/>
        <item m="1" x="2083"/>
        <item m="1" x="1777"/>
        <item m="1" x="861"/>
        <item m="1" x="1940"/>
        <item m="1" x="1924"/>
        <item m="1" x="1473"/>
        <item m="1" x="745"/>
        <item x="194"/>
        <item x="46"/>
        <item x="258"/>
        <item m="1" x="1399"/>
        <item m="1" x="1554"/>
        <item m="1" x="1851"/>
        <item m="1" x="2387"/>
        <item x="100"/>
        <item m="1" x="913"/>
        <item m="1" x="1359"/>
        <item x="551"/>
        <item m="1" x="2121"/>
        <item m="1" x="2135"/>
        <item m="1" x="1028"/>
        <item x="457"/>
        <item m="1" x="1636"/>
        <item x="505"/>
        <item m="1" x="1446"/>
        <item m="1" x="2024"/>
        <item m="1" x="888"/>
        <item m="1" x="1803"/>
        <item m="1" x="604"/>
        <item m="1" x="2368"/>
        <item x="157"/>
        <item m="1" x="1385"/>
        <item m="1" x="930"/>
        <item m="1" x="1132"/>
        <item m="1" x="1301"/>
        <item x="359"/>
        <item x="458"/>
        <item m="1" x="829"/>
        <item x="556"/>
        <item m="1" x="2058"/>
        <item x="542"/>
        <item m="1" x="588"/>
        <item m="1" x="730"/>
        <item x="444"/>
        <item x="440"/>
        <item m="1" x="2285"/>
        <item m="1" x="968"/>
        <item m="1" x="1067"/>
        <item x="491"/>
        <item m="1" x="619"/>
        <item x="432"/>
        <item m="1" x="1101"/>
        <item m="1" x="2311"/>
        <item m="1" x="1003"/>
        <item m="1" x="671"/>
        <item m="1" x="1415"/>
        <item m="1" x="1136"/>
        <item m="1" x="1784"/>
        <item m="1" x="1932"/>
        <item x="268"/>
        <item m="1" x="1263"/>
        <item x="460"/>
        <item m="1" x="1779"/>
        <item m="1" x="1115"/>
        <item m="1" x="1196"/>
        <item m="1" x="1743"/>
        <item m="1" x="1492"/>
        <item x="423"/>
        <item x="492"/>
        <item m="1" x="1368"/>
        <item m="1" x="1144"/>
        <item x="409"/>
        <item m="1" x="596"/>
        <item x="496"/>
        <item m="1" x="2370"/>
        <item m="1" x="2239"/>
        <item x="74"/>
        <item m="1" x="2006"/>
        <item m="1" x="1134"/>
        <item m="1" x="948"/>
        <item m="1" x="1375"/>
        <item m="1" x="2186"/>
        <item m="1" x="1510"/>
        <item m="1" x="1672"/>
        <item m="1" x="1476"/>
        <item m="1" x="1837"/>
        <item m="1" x="772"/>
        <item m="1" x="2182"/>
        <item m="1" x="892"/>
        <item m="1" x="1223"/>
        <item m="1" x="2367"/>
        <item m="1" x="1815"/>
        <item m="1" x="691"/>
        <item x="493"/>
        <item x="412"/>
        <item x="306"/>
        <item m="1" x="1024"/>
        <item m="1" x="971"/>
        <item m="1" x="2324"/>
        <item m="1" x="1190"/>
        <item m="1" x="1844"/>
        <item m="1" x="2097"/>
        <item m="1" x="1507"/>
        <item x="567"/>
        <item m="1" x="1471"/>
        <item x="314"/>
        <item m="1" x="1437"/>
        <item x="535"/>
        <item m="1" x="946"/>
        <item m="1" x="1717"/>
        <item m="1" x="1382"/>
        <item m="1" x="967"/>
        <item m="1" x="1604"/>
        <item m="1" x="949"/>
        <item m="1" x="2377"/>
        <item m="1" x="1580"/>
        <item m="1" x="2366"/>
        <item x="413"/>
        <item x="546"/>
        <item m="1" x="909"/>
        <item m="1" x="1830"/>
        <item x="547"/>
        <item m="1" x="1917"/>
        <item m="1" x="2036"/>
        <item m="1" x="623"/>
        <item m="1" x="2453"/>
        <item m="1" x="2110"/>
        <item m="1" x="1124"/>
        <item x="435"/>
        <item x="537"/>
        <item m="1" x="2281"/>
        <item m="1" x="1487"/>
        <item m="1" x="2455"/>
        <item m="1" x="2339"/>
        <item m="1" x="2238"/>
        <item m="1" x="929"/>
        <item x="113"/>
        <item m="1" x="2371"/>
        <item m="1" x="2362"/>
        <item m="1" x="1013"/>
        <item m="1" x="2395"/>
        <item x="474"/>
        <item m="1" x="721"/>
        <item m="1" x="2078"/>
        <item m="1" x="1022"/>
        <item m="1" x="784"/>
        <item m="1" x="862"/>
        <item m="1" x="1696"/>
        <item m="1" x="1884"/>
        <item m="1" x="1138"/>
        <item m="1" x="926"/>
        <item m="1" x="1267"/>
        <item x="219"/>
        <item x="539"/>
        <item m="1" x="1833"/>
        <item m="1" x="1055"/>
        <item x="27"/>
        <item x="426"/>
        <item x="41"/>
        <item m="1" x="754"/>
        <item m="1" x="2246"/>
        <item m="1" x="1431"/>
        <item m="1" x="2420"/>
        <item x="153"/>
        <item x="383"/>
        <item m="1" x="1718"/>
        <item m="1" x="1377"/>
        <item m="1" x="1878"/>
        <item x="497"/>
        <item m="1" x="986"/>
        <item x="471"/>
        <item x="8"/>
        <item m="1" x="1914"/>
        <item m="1" x="1381"/>
        <item m="1" x="786"/>
        <item x="115"/>
        <item m="1" x="845"/>
        <item m="1" x="937"/>
        <item m="1" x="2088"/>
        <item m="1" x="1182"/>
        <item m="1" x="2007"/>
        <item m="1" x="1765"/>
        <item m="1" x="610"/>
        <item m="1" x="2321"/>
        <item m="1" x="2280"/>
        <item m="1" x="1800"/>
        <item m="1" x="1542"/>
        <item x="420"/>
        <item x="382"/>
        <item m="1" x="1277"/>
        <item m="1" x="1968"/>
        <item m="1" x="1870"/>
        <item x="133"/>
        <item x="414"/>
        <item m="1" x="2202"/>
        <item m="1" x="2184"/>
        <item x="17"/>
        <item m="1" x="924"/>
        <item x="526"/>
        <item m="1" x="2181"/>
        <item m="1" x="2140"/>
        <item m="1" x="2436"/>
        <item x="518"/>
        <item m="1" x="1874"/>
        <item m="1" x="1463"/>
        <item m="1" x="1006"/>
        <item m="1" x="2459"/>
        <item x="68"/>
        <item m="1" x="1280"/>
        <item m="1" x="2167"/>
        <item x="582"/>
        <item x="66"/>
        <item x="561"/>
        <item m="1" x="852"/>
        <item m="1" x="1982"/>
        <item m="1" x="1341"/>
        <item m="1" x="713"/>
        <item x="530"/>
        <item m="1" x="1059"/>
        <item m="1" x="982"/>
        <item m="1" x="2314"/>
        <item m="1" x="883"/>
        <item m="1" x="1391"/>
        <item m="1" x="2249"/>
        <item m="1" x="976"/>
        <item x="323"/>
        <item m="1" x="842"/>
        <item x="498"/>
        <item x="500"/>
        <item x="90"/>
        <item m="1" x="1900"/>
        <item m="1" x="585"/>
        <item x="128"/>
        <item m="1" x="2407"/>
        <item m="1" x="1225"/>
        <item m="1" x="895"/>
        <item m="1" x="1624"/>
        <item x="514"/>
        <item x="230"/>
        <item m="1" x="701"/>
        <item m="1" x="1314"/>
        <item m="1" x="2061"/>
        <item m="1" x="1934"/>
        <item m="1" x="1276"/>
        <item m="1" x="2384"/>
        <item x="508"/>
        <item m="1" x="1742"/>
        <item m="1" x="2413"/>
        <item m="1" x="720"/>
        <item m="1" x="1922"/>
        <item m="1" x="2234"/>
        <item m="1" x="2129"/>
        <item m="1" x="2094"/>
        <item m="1" x="2353"/>
        <item m="1" x="1876"/>
        <item m="1" x="2139"/>
        <item m="1" x="1127"/>
        <item x="12"/>
        <item m="1" x="600"/>
        <item m="1" x="806"/>
        <item m="1" x="1985"/>
        <item x="538"/>
        <item m="1" x="2268"/>
        <item m="1" x="2390"/>
        <item m="1" x="1966"/>
        <item x="459"/>
        <item m="1" x="1424"/>
        <item x="24"/>
        <item x="515"/>
        <item m="1" x="1043"/>
        <item m="1" x="903"/>
        <item x="260"/>
        <item x="99"/>
        <item x="176"/>
        <item m="1" x="1991"/>
        <item x="53"/>
        <item m="1" x="2039"/>
        <item x="82"/>
        <item x="504"/>
        <item x="319"/>
        <item m="1" x="1376"/>
        <item m="1" x="757"/>
        <item m="1" x="950"/>
        <item m="1" x="1943"/>
        <item m="1" x="1511"/>
        <item m="1" x="694"/>
        <item m="1" x="2192"/>
        <item m="1" x="1283"/>
        <item x="302"/>
        <item m="1" x="837"/>
        <item m="1" x="2177"/>
        <item m="1" x="815"/>
        <item m="1" x="1568"/>
        <item x="264"/>
        <item x="517"/>
        <item x="548"/>
        <item x="213"/>
        <item x="277"/>
        <item m="1" x="1841"/>
        <item m="1" x="828"/>
        <item x="570"/>
        <item x="513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x="4"/>
        <item x="5"/>
        <item x="6"/>
        <item x="3"/>
        <item x="0"/>
        <item x="1"/>
        <item x="2"/>
        <item m="1" x="7"/>
        <item m="1" x="9"/>
        <item m="1" x="8"/>
        <item m="1" x="10"/>
        <item t="default"/>
      </items>
    </pivotField>
    <pivotField showAll="0"/>
    <pivotField showAll="0"/>
    <pivotField axis="axisPage" multipleItemSelectionAllowed="1" showAll="0">
      <items count="13">
        <item h="1" x="0"/>
        <item x="1"/>
        <item h="1" x="2"/>
        <item h="1" x="3"/>
        <item h="1" m="1" x="10"/>
        <item h="1" m="1" x="6"/>
        <item h="1" m="1" x="9"/>
        <item h="1" m="1" x="11"/>
        <item h="1" m="1" x="8"/>
        <item h="1" m="1" x="5"/>
        <item h="1" m="1" x="7"/>
        <item h="1" m="1" x="4"/>
        <item t="default"/>
      </items>
    </pivotField>
    <pivotField axis="axisPage" multipleItemSelectionAllowed="1" showAll="0">
      <items count="5">
        <item x="0"/>
        <item m="1" x="3"/>
        <item m="1" x="1"/>
        <item m="1" x="2"/>
        <item t="default"/>
      </items>
    </pivotField>
    <pivotField showAll="0"/>
    <pivotField showAll="0"/>
    <pivotField showAll="0"/>
    <pivotField axis="axisCol" showAll="0" sortType="ascending">
      <items count="27">
        <item x="6"/>
        <item m="1" x="25"/>
        <item x="5"/>
        <item m="1" x="12"/>
        <item x="9"/>
        <item m="1" x="14"/>
        <item m="1" x="15"/>
        <item x="0"/>
        <item m="1" x="17"/>
        <item x="8"/>
        <item m="1" x="23"/>
        <item x="4"/>
        <item m="1" x="16"/>
        <item m="1" x="20"/>
        <item x="10"/>
        <item m="1" x="19"/>
        <item m="1" x="21"/>
        <item m="1" x="24"/>
        <item m="1" x="11"/>
        <item x="3"/>
        <item m="1" x="13"/>
        <item x="7"/>
        <item x="2"/>
        <item m="1" x="22"/>
        <item m="1" x="18"/>
        <item x="1"/>
        <item t="default"/>
      </items>
    </pivotField>
    <pivotField showAll="0"/>
    <pivotField showAll="0"/>
    <pivotField showAll="0"/>
    <pivotField showAll="0"/>
  </pivotFields>
  <rowFields count="1">
    <field x="6"/>
  </rowFields>
  <rowItems count="352">
    <i>
      <x/>
    </i>
    <i>
      <x v="17"/>
    </i>
    <i>
      <x v="25"/>
    </i>
    <i>
      <x v="33"/>
    </i>
    <i>
      <x v="34"/>
    </i>
    <i>
      <x v="45"/>
    </i>
    <i>
      <x v="46"/>
    </i>
    <i>
      <x v="50"/>
    </i>
    <i>
      <x v="52"/>
    </i>
    <i>
      <x v="65"/>
    </i>
    <i>
      <x v="77"/>
    </i>
    <i>
      <x v="87"/>
    </i>
    <i>
      <x v="95"/>
    </i>
    <i>
      <x v="100"/>
    </i>
    <i>
      <x v="103"/>
    </i>
    <i>
      <x v="106"/>
    </i>
    <i>
      <x v="109"/>
    </i>
    <i>
      <x v="112"/>
    </i>
    <i>
      <x v="118"/>
    </i>
    <i>
      <x v="119"/>
    </i>
    <i>
      <x v="134"/>
    </i>
    <i>
      <x v="135"/>
    </i>
    <i>
      <x v="141"/>
    </i>
    <i>
      <x v="142"/>
    </i>
    <i>
      <x v="154"/>
    </i>
    <i>
      <x v="162"/>
    </i>
    <i>
      <x v="166"/>
    </i>
    <i>
      <x v="170"/>
    </i>
    <i>
      <x v="196"/>
    </i>
    <i>
      <x v="211"/>
    </i>
    <i>
      <x v="216"/>
    </i>
    <i>
      <x v="218"/>
    </i>
    <i>
      <x v="251"/>
    </i>
    <i>
      <x v="263"/>
    </i>
    <i>
      <x v="270"/>
    </i>
    <i>
      <x v="282"/>
    </i>
    <i>
      <x v="305"/>
    </i>
    <i>
      <x v="318"/>
    </i>
    <i>
      <x v="325"/>
    </i>
    <i>
      <x v="342"/>
    </i>
    <i>
      <x v="343"/>
    </i>
    <i>
      <x v="345"/>
    </i>
    <i>
      <x v="351"/>
    </i>
    <i>
      <x v="352"/>
    </i>
    <i>
      <x v="356"/>
    </i>
    <i>
      <x v="363"/>
    </i>
    <i>
      <x v="375"/>
    </i>
    <i>
      <x v="376"/>
    </i>
    <i>
      <x v="379"/>
    </i>
    <i>
      <x v="385"/>
    </i>
    <i>
      <x v="386"/>
    </i>
    <i>
      <x v="388"/>
    </i>
    <i>
      <x v="395"/>
    </i>
    <i>
      <x v="407"/>
    </i>
    <i>
      <x v="408"/>
    </i>
    <i>
      <x v="414"/>
    </i>
    <i>
      <x v="417"/>
    </i>
    <i>
      <x v="423"/>
    </i>
    <i>
      <x v="424"/>
    </i>
    <i>
      <x v="428"/>
    </i>
    <i>
      <x v="432"/>
    </i>
    <i>
      <x v="435"/>
    </i>
    <i>
      <x v="436"/>
    </i>
    <i>
      <x v="441"/>
    </i>
    <i>
      <x v="443"/>
    </i>
    <i>
      <x v="456"/>
    </i>
    <i>
      <x v="459"/>
    </i>
    <i>
      <x v="462"/>
    </i>
    <i>
      <x v="472"/>
    </i>
    <i>
      <x v="487"/>
    </i>
    <i>
      <x v="494"/>
    </i>
    <i>
      <x v="498"/>
    </i>
    <i>
      <x v="500"/>
    </i>
    <i>
      <x v="506"/>
    </i>
    <i>
      <x v="510"/>
    </i>
    <i>
      <x v="550"/>
    </i>
    <i>
      <x v="551"/>
    </i>
    <i>
      <x v="552"/>
    </i>
    <i>
      <x v="562"/>
    </i>
    <i>
      <x v="564"/>
    </i>
    <i>
      <x v="568"/>
    </i>
    <i>
      <x v="600"/>
    </i>
    <i>
      <x v="617"/>
    </i>
    <i>
      <x v="631"/>
    </i>
    <i>
      <x v="662"/>
    </i>
    <i>
      <x v="665"/>
    </i>
    <i>
      <x v="668"/>
    </i>
    <i>
      <x v="678"/>
    </i>
    <i>
      <x v="680"/>
    </i>
    <i>
      <x v="685"/>
    </i>
    <i>
      <x v="687"/>
    </i>
    <i>
      <x v="697"/>
    </i>
    <i>
      <x v="698"/>
    </i>
    <i>
      <x v="703"/>
    </i>
    <i>
      <x v="704"/>
    </i>
    <i>
      <x v="711"/>
    </i>
    <i>
      <x v="718"/>
    </i>
    <i>
      <x v="724"/>
    </i>
    <i>
      <x v="733"/>
    </i>
    <i>
      <x v="734"/>
    </i>
    <i>
      <x v="744"/>
    </i>
    <i>
      <x v="747"/>
    </i>
    <i>
      <x v="757"/>
    </i>
    <i>
      <x v="768"/>
    </i>
    <i>
      <x v="776"/>
    </i>
    <i>
      <x v="783"/>
    </i>
    <i>
      <x v="784"/>
    </i>
    <i>
      <x v="787"/>
    </i>
    <i>
      <x v="790"/>
    </i>
    <i>
      <x v="794"/>
    </i>
    <i>
      <x v="800"/>
    </i>
    <i>
      <x v="813"/>
    </i>
    <i>
      <x v="833"/>
    </i>
    <i>
      <x v="834"/>
    </i>
    <i>
      <x v="840"/>
    </i>
    <i>
      <x v="855"/>
    </i>
    <i>
      <x v="864"/>
    </i>
    <i>
      <x v="870"/>
    </i>
    <i>
      <x v="882"/>
    </i>
    <i>
      <x v="890"/>
    </i>
    <i>
      <x v="892"/>
    </i>
    <i>
      <x v="903"/>
    </i>
    <i>
      <x v="909"/>
    </i>
    <i>
      <x v="913"/>
    </i>
    <i>
      <x v="914"/>
    </i>
    <i>
      <x v="915"/>
    </i>
    <i>
      <x v="921"/>
    </i>
    <i>
      <x v="931"/>
    </i>
    <i>
      <x v="937"/>
    </i>
    <i>
      <x v="941"/>
    </i>
    <i>
      <x v="948"/>
    </i>
    <i>
      <x v="950"/>
    </i>
    <i>
      <x v="991"/>
    </i>
    <i>
      <x v="996"/>
    </i>
    <i>
      <x v="998"/>
    </i>
    <i>
      <x v="1001"/>
    </i>
    <i>
      <x v="1004"/>
    </i>
    <i>
      <x v="1008"/>
    </i>
    <i>
      <x v="1015"/>
    </i>
    <i>
      <x v="1019"/>
    </i>
    <i>
      <x v="1024"/>
    </i>
    <i>
      <x v="1025"/>
    </i>
    <i>
      <x v="1032"/>
    </i>
    <i>
      <x v="1035"/>
    </i>
    <i>
      <x v="1040"/>
    </i>
    <i>
      <x v="1041"/>
    </i>
    <i>
      <x v="1042"/>
    </i>
    <i>
      <x v="1043"/>
    </i>
    <i>
      <x v="1048"/>
    </i>
    <i>
      <x v="1049"/>
    </i>
    <i>
      <x v="1053"/>
    </i>
    <i>
      <x v="1062"/>
    </i>
    <i>
      <x v="1064"/>
    </i>
    <i>
      <x v="1075"/>
    </i>
    <i>
      <x v="1079"/>
    </i>
    <i>
      <x v="1085"/>
    </i>
    <i>
      <x v="1087"/>
    </i>
    <i>
      <x v="1094"/>
    </i>
    <i>
      <x v="1108"/>
    </i>
    <i>
      <x v="1110"/>
    </i>
    <i>
      <x v="1115"/>
    </i>
    <i>
      <x v="1116"/>
    </i>
    <i>
      <x v="1119"/>
    </i>
    <i>
      <x v="1120"/>
    </i>
    <i>
      <x v="1125"/>
    </i>
    <i>
      <x v="1128"/>
    </i>
    <i>
      <x v="1133"/>
    </i>
    <i>
      <x v="1142"/>
    </i>
    <i>
      <x v="1151"/>
    </i>
    <i>
      <x v="1157"/>
    </i>
    <i>
      <x v="1165"/>
    </i>
    <i>
      <x v="1166"/>
    </i>
    <i>
      <x v="1178"/>
    </i>
    <i>
      <x v="1181"/>
    </i>
    <i>
      <x v="1184"/>
    </i>
    <i>
      <x v="1188"/>
    </i>
    <i>
      <x v="1203"/>
    </i>
    <i>
      <x v="1205"/>
    </i>
    <i>
      <x v="1220"/>
    </i>
    <i>
      <x v="1233"/>
    </i>
    <i>
      <x v="1236"/>
    </i>
    <i>
      <x v="1238"/>
    </i>
    <i>
      <x v="1248"/>
    </i>
    <i>
      <x v="1285"/>
    </i>
    <i>
      <x v="1290"/>
    </i>
    <i>
      <x v="1291"/>
    </i>
    <i>
      <x v="1302"/>
    </i>
    <i>
      <x v="1307"/>
    </i>
    <i>
      <x v="1314"/>
    </i>
    <i>
      <x v="1315"/>
    </i>
    <i>
      <x v="1322"/>
    </i>
    <i>
      <x v="1323"/>
    </i>
    <i>
      <x v="1327"/>
    </i>
    <i>
      <x v="1338"/>
    </i>
    <i>
      <x v="1341"/>
    </i>
    <i>
      <x v="1349"/>
    </i>
    <i>
      <x v="1350"/>
    </i>
    <i>
      <x v="1351"/>
    </i>
    <i>
      <x v="1352"/>
    </i>
    <i>
      <x v="1362"/>
    </i>
    <i>
      <x v="1375"/>
    </i>
    <i>
      <x v="1382"/>
    </i>
    <i>
      <x v="1408"/>
    </i>
    <i>
      <x v="1409"/>
    </i>
    <i>
      <x v="1421"/>
    </i>
    <i>
      <x v="1423"/>
    </i>
    <i>
      <x v="1427"/>
    </i>
    <i>
      <x v="1436"/>
    </i>
    <i>
      <x v="1437"/>
    </i>
    <i>
      <x v="1454"/>
    </i>
    <i>
      <x v="1471"/>
    </i>
    <i>
      <x v="1472"/>
    </i>
    <i>
      <x v="1489"/>
    </i>
    <i>
      <x v="1523"/>
    </i>
    <i>
      <x v="1529"/>
    </i>
    <i>
      <x v="1537"/>
    </i>
    <i>
      <x v="1545"/>
    </i>
    <i>
      <x v="1559"/>
    </i>
    <i>
      <x v="1563"/>
    </i>
    <i>
      <x v="1564"/>
    </i>
    <i>
      <x v="1567"/>
    </i>
    <i>
      <x v="1571"/>
    </i>
    <i>
      <x v="1573"/>
    </i>
    <i>
      <x v="1574"/>
    </i>
    <i>
      <x v="1589"/>
    </i>
    <i>
      <x v="1597"/>
    </i>
    <i>
      <x v="1608"/>
    </i>
    <i>
      <x v="1610"/>
    </i>
    <i>
      <x v="1614"/>
    </i>
    <i>
      <x v="1616"/>
    </i>
    <i>
      <x v="1619"/>
    </i>
    <i>
      <x v="1622"/>
    </i>
    <i>
      <x v="1624"/>
    </i>
    <i>
      <x v="1630"/>
    </i>
    <i>
      <x v="1631"/>
    </i>
    <i>
      <x v="1646"/>
    </i>
    <i>
      <x v="1652"/>
    </i>
    <i>
      <x v="1655"/>
    </i>
    <i>
      <x v="1664"/>
    </i>
    <i>
      <x v="1680"/>
    </i>
    <i>
      <x v="1683"/>
    </i>
    <i>
      <x v="1696"/>
    </i>
    <i>
      <x v="1703"/>
    </i>
    <i>
      <x v="1706"/>
    </i>
    <i>
      <x v="1716"/>
    </i>
    <i>
      <x v="1725"/>
    </i>
    <i>
      <x v="1728"/>
    </i>
    <i>
      <x v="1764"/>
    </i>
    <i>
      <x v="1770"/>
    </i>
    <i>
      <x v="1774"/>
    </i>
    <i>
      <x v="1775"/>
    </i>
    <i>
      <x v="1784"/>
    </i>
    <i>
      <x v="1785"/>
    </i>
    <i>
      <x v="1794"/>
    </i>
    <i>
      <x v="1808"/>
    </i>
    <i>
      <x v="1814"/>
    </i>
    <i>
      <x v="1817"/>
    </i>
    <i>
      <x v="1827"/>
    </i>
    <i>
      <x v="1828"/>
    </i>
    <i>
      <x v="1840"/>
    </i>
    <i>
      <x v="1841"/>
    </i>
    <i>
      <x v="1872"/>
    </i>
    <i>
      <x v="1874"/>
    </i>
    <i>
      <x v="1876"/>
    </i>
    <i>
      <x v="1885"/>
    </i>
    <i>
      <x v="1894"/>
    </i>
    <i>
      <x v="1900"/>
    </i>
    <i>
      <x v="1902"/>
    </i>
    <i>
      <x v="1909"/>
    </i>
    <i>
      <x v="1923"/>
    </i>
    <i>
      <x v="1927"/>
    </i>
    <i>
      <x v="1928"/>
    </i>
    <i>
      <x v="1942"/>
    </i>
    <i>
      <x v="1943"/>
    </i>
    <i>
      <x v="1946"/>
    </i>
    <i>
      <x v="1949"/>
    </i>
    <i>
      <x v="1951"/>
    </i>
    <i>
      <x v="1969"/>
    </i>
    <i>
      <x v="1981"/>
    </i>
    <i>
      <x v="1994"/>
    </i>
    <i>
      <x v="1998"/>
    </i>
    <i>
      <x v="2005"/>
    </i>
    <i>
      <x v="2009"/>
    </i>
    <i>
      <x v="2026"/>
    </i>
    <i>
      <x v="2031"/>
    </i>
    <i>
      <x v="2032"/>
    </i>
    <i>
      <x v="2033"/>
    </i>
    <i>
      <x v="2034"/>
    </i>
    <i>
      <x v="2035"/>
    </i>
    <i>
      <x v="2042"/>
    </i>
    <i>
      <x v="2043"/>
    </i>
    <i>
      <x v="2050"/>
    </i>
    <i>
      <x v="2072"/>
    </i>
    <i>
      <x v="2082"/>
    </i>
    <i>
      <x v="2083"/>
    </i>
    <i>
      <x v="2103"/>
    </i>
    <i>
      <x v="2108"/>
    </i>
    <i>
      <x v="2113"/>
    </i>
    <i>
      <x v="2116"/>
    </i>
    <i>
      <x v="2132"/>
    </i>
    <i>
      <x v="2142"/>
    </i>
    <i>
      <x v="2144"/>
    </i>
    <i>
      <x v="2145"/>
    </i>
    <i>
      <x v="2146"/>
    </i>
    <i>
      <x v="2153"/>
    </i>
    <i>
      <x v="2159"/>
    </i>
    <i>
      <x v="2176"/>
    </i>
    <i>
      <x v="2177"/>
    </i>
    <i>
      <x v="2178"/>
    </i>
    <i>
      <x v="2183"/>
    </i>
    <i>
      <x v="2192"/>
    </i>
    <i>
      <x v="2199"/>
    </i>
    <i>
      <x v="2204"/>
    </i>
    <i>
      <x v="2212"/>
    </i>
    <i>
      <x v="2213"/>
    </i>
    <i>
      <x v="2219"/>
    </i>
    <i>
      <x v="2228"/>
    </i>
    <i>
      <x v="2236"/>
    </i>
    <i>
      <x v="2240"/>
    </i>
    <i>
      <x v="2242"/>
    </i>
    <i>
      <x v="2263"/>
    </i>
    <i>
      <x v="2264"/>
    </i>
    <i>
      <x v="2274"/>
    </i>
    <i>
      <x v="2286"/>
    </i>
    <i>
      <x v="2297"/>
    </i>
    <i>
      <x v="2305"/>
    </i>
    <i>
      <x v="2310"/>
    </i>
    <i>
      <x v="2321"/>
    </i>
    <i>
      <x v="2326"/>
    </i>
    <i>
      <x v="2332"/>
    </i>
    <i>
      <x v="2333"/>
    </i>
    <i>
      <x v="2337"/>
    </i>
    <i>
      <x v="2344"/>
    </i>
    <i>
      <x v="2357"/>
    </i>
    <i>
      <x v="2361"/>
    </i>
    <i>
      <x v="2362"/>
    </i>
    <i>
      <x v="2365"/>
    </i>
    <i>
      <x v="2394"/>
    </i>
    <i>
      <x v="2396"/>
    </i>
    <i>
      <x v="2398"/>
    </i>
    <i>
      <x v="2401"/>
    </i>
    <i>
      <x v="2434"/>
    </i>
    <i>
      <x v="2441"/>
    </i>
    <i>
      <x v="2442"/>
    </i>
    <i>
      <x v="2446"/>
    </i>
    <i>
      <x v="2447"/>
    </i>
    <i>
      <x v="2448"/>
    </i>
    <i>
      <x v="2457"/>
    </i>
    <i>
      <x v="2462"/>
    </i>
    <i>
      <x v="2465"/>
    </i>
    <i>
      <x v="2466"/>
    </i>
    <i t="grand">
      <x/>
    </i>
  </rowItems>
  <colFields count="1">
    <field x="19"/>
  </colFields>
  <colItems count="12">
    <i>
      <x/>
    </i>
    <i>
      <x v="2"/>
    </i>
    <i>
      <x v="4"/>
    </i>
    <i>
      <x v="7"/>
    </i>
    <i>
      <x v="9"/>
    </i>
    <i>
      <x v="11"/>
    </i>
    <i>
      <x v="14"/>
    </i>
    <i>
      <x v="19"/>
    </i>
    <i>
      <x v="21"/>
    </i>
    <i>
      <x v="22"/>
    </i>
    <i>
      <x v="25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439">
    <format dxfId="1557">
      <pivotArea type="all" dataOnly="0" outline="0" fieldPosition="0"/>
    </format>
    <format dxfId="1556">
      <pivotArea outline="0" collapsedLevelsAreSubtotals="1" fieldPosition="0"/>
    </format>
    <format dxfId="1555">
      <pivotArea type="origin" dataOnly="0" labelOnly="1" outline="0" fieldPosition="0"/>
    </format>
    <format dxfId="1554">
      <pivotArea field="19" type="button" dataOnly="0" labelOnly="1" outline="0" axis="axisCol" fieldPosition="0"/>
    </format>
    <format dxfId="1553">
      <pivotArea type="topRight" dataOnly="0" labelOnly="1" outline="0" fieldPosition="0"/>
    </format>
    <format dxfId="1552">
      <pivotArea field="6" type="button" dataOnly="0" labelOnly="1" outline="0" axis="axisRow" fieldPosition="0"/>
    </format>
    <format dxfId="1551">
      <pivotArea dataOnly="0" labelOnly="1" fieldPosition="0">
        <references count="1">
          <reference field="6" count="50">
            <x v="11"/>
            <x v="17"/>
            <x v="25"/>
            <x v="34"/>
            <x v="48"/>
            <x v="50"/>
            <x v="52"/>
            <x v="62"/>
            <x v="63"/>
            <x v="67"/>
            <x v="87"/>
            <x v="90"/>
            <x v="95"/>
            <x v="101"/>
            <x v="112"/>
            <x v="113"/>
            <x v="114"/>
            <x v="119"/>
            <x v="131"/>
            <x v="133"/>
            <x v="134"/>
            <x v="135"/>
            <x v="141"/>
            <x v="152"/>
            <x v="156"/>
            <x v="162"/>
            <x v="166"/>
            <x v="192"/>
            <x v="215"/>
            <x v="216"/>
            <x v="218"/>
            <x v="226"/>
            <x v="227"/>
            <x v="250"/>
            <x v="253"/>
            <x v="255"/>
            <x v="258"/>
            <x v="261"/>
            <x v="267"/>
            <x v="268"/>
            <x v="270"/>
            <x v="273"/>
            <x v="290"/>
            <x v="295"/>
            <x v="317"/>
            <x v="318"/>
            <x v="325"/>
            <x v="326"/>
            <x v="329"/>
            <x v="331"/>
          </reference>
        </references>
      </pivotArea>
    </format>
    <format dxfId="1550">
      <pivotArea dataOnly="0" labelOnly="1" fieldPosition="0">
        <references count="1">
          <reference field="6" count="50">
            <x v="332"/>
            <x v="343"/>
            <x v="345"/>
            <x v="363"/>
            <x v="373"/>
            <x v="377"/>
            <x v="379"/>
            <x v="383"/>
            <x v="386"/>
            <x v="387"/>
            <x v="396"/>
            <x v="397"/>
            <x v="406"/>
            <x v="419"/>
            <x v="420"/>
            <x v="422"/>
            <x v="424"/>
            <x v="431"/>
            <x v="432"/>
            <x v="444"/>
            <x v="449"/>
            <x v="456"/>
            <x v="463"/>
            <x v="469"/>
            <x v="471"/>
            <x v="473"/>
            <x v="477"/>
            <x v="480"/>
            <x v="481"/>
            <x v="493"/>
            <x v="505"/>
            <x v="510"/>
            <x v="523"/>
            <x v="529"/>
            <x v="532"/>
            <x v="536"/>
            <x v="544"/>
            <x v="547"/>
            <x v="550"/>
            <x v="552"/>
            <x v="557"/>
            <x v="561"/>
            <x v="562"/>
            <x v="565"/>
            <x v="599"/>
            <x v="600"/>
            <x v="601"/>
            <x v="605"/>
            <x v="610"/>
            <x v="617"/>
          </reference>
        </references>
      </pivotArea>
    </format>
    <format dxfId="1549">
      <pivotArea dataOnly="0" labelOnly="1" fieldPosition="0">
        <references count="1">
          <reference field="6" count="50">
            <x v="644"/>
            <x v="645"/>
            <x v="647"/>
            <x v="650"/>
            <x v="660"/>
            <x v="669"/>
            <x v="671"/>
            <x v="675"/>
            <x v="678"/>
            <x v="683"/>
            <x v="686"/>
            <x v="697"/>
            <x v="698"/>
            <x v="702"/>
            <x v="704"/>
            <x v="710"/>
            <x v="713"/>
            <x v="722"/>
            <x v="724"/>
            <x v="731"/>
            <x v="738"/>
            <x v="740"/>
            <x v="747"/>
            <x v="751"/>
            <x v="753"/>
            <x v="755"/>
            <x v="757"/>
            <x v="762"/>
            <x v="764"/>
            <x v="766"/>
            <x v="768"/>
            <x v="777"/>
            <x v="778"/>
            <x v="783"/>
            <x v="784"/>
            <x v="788"/>
            <x v="790"/>
            <x v="796"/>
            <x v="824"/>
            <x v="827"/>
            <x v="829"/>
            <x v="834"/>
            <x v="836"/>
            <x v="840"/>
            <x v="842"/>
            <x v="844"/>
            <x v="845"/>
            <x v="861"/>
            <x v="869"/>
            <x v="874"/>
          </reference>
        </references>
      </pivotArea>
    </format>
    <format dxfId="1548">
      <pivotArea dataOnly="0" labelOnly="1" fieldPosition="0">
        <references count="1">
          <reference field="6" count="50">
            <x v="877"/>
            <x v="882"/>
            <x v="883"/>
            <x v="892"/>
            <x v="894"/>
            <x v="899"/>
            <x v="917"/>
            <x v="920"/>
            <x v="927"/>
            <x v="929"/>
            <x v="939"/>
            <x v="941"/>
            <x v="948"/>
            <x v="949"/>
            <x v="960"/>
            <x v="964"/>
            <x v="969"/>
            <x v="970"/>
            <x v="991"/>
            <x v="999"/>
            <x v="1010"/>
            <x v="1012"/>
            <x v="1023"/>
            <x v="1024"/>
            <x v="1025"/>
            <x v="1026"/>
            <x v="1029"/>
            <x v="1037"/>
            <x v="1048"/>
            <x v="1049"/>
            <x v="1050"/>
            <x v="1053"/>
            <x v="1060"/>
            <x v="1069"/>
            <x v="1076"/>
            <x v="1084"/>
            <x v="1087"/>
            <x v="1095"/>
            <x v="1104"/>
            <x v="1107"/>
            <x v="1109"/>
            <x v="1110"/>
            <x v="1111"/>
            <x v="1116"/>
            <x v="1128"/>
            <x v="1129"/>
            <x v="1136"/>
            <x v="1138"/>
            <x v="1142"/>
            <x v="1146"/>
          </reference>
        </references>
      </pivotArea>
    </format>
    <format dxfId="1547">
      <pivotArea dataOnly="0" labelOnly="1" fieldPosition="0">
        <references count="1">
          <reference field="6" count="50">
            <x v="1147"/>
            <x v="1160"/>
            <x v="1166"/>
            <x v="1180"/>
            <x v="1188"/>
            <x v="1202"/>
            <x v="1208"/>
            <x v="1216"/>
            <x v="1234"/>
            <x v="1239"/>
            <x v="1244"/>
            <x v="1249"/>
            <x v="1251"/>
            <x v="1276"/>
            <x v="1278"/>
            <x v="1290"/>
            <x v="1302"/>
            <x v="1307"/>
            <x v="1315"/>
            <x v="1327"/>
            <x v="1339"/>
            <x v="1340"/>
            <x v="1341"/>
            <x v="1343"/>
            <x v="1345"/>
            <x v="1348"/>
            <x v="1354"/>
            <x v="1383"/>
            <x v="1388"/>
            <x v="1395"/>
            <x v="1407"/>
            <x v="1408"/>
            <x v="1421"/>
            <x v="1428"/>
            <x v="1434"/>
            <x v="1437"/>
            <x v="1440"/>
            <x v="1459"/>
            <x v="1477"/>
            <x v="1481"/>
            <x v="1483"/>
            <x v="1521"/>
            <x v="1528"/>
            <x v="1533"/>
            <x v="1549"/>
            <x v="1550"/>
            <x v="1563"/>
            <x v="1577"/>
            <x v="1591"/>
            <x v="1595"/>
          </reference>
        </references>
      </pivotArea>
    </format>
    <format dxfId="1546">
      <pivotArea dataOnly="0" labelOnly="1" fieldPosition="0">
        <references count="1">
          <reference field="6" count="50">
            <x v="1598"/>
            <x v="1607"/>
            <x v="1619"/>
            <x v="1622"/>
            <x v="1624"/>
            <x v="1631"/>
            <x v="1634"/>
            <x v="1640"/>
            <x v="1655"/>
            <x v="1668"/>
            <x v="1679"/>
            <x v="1683"/>
            <x v="1696"/>
            <x v="1710"/>
            <x v="1728"/>
            <x v="1742"/>
            <x v="1743"/>
            <x v="1744"/>
            <x v="1769"/>
            <x v="1779"/>
            <x v="1782"/>
            <x v="1786"/>
            <x v="1797"/>
            <x v="1814"/>
            <x v="1819"/>
            <x v="1824"/>
            <x v="1827"/>
            <x v="1832"/>
            <x v="1836"/>
            <x v="1841"/>
            <x v="1849"/>
            <x v="1859"/>
            <x v="1862"/>
            <x v="1871"/>
            <x v="1882"/>
            <x v="1888"/>
            <x v="1890"/>
            <x v="1892"/>
            <x v="1906"/>
            <x v="1912"/>
            <x v="1916"/>
            <x v="1926"/>
            <x v="1934"/>
            <x v="1939"/>
            <x v="1962"/>
            <x v="1970"/>
            <x v="1979"/>
            <x v="1991"/>
            <x v="1995"/>
            <x v="2000"/>
          </reference>
        </references>
      </pivotArea>
    </format>
    <format dxfId="1545">
      <pivotArea dataOnly="0" labelOnly="1" fieldPosition="0">
        <references count="1">
          <reference field="6" count="50">
            <x v="2005"/>
            <x v="2017"/>
            <x v="2024"/>
            <x v="2029"/>
            <x v="2031"/>
            <x v="2032"/>
            <x v="2034"/>
            <x v="2035"/>
            <x v="2043"/>
            <x v="2069"/>
            <x v="2078"/>
            <x v="2082"/>
            <x v="2085"/>
            <x v="2086"/>
            <x v="2091"/>
            <x v="2108"/>
            <x v="2110"/>
            <x v="2114"/>
            <x v="2115"/>
            <x v="2119"/>
            <x v="2127"/>
            <x v="2142"/>
            <x v="2150"/>
            <x v="2154"/>
            <x v="2157"/>
            <x v="2158"/>
            <x v="2163"/>
            <x v="2169"/>
            <x v="2177"/>
            <x v="2194"/>
            <x v="2212"/>
            <x v="2216"/>
            <x v="2217"/>
            <x v="2218"/>
            <x v="2219"/>
            <x v="2224"/>
            <x v="2226"/>
            <x v="2227"/>
            <x v="2240"/>
            <x v="2261"/>
            <x v="2262"/>
            <x v="2263"/>
            <x v="2275"/>
            <x v="2281"/>
            <x v="2283"/>
            <x v="2285"/>
            <x v="2297"/>
            <x v="2304"/>
            <x v="2306"/>
            <x v="2307"/>
          </reference>
        </references>
      </pivotArea>
    </format>
    <format dxfId="1544">
      <pivotArea dataOnly="0" labelOnly="1" fieldPosition="0">
        <references count="1">
          <reference field="6" count="23">
            <x v="2321"/>
            <x v="2326"/>
            <x v="2332"/>
            <x v="2336"/>
            <x v="2337"/>
            <x v="2344"/>
            <x v="2358"/>
            <x v="2361"/>
            <x v="2393"/>
            <x v="2398"/>
            <x v="2401"/>
            <x v="2406"/>
            <x v="2407"/>
            <x v="2415"/>
            <x v="2417"/>
            <x v="2443"/>
            <x v="2450"/>
            <x v="2455"/>
            <x v="2458"/>
            <x v="2463"/>
            <x v="2465"/>
            <x v="2466"/>
            <x v="2467"/>
          </reference>
        </references>
      </pivotArea>
    </format>
    <format dxfId="1543">
      <pivotArea dataOnly="0" labelOnly="1" grandRow="1" outline="0" fieldPosition="0"/>
    </format>
    <format dxfId="1542">
      <pivotArea dataOnly="0" labelOnly="1" fieldPosition="0">
        <references count="1">
          <reference field="19" count="0"/>
        </references>
      </pivotArea>
    </format>
    <format dxfId="1541">
      <pivotArea dataOnly="0" labelOnly="1" grandCol="1" outline="0" fieldPosition="0"/>
    </format>
    <format dxfId="1540">
      <pivotArea type="all" dataOnly="0" outline="0" fieldPosition="0"/>
    </format>
    <format dxfId="1539">
      <pivotArea outline="0" collapsedLevelsAreSubtotals="1" fieldPosition="0"/>
    </format>
    <format dxfId="1538">
      <pivotArea type="origin" dataOnly="0" labelOnly="1" outline="0" fieldPosition="0"/>
    </format>
    <format dxfId="1537">
      <pivotArea field="19" type="button" dataOnly="0" labelOnly="1" outline="0" axis="axisCol" fieldPosition="0"/>
    </format>
    <format dxfId="1536">
      <pivotArea type="topRight" dataOnly="0" labelOnly="1" outline="0" fieldPosition="0"/>
    </format>
    <format dxfId="1535">
      <pivotArea field="6" type="button" dataOnly="0" labelOnly="1" outline="0" axis="axisRow" fieldPosition="0"/>
    </format>
    <format dxfId="1534">
      <pivotArea dataOnly="0" labelOnly="1" fieldPosition="0">
        <references count="1">
          <reference field="6" count="50">
            <x v="11"/>
            <x v="17"/>
            <x v="25"/>
            <x v="34"/>
            <x v="48"/>
            <x v="50"/>
            <x v="52"/>
            <x v="62"/>
            <x v="63"/>
            <x v="67"/>
            <x v="87"/>
            <x v="90"/>
            <x v="95"/>
            <x v="101"/>
            <x v="112"/>
            <x v="113"/>
            <x v="114"/>
            <x v="119"/>
            <x v="131"/>
            <x v="133"/>
            <x v="134"/>
            <x v="135"/>
            <x v="141"/>
            <x v="152"/>
            <x v="156"/>
            <x v="162"/>
            <x v="166"/>
            <x v="192"/>
            <x v="215"/>
            <x v="216"/>
            <x v="218"/>
            <x v="226"/>
            <x v="227"/>
            <x v="250"/>
            <x v="253"/>
            <x v="255"/>
            <x v="258"/>
            <x v="261"/>
            <x v="267"/>
            <x v="268"/>
            <x v="270"/>
            <x v="273"/>
            <x v="290"/>
            <x v="295"/>
            <x v="317"/>
            <x v="318"/>
            <x v="325"/>
            <x v="326"/>
            <x v="329"/>
            <x v="331"/>
          </reference>
        </references>
      </pivotArea>
    </format>
    <format dxfId="1533">
      <pivotArea dataOnly="0" labelOnly="1" fieldPosition="0">
        <references count="1">
          <reference field="6" count="50">
            <x v="332"/>
            <x v="343"/>
            <x v="345"/>
            <x v="363"/>
            <x v="373"/>
            <x v="377"/>
            <x v="379"/>
            <x v="383"/>
            <x v="386"/>
            <x v="387"/>
            <x v="396"/>
            <x v="397"/>
            <x v="406"/>
            <x v="419"/>
            <x v="420"/>
            <x v="422"/>
            <x v="424"/>
            <x v="431"/>
            <x v="432"/>
            <x v="444"/>
            <x v="449"/>
            <x v="456"/>
            <x v="463"/>
            <x v="469"/>
            <x v="471"/>
            <x v="473"/>
            <x v="477"/>
            <x v="480"/>
            <x v="481"/>
            <x v="493"/>
            <x v="505"/>
            <x v="510"/>
            <x v="523"/>
            <x v="529"/>
            <x v="532"/>
            <x v="536"/>
            <x v="544"/>
            <x v="547"/>
            <x v="550"/>
            <x v="552"/>
            <x v="557"/>
            <x v="561"/>
            <x v="562"/>
            <x v="565"/>
            <x v="599"/>
            <x v="600"/>
            <x v="601"/>
            <x v="605"/>
            <x v="610"/>
            <x v="617"/>
          </reference>
        </references>
      </pivotArea>
    </format>
    <format dxfId="1532">
      <pivotArea dataOnly="0" labelOnly="1" fieldPosition="0">
        <references count="1">
          <reference field="6" count="50">
            <x v="644"/>
            <x v="645"/>
            <x v="647"/>
            <x v="650"/>
            <x v="660"/>
            <x v="669"/>
            <x v="671"/>
            <x v="675"/>
            <x v="678"/>
            <x v="683"/>
            <x v="686"/>
            <x v="697"/>
            <x v="698"/>
            <x v="702"/>
            <x v="704"/>
            <x v="710"/>
            <x v="713"/>
            <x v="722"/>
            <x v="724"/>
            <x v="731"/>
            <x v="738"/>
            <x v="740"/>
            <x v="747"/>
            <x v="751"/>
            <x v="753"/>
            <x v="755"/>
            <x v="757"/>
            <x v="762"/>
            <x v="764"/>
            <x v="766"/>
            <x v="768"/>
            <x v="777"/>
            <x v="778"/>
            <x v="783"/>
            <x v="784"/>
            <x v="788"/>
            <x v="790"/>
            <x v="796"/>
            <x v="824"/>
            <x v="827"/>
            <x v="829"/>
            <x v="834"/>
            <x v="836"/>
            <x v="840"/>
            <x v="842"/>
            <x v="844"/>
            <x v="845"/>
            <x v="861"/>
            <x v="869"/>
            <x v="874"/>
          </reference>
        </references>
      </pivotArea>
    </format>
    <format dxfId="1531">
      <pivotArea dataOnly="0" labelOnly="1" fieldPosition="0">
        <references count="1">
          <reference field="6" count="50">
            <x v="877"/>
            <x v="882"/>
            <x v="883"/>
            <x v="892"/>
            <x v="894"/>
            <x v="899"/>
            <x v="917"/>
            <x v="920"/>
            <x v="927"/>
            <x v="929"/>
            <x v="939"/>
            <x v="941"/>
            <x v="948"/>
            <x v="949"/>
            <x v="960"/>
            <x v="964"/>
            <x v="969"/>
            <x v="970"/>
            <x v="991"/>
            <x v="999"/>
            <x v="1010"/>
            <x v="1012"/>
            <x v="1023"/>
            <x v="1024"/>
            <x v="1025"/>
            <x v="1026"/>
            <x v="1029"/>
            <x v="1037"/>
            <x v="1048"/>
            <x v="1049"/>
            <x v="1050"/>
            <x v="1053"/>
            <x v="1060"/>
            <x v="1069"/>
            <x v="1076"/>
            <x v="1084"/>
            <x v="1087"/>
            <x v="1095"/>
            <x v="1104"/>
            <x v="1107"/>
            <x v="1109"/>
            <x v="1110"/>
            <x v="1111"/>
            <x v="1116"/>
            <x v="1128"/>
            <x v="1129"/>
            <x v="1136"/>
            <x v="1138"/>
            <x v="1142"/>
            <x v="1146"/>
          </reference>
        </references>
      </pivotArea>
    </format>
    <format dxfId="1530">
      <pivotArea dataOnly="0" labelOnly="1" fieldPosition="0">
        <references count="1">
          <reference field="6" count="50">
            <x v="1147"/>
            <x v="1160"/>
            <x v="1166"/>
            <x v="1180"/>
            <x v="1188"/>
            <x v="1202"/>
            <x v="1208"/>
            <x v="1216"/>
            <x v="1234"/>
            <x v="1239"/>
            <x v="1244"/>
            <x v="1249"/>
            <x v="1251"/>
            <x v="1276"/>
            <x v="1278"/>
            <x v="1290"/>
            <x v="1302"/>
            <x v="1307"/>
            <x v="1315"/>
            <x v="1327"/>
            <x v="1339"/>
            <x v="1340"/>
            <x v="1341"/>
            <x v="1343"/>
            <x v="1345"/>
            <x v="1348"/>
            <x v="1354"/>
            <x v="1383"/>
            <x v="1388"/>
            <x v="1395"/>
            <x v="1407"/>
            <x v="1408"/>
            <x v="1421"/>
            <x v="1428"/>
            <x v="1434"/>
            <x v="1437"/>
            <x v="1440"/>
            <x v="1459"/>
            <x v="1477"/>
            <x v="1481"/>
            <x v="1483"/>
            <x v="1521"/>
            <x v="1528"/>
            <x v="1533"/>
            <x v="1549"/>
            <x v="1550"/>
            <x v="1563"/>
            <x v="1577"/>
            <x v="1591"/>
            <x v="1595"/>
          </reference>
        </references>
      </pivotArea>
    </format>
    <format dxfId="1529">
      <pivotArea dataOnly="0" labelOnly="1" fieldPosition="0">
        <references count="1">
          <reference field="6" count="50">
            <x v="1598"/>
            <x v="1607"/>
            <x v="1619"/>
            <x v="1622"/>
            <x v="1624"/>
            <x v="1631"/>
            <x v="1634"/>
            <x v="1640"/>
            <x v="1655"/>
            <x v="1668"/>
            <x v="1679"/>
            <x v="1683"/>
            <x v="1696"/>
            <x v="1710"/>
            <x v="1728"/>
            <x v="1742"/>
            <x v="1743"/>
            <x v="1744"/>
            <x v="1769"/>
            <x v="1779"/>
            <x v="1782"/>
            <x v="1786"/>
            <x v="1797"/>
            <x v="1814"/>
            <x v="1819"/>
            <x v="1824"/>
            <x v="1827"/>
            <x v="1832"/>
            <x v="1836"/>
            <x v="1841"/>
            <x v="1849"/>
            <x v="1859"/>
            <x v="1862"/>
            <x v="1871"/>
            <x v="1882"/>
            <x v="1888"/>
            <x v="1890"/>
            <x v="1892"/>
            <x v="1906"/>
            <x v="1912"/>
            <x v="1916"/>
            <x v="1926"/>
            <x v="1934"/>
            <x v="1939"/>
            <x v="1962"/>
            <x v="1970"/>
            <x v="1979"/>
            <x v="1991"/>
            <x v="1995"/>
            <x v="2000"/>
          </reference>
        </references>
      </pivotArea>
    </format>
    <format dxfId="1528">
      <pivotArea dataOnly="0" labelOnly="1" fieldPosition="0">
        <references count="1">
          <reference field="6" count="50">
            <x v="2005"/>
            <x v="2017"/>
            <x v="2024"/>
            <x v="2029"/>
            <x v="2031"/>
            <x v="2032"/>
            <x v="2034"/>
            <x v="2035"/>
            <x v="2043"/>
            <x v="2069"/>
            <x v="2078"/>
            <x v="2082"/>
            <x v="2085"/>
            <x v="2086"/>
            <x v="2091"/>
            <x v="2108"/>
            <x v="2110"/>
            <x v="2114"/>
            <x v="2115"/>
            <x v="2119"/>
            <x v="2127"/>
            <x v="2142"/>
            <x v="2150"/>
            <x v="2154"/>
            <x v="2157"/>
            <x v="2158"/>
            <x v="2163"/>
            <x v="2169"/>
            <x v="2177"/>
            <x v="2194"/>
            <x v="2212"/>
            <x v="2216"/>
            <x v="2217"/>
            <x v="2218"/>
            <x v="2219"/>
            <x v="2224"/>
            <x v="2226"/>
            <x v="2227"/>
            <x v="2240"/>
            <x v="2261"/>
            <x v="2262"/>
            <x v="2263"/>
            <x v="2275"/>
            <x v="2281"/>
            <x v="2283"/>
            <x v="2285"/>
            <x v="2297"/>
            <x v="2304"/>
            <x v="2306"/>
            <x v="2307"/>
          </reference>
        </references>
      </pivotArea>
    </format>
    <format dxfId="1527">
      <pivotArea dataOnly="0" labelOnly="1" fieldPosition="0">
        <references count="1">
          <reference field="6" count="23">
            <x v="2321"/>
            <x v="2326"/>
            <x v="2332"/>
            <x v="2336"/>
            <x v="2337"/>
            <x v="2344"/>
            <x v="2358"/>
            <x v="2361"/>
            <x v="2393"/>
            <x v="2398"/>
            <x v="2401"/>
            <x v="2406"/>
            <x v="2407"/>
            <x v="2415"/>
            <x v="2417"/>
            <x v="2443"/>
            <x v="2450"/>
            <x v="2455"/>
            <x v="2458"/>
            <x v="2463"/>
            <x v="2465"/>
            <x v="2466"/>
            <x v="2467"/>
          </reference>
        </references>
      </pivotArea>
    </format>
    <format dxfId="1526">
      <pivotArea dataOnly="0" labelOnly="1" grandRow="1" outline="0" fieldPosition="0"/>
    </format>
    <format dxfId="1525">
      <pivotArea dataOnly="0" labelOnly="1" fieldPosition="0">
        <references count="1">
          <reference field="19" count="0"/>
        </references>
      </pivotArea>
    </format>
    <format dxfId="1524">
      <pivotArea dataOnly="0" labelOnly="1" grandCol="1" outline="0" fieldPosition="0"/>
    </format>
    <format dxfId="1523">
      <pivotArea type="all" dataOnly="0" outline="0" fieldPosition="0"/>
    </format>
    <format dxfId="1522">
      <pivotArea outline="0" collapsedLevelsAreSubtotals="1" fieldPosition="0"/>
    </format>
    <format dxfId="1521">
      <pivotArea type="origin" dataOnly="0" labelOnly="1" outline="0" fieldPosition="0"/>
    </format>
    <format dxfId="1520">
      <pivotArea field="19" type="button" dataOnly="0" labelOnly="1" outline="0" axis="axisCol" fieldPosition="0"/>
    </format>
    <format dxfId="1519">
      <pivotArea type="topRight" dataOnly="0" labelOnly="1" outline="0" fieldPosition="0"/>
    </format>
    <format dxfId="1518">
      <pivotArea field="6" type="button" dataOnly="0" labelOnly="1" outline="0" axis="axisRow" fieldPosition="0"/>
    </format>
    <format dxfId="1517">
      <pivotArea dataOnly="0" labelOnly="1" fieldPosition="0">
        <references count="1">
          <reference field="6" count="50">
            <x v="11"/>
            <x v="17"/>
            <x v="25"/>
            <x v="34"/>
            <x v="48"/>
            <x v="50"/>
            <x v="52"/>
            <x v="62"/>
            <x v="63"/>
            <x v="67"/>
            <x v="87"/>
            <x v="90"/>
            <x v="95"/>
            <x v="101"/>
            <x v="112"/>
            <x v="113"/>
            <x v="114"/>
            <x v="119"/>
            <x v="131"/>
            <x v="133"/>
            <x v="134"/>
            <x v="135"/>
            <x v="141"/>
            <x v="152"/>
            <x v="156"/>
            <x v="162"/>
            <x v="166"/>
            <x v="192"/>
            <x v="215"/>
            <x v="216"/>
            <x v="218"/>
            <x v="226"/>
            <x v="227"/>
            <x v="250"/>
            <x v="253"/>
            <x v="255"/>
            <x v="258"/>
            <x v="261"/>
            <x v="267"/>
            <x v="268"/>
            <x v="270"/>
            <x v="273"/>
            <x v="290"/>
            <x v="295"/>
            <x v="317"/>
            <x v="318"/>
            <x v="325"/>
            <x v="326"/>
            <x v="329"/>
            <x v="331"/>
          </reference>
        </references>
      </pivotArea>
    </format>
    <format dxfId="1516">
      <pivotArea dataOnly="0" labelOnly="1" fieldPosition="0">
        <references count="1">
          <reference field="6" count="50">
            <x v="332"/>
            <x v="343"/>
            <x v="345"/>
            <x v="363"/>
            <x v="373"/>
            <x v="377"/>
            <x v="379"/>
            <x v="383"/>
            <x v="386"/>
            <x v="387"/>
            <x v="396"/>
            <x v="397"/>
            <x v="406"/>
            <x v="419"/>
            <x v="420"/>
            <x v="422"/>
            <x v="424"/>
            <x v="431"/>
            <x v="432"/>
            <x v="444"/>
            <x v="449"/>
            <x v="456"/>
            <x v="463"/>
            <x v="469"/>
            <x v="471"/>
            <x v="473"/>
            <x v="477"/>
            <x v="480"/>
            <x v="481"/>
            <x v="493"/>
            <x v="505"/>
            <x v="510"/>
            <x v="523"/>
            <x v="529"/>
            <x v="532"/>
            <x v="536"/>
            <x v="544"/>
            <x v="547"/>
            <x v="550"/>
            <x v="552"/>
            <x v="557"/>
            <x v="561"/>
            <x v="562"/>
            <x v="565"/>
            <x v="599"/>
            <x v="600"/>
            <x v="601"/>
            <x v="605"/>
            <x v="610"/>
            <x v="617"/>
          </reference>
        </references>
      </pivotArea>
    </format>
    <format dxfId="1515">
      <pivotArea dataOnly="0" labelOnly="1" fieldPosition="0">
        <references count="1">
          <reference field="6" count="50">
            <x v="644"/>
            <x v="645"/>
            <x v="647"/>
            <x v="650"/>
            <x v="660"/>
            <x v="669"/>
            <x v="671"/>
            <x v="675"/>
            <x v="678"/>
            <x v="683"/>
            <x v="686"/>
            <x v="697"/>
            <x v="698"/>
            <x v="702"/>
            <x v="704"/>
            <x v="710"/>
            <x v="713"/>
            <x v="722"/>
            <x v="724"/>
            <x v="731"/>
            <x v="738"/>
            <x v="740"/>
            <x v="747"/>
            <x v="751"/>
            <x v="753"/>
            <x v="755"/>
            <x v="757"/>
            <x v="762"/>
            <x v="764"/>
            <x v="766"/>
            <x v="768"/>
            <x v="777"/>
            <x v="778"/>
            <x v="783"/>
            <x v="784"/>
            <x v="788"/>
            <x v="790"/>
            <x v="796"/>
            <x v="824"/>
            <x v="827"/>
            <x v="829"/>
            <x v="834"/>
            <x v="836"/>
            <x v="840"/>
            <x v="842"/>
            <x v="844"/>
            <x v="845"/>
            <x v="861"/>
            <x v="869"/>
            <x v="874"/>
          </reference>
        </references>
      </pivotArea>
    </format>
    <format dxfId="1514">
      <pivotArea dataOnly="0" labelOnly="1" fieldPosition="0">
        <references count="1">
          <reference field="6" count="50">
            <x v="877"/>
            <x v="882"/>
            <x v="883"/>
            <x v="892"/>
            <x v="894"/>
            <x v="899"/>
            <x v="917"/>
            <x v="920"/>
            <x v="927"/>
            <x v="929"/>
            <x v="939"/>
            <x v="941"/>
            <x v="948"/>
            <x v="949"/>
            <x v="960"/>
            <x v="964"/>
            <x v="969"/>
            <x v="970"/>
            <x v="991"/>
            <x v="999"/>
            <x v="1010"/>
            <x v="1012"/>
            <x v="1023"/>
            <x v="1024"/>
            <x v="1025"/>
            <x v="1026"/>
            <x v="1029"/>
            <x v="1037"/>
            <x v="1048"/>
            <x v="1049"/>
            <x v="1050"/>
            <x v="1053"/>
            <x v="1060"/>
            <x v="1069"/>
            <x v="1076"/>
            <x v="1084"/>
            <x v="1087"/>
            <x v="1095"/>
            <x v="1104"/>
            <x v="1107"/>
            <x v="1109"/>
            <x v="1110"/>
            <x v="1111"/>
            <x v="1116"/>
            <x v="1128"/>
            <x v="1129"/>
            <x v="1136"/>
            <x v="1138"/>
            <x v="1142"/>
            <x v="1146"/>
          </reference>
        </references>
      </pivotArea>
    </format>
    <format dxfId="1513">
      <pivotArea dataOnly="0" labelOnly="1" fieldPosition="0">
        <references count="1">
          <reference field="6" count="50">
            <x v="1147"/>
            <x v="1160"/>
            <x v="1166"/>
            <x v="1180"/>
            <x v="1188"/>
            <x v="1202"/>
            <x v="1208"/>
            <x v="1216"/>
            <x v="1234"/>
            <x v="1239"/>
            <x v="1244"/>
            <x v="1249"/>
            <x v="1251"/>
            <x v="1276"/>
            <x v="1278"/>
            <x v="1290"/>
            <x v="1302"/>
            <x v="1307"/>
            <x v="1315"/>
            <x v="1327"/>
            <x v="1339"/>
            <x v="1340"/>
            <x v="1341"/>
            <x v="1343"/>
            <x v="1345"/>
            <x v="1348"/>
            <x v="1354"/>
            <x v="1383"/>
            <x v="1388"/>
            <x v="1395"/>
            <x v="1407"/>
            <x v="1408"/>
            <x v="1421"/>
            <x v="1428"/>
            <x v="1434"/>
            <x v="1437"/>
            <x v="1440"/>
            <x v="1459"/>
            <x v="1477"/>
            <x v="1481"/>
            <x v="1483"/>
            <x v="1521"/>
            <x v="1528"/>
            <x v="1533"/>
            <x v="1549"/>
            <x v="1550"/>
            <x v="1563"/>
            <x v="1577"/>
            <x v="1591"/>
            <x v="1595"/>
          </reference>
        </references>
      </pivotArea>
    </format>
    <format dxfId="1512">
      <pivotArea dataOnly="0" labelOnly="1" fieldPosition="0">
        <references count="1">
          <reference field="6" count="50">
            <x v="1598"/>
            <x v="1607"/>
            <x v="1619"/>
            <x v="1622"/>
            <x v="1624"/>
            <x v="1631"/>
            <x v="1634"/>
            <x v="1640"/>
            <x v="1655"/>
            <x v="1668"/>
            <x v="1679"/>
            <x v="1683"/>
            <x v="1696"/>
            <x v="1710"/>
            <x v="1728"/>
            <x v="1742"/>
            <x v="1743"/>
            <x v="1744"/>
            <x v="1769"/>
            <x v="1779"/>
            <x v="1782"/>
            <x v="1786"/>
            <x v="1797"/>
            <x v="1814"/>
            <x v="1819"/>
            <x v="1824"/>
            <x v="1827"/>
            <x v="1832"/>
            <x v="1836"/>
            <x v="1841"/>
            <x v="1849"/>
            <x v="1859"/>
            <x v="1862"/>
            <x v="1871"/>
            <x v="1882"/>
            <x v="1888"/>
            <x v="1890"/>
            <x v="1892"/>
            <x v="1906"/>
            <x v="1912"/>
            <x v="1916"/>
            <x v="1926"/>
            <x v="1934"/>
            <x v="1939"/>
            <x v="1962"/>
            <x v="1970"/>
            <x v="1979"/>
            <x v="1991"/>
            <x v="1995"/>
            <x v="2000"/>
          </reference>
        </references>
      </pivotArea>
    </format>
    <format dxfId="1511">
      <pivotArea dataOnly="0" labelOnly="1" fieldPosition="0">
        <references count="1">
          <reference field="6" count="50">
            <x v="2005"/>
            <x v="2017"/>
            <x v="2024"/>
            <x v="2029"/>
            <x v="2031"/>
            <x v="2032"/>
            <x v="2034"/>
            <x v="2035"/>
            <x v="2043"/>
            <x v="2069"/>
            <x v="2078"/>
            <x v="2082"/>
            <x v="2085"/>
            <x v="2086"/>
            <x v="2091"/>
            <x v="2108"/>
            <x v="2110"/>
            <x v="2114"/>
            <x v="2115"/>
            <x v="2119"/>
            <x v="2127"/>
            <x v="2142"/>
            <x v="2150"/>
            <x v="2154"/>
            <x v="2157"/>
            <x v="2158"/>
            <x v="2163"/>
            <x v="2169"/>
            <x v="2177"/>
            <x v="2194"/>
            <x v="2212"/>
            <x v="2216"/>
            <x v="2217"/>
            <x v="2218"/>
            <x v="2219"/>
            <x v="2224"/>
            <x v="2226"/>
            <x v="2227"/>
            <x v="2240"/>
            <x v="2261"/>
            <x v="2262"/>
            <x v="2263"/>
            <x v="2275"/>
            <x v="2281"/>
            <x v="2283"/>
            <x v="2285"/>
            <x v="2297"/>
            <x v="2304"/>
            <x v="2306"/>
            <x v="2307"/>
          </reference>
        </references>
      </pivotArea>
    </format>
    <format dxfId="1510">
      <pivotArea dataOnly="0" labelOnly="1" fieldPosition="0">
        <references count="1">
          <reference field="6" count="23">
            <x v="2321"/>
            <x v="2326"/>
            <x v="2332"/>
            <x v="2336"/>
            <x v="2337"/>
            <x v="2344"/>
            <x v="2358"/>
            <x v="2361"/>
            <x v="2393"/>
            <x v="2398"/>
            <x v="2401"/>
            <x v="2406"/>
            <x v="2407"/>
            <x v="2415"/>
            <x v="2417"/>
            <x v="2443"/>
            <x v="2450"/>
            <x v="2455"/>
            <x v="2458"/>
            <x v="2463"/>
            <x v="2465"/>
            <x v="2466"/>
            <x v="2467"/>
          </reference>
        </references>
      </pivotArea>
    </format>
    <format dxfId="1509">
      <pivotArea dataOnly="0" labelOnly="1" grandRow="1" outline="0" fieldPosition="0"/>
    </format>
    <format dxfId="1508">
      <pivotArea dataOnly="0" labelOnly="1" fieldPosition="0">
        <references count="1">
          <reference field="19" count="0"/>
        </references>
      </pivotArea>
    </format>
    <format dxfId="1507">
      <pivotArea dataOnly="0" labelOnly="1" grandCol="1" outline="0" fieldPosition="0"/>
    </format>
    <format dxfId="1506">
      <pivotArea type="all" dataOnly="0" outline="0" fieldPosition="0"/>
    </format>
    <format dxfId="1505">
      <pivotArea outline="0" collapsedLevelsAreSubtotals="1" fieldPosition="0"/>
    </format>
    <format dxfId="1504">
      <pivotArea type="origin" dataOnly="0" labelOnly="1" outline="0" fieldPosition="0"/>
    </format>
    <format dxfId="1503">
      <pivotArea field="19" type="button" dataOnly="0" labelOnly="1" outline="0" axis="axisCol" fieldPosition="0"/>
    </format>
    <format dxfId="1502">
      <pivotArea type="topRight" dataOnly="0" labelOnly="1" outline="0" fieldPosition="0"/>
    </format>
    <format dxfId="1501">
      <pivotArea field="6" type="button" dataOnly="0" labelOnly="1" outline="0" axis="axisRow" fieldPosition="0"/>
    </format>
    <format dxfId="1500">
      <pivotArea dataOnly="0" labelOnly="1" fieldPosition="0">
        <references count="1">
          <reference field="6" count="50">
            <x v="11"/>
            <x v="17"/>
            <x v="25"/>
            <x v="34"/>
            <x v="48"/>
            <x v="50"/>
            <x v="52"/>
            <x v="62"/>
            <x v="63"/>
            <x v="67"/>
            <x v="87"/>
            <x v="90"/>
            <x v="95"/>
            <x v="101"/>
            <x v="112"/>
            <x v="113"/>
            <x v="114"/>
            <x v="119"/>
            <x v="131"/>
            <x v="133"/>
            <x v="134"/>
            <x v="135"/>
            <x v="141"/>
            <x v="152"/>
            <x v="156"/>
            <x v="162"/>
            <x v="166"/>
            <x v="192"/>
            <x v="215"/>
            <x v="216"/>
            <x v="218"/>
            <x v="226"/>
            <x v="227"/>
            <x v="250"/>
            <x v="253"/>
            <x v="255"/>
            <x v="258"/>
            <x v="261"/>
            <x v="267"/>
            <x v="268"/>
            <x v="270"/>
            <x v="273"/>
            <x v="290"/>
            <x v="295"/>
            <x v="317"/>
            <x v="318"/>
            <x v="325"/>
            <x v="326"/>
            <x v="329"/>
            <x v="331"/>
          </reference>
        </references>
      </pivotArea>
    </format>
    <format dxfId="1499">
      <pivotArea dataOnly="0" labelOnly="1" fieldPosition="0">
        <references count="1">
          <reference field="6" count="50">
            <x v="332"/>
            <x v="343"/>
            <x v="345"/>
            <x v="363"/>
            <x v="373"/>
            <x v="377"/>
            <x v="379"/>
            <x v="383"/>
            <x v="386"/>
            <x v="387"/>
            <x v="396"/>
            <x v="397"/>
            <x v="406"/>
            <x v="419"/>
            <x v="420"/>
            <x v="422"/>
            <x v="424"/>
            <x v="431"/>
            <x v="432"/>
            <x v="444"/>
            <x v="449"/>
            <x v="456"/>
            <x v="463"/>
            <x v="469"/>
            <x v="471"/>
            <x v="473"/>
            <x v="477"/>
            <x v="480"/>
            <x v="481"/>
            <x v="493"/>
            <x v="505"/>
            <x v="510"/>
            <x v="523"/>
            <x v="529"/>
            <x v="532"/>
            <x v="536"/>
            <x v="544"/>
            <x v="547"/>
            <x v="550"/>
            <x v="552"/>
            <x v="557"/>
            <x v="561"/>
            <x v="562"/>
            <x v="565"/>
            <x v="599"/>
            <x v="600"/>
            <x v="601"/>
            <x v="605"/>
            <x v="610"/>
            <x v="617"/>
          </reference>
        </references>
      </pivotArea>
    </format>
    <format dxfId="1498">
      <pivotArea dataOnly="0" labelOnly="1" fieldPosition="0">
        <references count="1">
          <reference field="6" count="50">
            <x v="644"/>
            <x v="645"/>
            <x v="647"/>
            <x v="650"/>
            <x v="660"/>
            <x v="669"/>
            <x v="671"/>
            <x v="675"/>
            <x v="678"/>
            <x v="683"/>
            <x v="686"/>
            <x v="697"/>
            <x v="698"/>
            <x v="702"/>
            <x v="704"/>
            <x v="710"/>
            <x v="713"/>
            <x v="722"/>
            <x v="724"/>
            <x v="731"/>
            <x v="738"/>
            <x v="740"/>
            <x v="747"/>
            <x v="751"/>
            <x v="753"/>
            <x v="755"/>
            <x v="757"/>
            <x v="762"/>
            <x v="764"/>
            <x v="766"/>
            <x v="768"/>
            <x v="777"/>
            <x v="778"/>
            <x v="783"/>
            <x v="784"/>
            <x v="788"/>
            <x v="790"/>
            <x v="796"/>
            <x v="824"/>
            <x v="827"/>
            <x v="829"/>
            <x v="834"/>
            <x v="836"/>
            <x v="840"/>
            <x v="842"/>
            <x v="844"/>
            <x v="845"/>
            <x v="861"/>
            <x v="869"/>
            <x v="874"/>
          </reference>
        </references>
      </pivotArea>
    </format>
    <format dxfId="1497">
      <pivotArea dataOnly="0" labelOnly="1" fieldPosition="0">
        <references count="1">
          <reference field="6" count="50">
            <x v="877"/>
            <x v="882"/>
            <x v="883"/>
            <x v="892"/>
            <x v="894"/>
            <x v="899"/>
            <x v="917"/>
            <x v="920"/>
            <x v="927"/>
            <x v="929"/>
            <x v="939"/>
            <x v="941"/>
            <x v="948"/>
            <x v="949"/>
            <x v="960"/>
            <x v="964"/>
            <x v="969"/>
            <x v="970"/>
            <x v="991"/>
            <x v="999"/>
            <x v="1010"/>
            <x v="1012"/>
            <x v="1023"/>
            <x v="1024"/>
            <x v="1025"/>
            <x v="1026"/>
            <x v="1029"/>
            <x v="1037"/>
            <x v="1048"/>
            <x v="1049"/>
            <x v="1050"/>
            <x v="1053"/>
            <x v="1060"/>
            <x v="1069"/>
            <x v="1076"/>
            <x v="1084"/>
            <x v="1087"/>
            <x v="1095"/>
            <x v="1104"/>
            <x v="1107"/>
            <x v="1109"/>
            <x v="1110"/>
            <x v="1111"/>
            <x v="1116"/>
            <x v="1128"/>
            <x v="1129"/>
            <x v="1136"/>
            <x v="1138"/>
            <x v="1142"/>
            <x v="1146"/>
          </reference>
        </references>
      </pivotArea>
    </format>
    <format dxfId="1496">
      <pivotArea dataOnly="0" labelOnly="1" fieldPosition="0">
        <references count="1">
          <reference field="6" count="50">
            <x v="1147"/>
            <x v="1160"/>
            <x v="1166"/>
            <x v="1180"/>
            <x v="1188"/>
            <x v="1202"/>
            <x v="1208"/>
            <x v="1216"/>
            <x v="1234"/>
            <x v="1239"/>
            <x v="1244"/>
            <x v="1249"/>
            <x v="1251"/>
            <x v="1276"/>
            <x v="1278"/>
            <x v="1290"/>
            <x v="1302"/>
            <x v="1307"/>
            <x v="1315"/>
            <x v="1327"/>
            <x v="1339"/>
            <x v="1340"/>
            <x v="1341"/>
            <x v="1343"/>
            <x v="1345"/>
            <x v="1348"/>
            <x v="1354"/>
            <x v="1383"/>
            <x v="1388"/>
            <x v="1395"/>
            <x v="1407"/>
            <x v="1408"/>
            <x v="1421"/>
            <x v="1428"/>
            <x v="1434"/>
            <x v="1437"/>
            <x v="1440"/>
            <x v="1459"/>
            <x v="1477"/>
            <x v="1481"/>
            <x v="1483"/>
            <x v="1521"/>
            <x v="1528"/>
            <x v="1533"/>
            <x v="1549"/>
            <x v="1550"/>
            <x v="1563"/>
            <x v="1577"/>
            <x v="1591"/>
            <x v="1595"/>
          </reference>
        </references>
      </pivotArea>
    </format>
    <format dxfId="1495">
      <pivotArea dataOnly="0" labelOnly="1" fieldPosition="0">
        <references count="1">
          <reference field="6" count="50">
            <x v="1598"/>
            <x v="1607"/>
            <x v="1619"/>
            <x v="1622"/>
            <x v="1624"/>
            <x v="1631"/>
            <x v="1634"/>
            <x v="1640"/>
            <x v="1655"/>
            <x v="1668"/>
            <x v="1679"/>
            <x v="1683"/>
            <x v="1696"/>
            <x v="1710"/>
            <x v="1728"/>
            <x v="1742"/>
            <x v="1743"/>
            <x v="1744"/>
            <x v="1769"/>
            <x v="1779"/>
            <x v="1782"/>
            <x v="1786"/>
            <x v="1797"/>
            <x v="1814"/>
            <x v="1819"/>
            <x v="1824"/>
            <x v="1827"/>
            <x v="1832"/>
            <x v="1836"/>
            <x v="1841"/>
            <x v="1849"/>
            <x v="1859"/>
            <x v="1862"/>
            <x v="1871"/>
            <x v="1882"/>
            <x v="1888"/>
            <x v="1890"/>
            <x v="1892"/>
            <x v="1906"/>
            <x v="1912"/>
            <x v="1916"/>
            <x v="1926"/>
            <x v="1934"/>
            <x v="1939"/>
            <x v="1962"/>
            <x v="1970"/>
            <x v="1979"/>
            <x v="1991"/>
            <x v="1995"/>
            <x v="2000"/>
          </reference>
        </references>
      </pivotArea>
    </format>
    <format dxfId="1494">
      <pivotArea dataOnly="0" labelOnly="1" fieldPosition="0">
        <references count="1">
          <reference field="6" count="50">
            <x v="2005"/>
            <x v="2017"/>
            <x v="2024"/>
            <x v="2029"/>
            <x v="2031"/>
            <x v="2032"/>
            <x v="2034"/>
            <x v="2035"/>
            <x v="2043"/>
            <x v="2069"/>
            <x v="2078"/>
            <x v="2082"/>
            <x v="2085"/>
            <x v="2086"/>
            <x v="2091"/>
            <x v="2108"/>
            <x v="2110"/>
            <x v="2114"/>
            <x v="2115"/>
            <x v="2119"/>
            <x v="2127"/>
            <x v="2142"/>
            <x v="2150"/>
            <x v="2154"/>
            <x v="2157"/>
            <x v="2158"/>
            <x v="2163"/>
            <x v="2169"/>
            <x v="2177"/>
            <x v="2194"/>
            <x v="2212"/>
            <x v="2216"/>
            <x v="2217"/>
            <x v="2218"/>
            <x v="2219"/>
            <x v="2224"/>
            <x v="2226"/>
            <x v="2227"/>
            <x v="2240"/>
            <x v="2261"/>
            <x v="2262"/>
            <x v="2263"/>
            <x v="2275"/>
            <x v="2281"/>
            <x v="2283"/>
            <x v="2285"/>
            <x v="2297"/>
            <x v="2304"/>
            <x v="2306"/>
            <x v="2307"/>
          </reference>
        </references>
      </pivotArea>
    </format>
    <format dxfId="1493">
      <pivotArea dataOnly="0" labelOnly="1" fieldPosition="0">
        <references count="1">
          <reference field="6" count="23">
            <x v="2321"/>
            <x v="2326"/>
            <x v="2332"/>
            <x v="2336"/>
            <x v="2337"/>
            <x v="2344"/>
            <x v="2358"/>
            <x v="2361"/>
            <x v="2393"/>
            <x v="2398"/>
            <x v="2401"/>
            <x v="2406"/>
            <x v="2407"/>
            <x v="2415"/>
            <x v="2417"/>
            <x v="2443"/>
            <x v="2450"/>
            <x v="2455"/>
            <x v="2458"/>
            <x v="2463"/>
            <x v="2465"/>
            <x v="2466"/>
            <x v="2467"/>
          </reference>
        </references>
      </pivotArea>
    </format>
    <format dxfId="1492">
      <pivotArea dataOnly="0" labelOnly="1" grandRow="1" outline="0" fieldPosition="0"/>
    </format>
    <format dxfId="1491">
      <pivotArea dataOnly="0" labelOnly="1" fieldPosition="0">
        <references count="1">
          <reference field="19" count="0"/>
        </references>
      </pivotArea>
    </format>
    <format dxfId="1490">
      <pivotArea dataOnly="0" labelOnly="1" grandCol="1" outline="0" fieldPosition="0"/>
    </format>
    <format dxfId="1489">
      <pivotArea field="6" type="button" dataOnly="0" labelOnly="1" outline="0" axis="axisRow" fieldPosition="0"/>
    </format>
    <format dxfId="1488">
      <pivotArea dataOnly="0" labelOnly="1" fieldPosition="0">
        <references count="1">
          <reference field="19" count="0"/>
        </references>
      </pivotArea>
    </format>
    <format dxfId="1487">
      <pivotArea dataOnly="0" labelOnly="1" grandCol="1" outline="0" fieldPosition="0"/>
    </format>
    <format dxfId="1486">
      <pivotArea outline="0" collapsedLevelsAreSubtotals="1" fieldPosition="0"/>
    </format>
    <format dxfId="1485">
      <pivotArea field="6" type="button" dataOnly="0" labelOnly="1" outline="0" axis="axisRow" fieldPosition="0"/>
    </format>
    <format dxfId="1484">
      <pivotArea dataOnly="0" labelOnly="1" fieldPosition="0">
        <references count="1">
          <reference field="6" count="50">
            <x v="11"/>
            <x v="17"/>
            <x v="25"/>
            <x v="34"/>
            <x v="48"/>
            <x v="50"/>
            <x v="52"/>
            <x v="62"/>
            <x v="63"/>
            <x v="67"/>
            <x v="87"/>
            <x v="90"/>
            <x v="95"/>
            <x v="101"/>
            <x v="112"/>
            <x v="113"/>
            <x v="114"/>
            <x v="119"/>
            <x v="131"/>
            <x v="133"/>
            <x v="134"/>
            <x v="135"/>
            <x v="141"/>
            <x v="152"/>
            <x v="156"/>
            <x v="162"/>
            <x v="166"/>
            <x v="192"/>
            <x v="215"/>
            <x v="216"/>
            <x v="218"/>
            <x v="226"/>
            <x v="227"/>
            <x v="250"/>
            <x v="253"/>
            <x v="255"/>
            <x v="258"/>
            <x v="261"/>
            <x v="267"/>
            <x v="268"/>
            <x v="270"/>
            <x v="273"/>
            <x v="290"/>
            <x v="295"/>
            <x v="317"/>
            <x v="318"/>
            <x v="325"/>
            <x v="326"/>
            <x v="329"/>
            <x v="331"/>
          </reference>
        </references>
      </pivotArea>
    </format>
    <format dxfId="1483">
      <pivotArea dataOnly="0" labelOnly="1" fieldPosition="0">
        <references count="1">
          <reference field="6" count="50">
            <x v="332"/>
            <x v="343"/>
            <x v="345"/>
            <x v="363"/>
            <x v="373"/>
            <x v="377"/>
            <x v="379"/>
            <x v="383"/>
            <x v="386"/>
            <x v="387"/>
            <x v="396"/>
            <x v="397"/>
            <x v="406"/>
            <x v="419"/>
            <x v="420"/>
            <x v="422"/>
            <x v="424"/>
            <x v="431"/>
            <x v="432"/>
            <x v="444"/>
            <x v="449"/>
            <x v="456"/>
            <x v="463"/>
            <x v="469"/>
            <x v="471"/>
            <x v="473"/>
            <x v="477"/>
            <x v="480"/>
            <x v="481"/>
            <x v="493"/>
            <x v="505"/>
            <x v="510"/>
            <x v="523"/>
            <x v="529"/>
            <x v="532"/>
            <x v="536"/>
            <x v="544"/>
            <x v="547"/>
            <x v="550"/>
            <x v="552"/>
            <x v="557"/>
            <x v="561"/>
            <x v="562"/>
            <x v="565"/>
            <x v="599"/>
            <x v="600"/>
            <x v="601"/>
            <x v="605"/>
            <x v="610"/>
            <x v="617"/>
          </reference>
        </references>
      </pivotArea>
    </format>
    <format dxfId="1482">
      <pivotArea dataOnly="0" labelOnly="1" fieldPosition="0">
        <references count="1">
          <reference field="6" count="50">
            <x v="644"/>
            <x v="645"/>
            <x v="647"/>
            <x v="650"/>
            <x v="660"/>
            <x v="669"/>
            <x v="671"/>
            <x v="675"/>
            <x v="678"/>
            <x v="683"/>
            <x v="686"/>
            <x v="697"/>
            <x v="698"/>
            <x v="702"/>
            <x v="704"/>
            <x v="710"/>
            <x v="713"/>
            <x v="722"/>
            <x v="724"/>
            <x v="731"/>
            <x v="738"/>
            <x v="740"/>
            <x v="747"/>
            <x v="751"/>
            <x v="753"/>
            <x v="755"/>
            <x v="757"/>
            <x v="762"/>
            <x v="764"/>
            <x v="766"/>
            <x v="768"/>
            <x v="777"/>
            <x v="778"/>
            <x v="783"/>
            <x v="784"/>
            <x v="788"/>
            <x v="790"/>
            <x v="796"/>
            <x v="824"/>
            <x v="827"/>
            <x v="829"/>
            <x v="834"/>
            <x v="836"/>
            <x v="840"/>
            <x v="842"/>
            <x v="844"/>
            <x v="845"/>
            <x v="861"/>
            <x v="869"/>
            <x v="874"/>
          </reference>
        </references>
      </pivotArea>
    </format>
    <format dxfId="1481">
      <pivotArea dataOnly="0" labelOnly="1" fieldPosition="0">
        <references count="1">
          <reference field="6" count="50">
            <x v="877"/>
            <x v="882"/>
            <x v="883"/>
            <x v="892"/>
            <x v="894"/>
            <x v="899"/>
            <x v="917"/>
            <x v="920"/>
            <x v="927"/>
            <x v="929"/>
            <x v="939"/>
            <x v="941"/>
            <x v="948"/>
            <x v="949"/>
            <x v="960"/>
            <x v="964"/>
            <x v="969"/>
            <x v="970"/>
            <x v="991"/>
            <x v="999"/>
            <x v="1010"/>
            <x v="1012"/>
            <x v="1023"/>
            <x v="1024"/>
            <x v="1025"/>
            <x v="1026"/>
            <x v="1029"/>
            <x v="1037"/>
            <x v="1048"/>
            <x v="1049"/>
            <x v="1050"/>
            <x v="1053"/>
            <x v="1060"/>
            <x v="1069"/>
            <x v="1076"/>
            <x v="1084"/>
            <x v="1087"/>
            <x v="1095"/>
            <x v="1104"/>
            <x v="1107"/>
            <x v="1109"/>
            <x v="1110"/>
            <x v="1111"/>
            <x v="1116"/>
            <x v="1128"/>
            <x v="1129"/>
            <x v="1136"/>
            <x v="1138"/>
            <x v="1142"/>
            <x v="1146"/>
          </reference>
        </references>
      </pivotArea>
    </format>
    <format dxfId="1480">
      <pivotArea dataOnly="0" labelOnly="1" fieldPosition="0">
        <references count="1">
          <reference field="6" count="50">
            <x v="1147"/>
            <x v="1160"/>
            <x v="1166"/>
            <x v="1180"/>
            <x v="1188"/>
            <x v="1202"/>
            <x v="1208"/>
            <x v="1216"/>
            <x v="1234"/>
            <x v="1239"/>
            <x v="1244"/>
            <x v="1249"/>
            <x v="1251"/>
            <x v="1276"/>
            <x v="1278"/>
            <x v="1290"/>
            <x v="1302"/>
            <x v="1307"/>
            <x v="1315"/>
            <x v="1327"/>
            <x v="1339"/>
            <x v="1340"/>
            <x v="1341"/>
            <x v="1343"/>
            <x v="1345"/>
            <x v="1348"/>
            <x v="1354"/>
            <x v="1383"/>
            <x v="1388"/>
            <x v="1395"/>
            <x v="1407"/>
            <x v="1408"/>
            <x v="1421"/>
            <x v="1428"/>
            <x v="1434"/>
            <x v="1437"/>
            <x v="1440"/>
            <x v="1459"/>
            <x v="1477"/>
            <x v="1481"/>
            <x v="1483"/>
            <x v="1521"/>
            <x v="1528"/>
            <x v="1533"/>
            <x v="1549"/>
            <x v="1550"/>
            <x v="1563"/>
            <x v="1577"/>
            <x v="1591"/>
            <x v="1595"/>
          </reference>
        </references>
      </pivotArea>
    </format>
    <format dxfId="1479">
      <pivotArea dataOnly="0" labelOnly="1" fieldPosition="0">
        <references count="1">
          <reference field="6" count="50">
            <x v="1598"/>
            <x v="1607"/>
            <x v="1619"/>
            <x v="1622"/>
            <x v="1624"/>
            <x v="1631"/>
            <x v="1634"/>
            <x v="1640"/>
            <x v="1655"/>
            <x v="1668"/>
            <x v="1679"/>
            <x v="1683"/>
            <x v="1696"/>
            <x v="1710"/>
            <x v="1728"/>
            <x v="1742"/>
            <x v="1743"/>
            <x v="1744"/>
            <x v="1769"/>
            <x v="1779"/>
            <x v="1782"/>
            <x v="1786"/>
            <x v="1797"/>
            <x v="1814"/>
            <x v="1819"/>
            <x v="1824"/>
            <x v="1827"/>
            <x v="1832"/>
            <x v="1836"/>
            <x v="1841"/>
            <x v="1849"/>
            <x v="1859"/>
            <x v="1862"/>
            <x v="1871"/>
            <x v="1882"/>
            <x v="1888"/>
            <x v="1890"/>
            <x v="1892"/>
            <x v="1906"/>
            <x v="1912"/>
            <x v="1916"/>
            <x v="1926"/>
            <x v="1934"/>
            <x v="1939"/>
            <x v="1962"/>
            <x v="1970"/>
            <x v="1979"/>
            <x v="1991"/>
            <x v="1995"/>
            <x v="2000"/>
          </reference>
        </references>
      </pivotArea>
    </format>
    <format dxfId="1478">
      <pivotArea dataOnly="0" labelOnly="1" fieldPosition="0">
        <references count="1">
          <reference field="6" count="50">
            <x v="2005"/>
            <x v="2017"/>
            <x v="2024"/>
            <x v="2029"/>
            <x v="2031"/>
            <x v="2032"/>
            <x v="2034"/>
            <x v="2035"/>
            <x v="2043"/>
            <x v="2069"/>
            <x v="2078"/>
            <x v="2082"/>
            <x v="2085"/>
            <x v="2086"/>
            <x v="2091"/>
            <x v="2108"/>
            <x v="2110"/>
            <x v="2114"/>
            <x v="2115"/>
            <x v="2119"/>
            <x v="2127"/>
            <x v="2142"/>
            <x v="2150"/>
            <x v="2154"/>
            <x v="2157"/>
            <x v="2158"/>
            <x v="2163"/>
            <x v="2169"/>
            <x v="2177"/>
            <x v="2194"/>
            <x v="2212"/>
            <x v="2216"/>
            <x v="2217"/>
            <x v="2218"/>
            <x v="2219"/>
            <x v="2224"/>
            <x v="2226"/>
            <x v="2227"/>
            <x v="2240"/>
            <x v="2261"/>
            <x v="2262"/>
            <x v="2263"/>
            <x v="2275"/>
            <x v="2281"/>
            <x v="2283"/>
            <x v="2285"/>
            <x v="2297"/>
            <x v="2304"/>
            <x v="2306"/>
            <x v="2307"/>
          </reference>
        </references>
      </pivotArea>
    </format>
    <format dxfId="1477">
      <pivotArea dataOnly="0" labelOnly="1" fieldPosition="0">
        <references count="1">
          <reference field="6" count="23">
            <x v="2321"/>
            <x v="2326"/>
            <x v="2332"/>
            <x v="2336"/>
            <x v="2337"/>
            <x v="2344"/>
            <x v="2358"/>
            <x v="2361"/>
            <x v="2393"/>
            <x v="2398"/>
            <x v="2401"/>
            <x v="2406"/>
            <x v="2407"/>
            <x v="2415"/>
            <x v="2417"/>
            <x v="2443"/>
            <x v="2450"/>
            <x v="2455"/>
            <x v="2458"/>
            <x v="2463"/>
            <x v="2465"/>
            <x v="2466"/>
            <x v="2467"/>
          </reference>
        </references>
      </pivotArea>
    </format>
    <format dxfId="1476">
      <pivotArea dataOnly="0" labelOnly="1" grandRow="1" outline="0" fieldPosition="0"/>
    </format>
    <format dxfId="1475">
      <pivotArea dataOnly="0" labelOnly="1" fieldPosition="0">
        <references count="1">
          <reference field="19" count="0"/>
        </references>
      </pivotArea>
    </format>
    <format dxfId="1474">
      <pivotArea dataOnly="0" labelOnly="1" grandCol="1" outline="0" fieldPosition="0"/>
    </format>
    <format dxfId="1473">
      <pivotArea collapsedLevelsAreSubtotals="1" fieldPosition="0">
        <references count="1">
          <reference field="6" count="406">
            <x v="34"/>
            <x v="50"/>
            <x v="60"/>
            <x v="63"/>
            <x v="67"/>
            <x v="82"/>
            <x v="87"/>
            <x v="90"/>
            <x v="93"/>
            <x v="95"/>
            <x v="105"/>
            <x v="113"/>
            <x v="119"/>
            <x v="123"/>
            <x v="131"/>
            <x v="134"/>
            <x v="141"/>
            <x v="143"/>
            <x v="154"/>
            <x v="155"/>
            <x v="158"/>
            <x v="166"/>
            <x v="171"/>
            <x v="176"/>
            <x v="190"/>
            <x v="195"/>
            <x v="206"/>
            <x v="207"/>
            <x v="212"/>
            <x v="218"/>
            <x v="243"/>
            <x v="254"/>
            <x v="255"/>
            <x v="262"/>
            <x v="264"/>
            <x v="265"/>
            <x v="267"/>
            <x v="275"/>
            <x v="286"/>
            <x v="289"/>
            <x v="298"/>
            <x v="305"/>
            <x v="306"/>
            <x v="313"/>
            <x v="329"/>
            <x v="331"/>
            <x v="335"/>
            <x v="343"/>
            <x v="345"/>
            <x v="348"/>
            <x v="351"/>
            <x v="357"/>
            <x v="361"/>
            <x v="364"/>
            <x v="366"/>
            <x v="367"/>
            <x v="371"/>
            <x v="373"/>
            <x v="377"/>
            <x v="381"/>
            <x v="383"/>
            <x v="396"/>
            <x v="400"/>
            <x v="404"/>
            <x v="406"/>
            <x v="411"/>
            <x v="420"/>
            <x v="424"/>
            <x v="429"/>
            <x v="431"/>
            <x v="434"/>
            <x v="448"/>
            <x v="458"/>
            <x v="459"/>
            <x v="471"/>
            <x v="474"/>
            <x v="481"/>
            <x v="488"/>
            <x v="496"/>
            <x v="504"/>
            <x v="505"/>
            <x v="513"/>
            <x v="519"/>
            <x v="526"/>
            <x v="529"/>
            <x v="531"/>
            <x v="536"/>
            <x v="540"/>
            <x v="541"/>
            <x v="544"/>
            <x v="565"/>
            <x v="569"/>
            <x v="600"/>
            <x v="601"/>
            <x v="605"/>
            <x v="609"/>
            <x v="610"/>
            <x v="617"/>
            <x v="619"/>
            <x v="651"/>
            <x v="660"/>
            <x v="665"/>
            <x v="671"/>
            <x v="676"/>
            <x v="682"/>
            <x v="683"/>
            <x v="686"/>
            <x v="687"/>
            <x v="691"/>
            <x v="696"/>
            <x v="697"/>
            <x v="698"/>
            <x v="704"/>
            <x v="705"/>
            <x v="710"/>
            <x v="713"/>
            <x v="721"/>
            <x v="724"/>
            <x v="731"/>
            <x v="758"/>
            <x v="762"/>
            <x v="769"/>
            <x v="777"/>
            <x v="778"/>
            <x v="783"/>
            <x v="784"/>
            <x v="788"/>
            <x v="794"/>
            <x v="808"/>
            <x v="816"/>
            <x v="822"/>
            <x v="844"/>
            <x v="863"/>
            <x v="881"/>
            <x v="883"/>
            <x v="887"/>
            <x v="892"/>
            <x v="893"/>
            <x v="899"/>
            <x v="925"/>
            <x v="926"/>
            <x v="927"/>
            <x v="929"/>
            <x v="933"/>
            <x v="939"/>
            <x v="955"/>
            <x v="959"/>
            <x v="961"/>
            <x v="966"/>
            <x v="969"/>
            <x v="973"/>
            <x v="975"/>
            <x v="978"/>
            <x v="983"/>
            <x v="985"/>
            <x v="999"/>
            <x v="1018"/>
            <x v="1022"/>
            <x v="1023"/>
            <x v="1024"/>
            <x v="1025"/>
            <x v="1028"/>
            <x v="1029"/>
            <x v="1048"/>
            <x v="1049"/>
            <x v="1053"/>
            <x v="1074"/>
            <x v="1075"/>
            <x v="1081"/>
            <x v="1087"/>
            <x v="1088"/>
            <x v="1089"/>
            <x v="1091"/>
            <x v="1095"/>
            <x v="1104"/>
            <x v="1107"/>
            <x v="1109"/>
            <x v="1116"/>
            <x v="1117"/>
            <x v="1121"/>
            <x v="1124"/>
            <x v="1126"/>
            <x v="1127"/>
            <x v="1138"/>
            <x v="1143"/>
            <x v="1147"/>
            <x v="1155"/>
            <x v="1163"/>
            <x v="1172"/>
            <x v="1180"/>
            <x v="1185"/>
            <x v="1193"/>
            <x v="1208"/>
            <x v="1210"/>
            <x v="1216"/>
            <x v="1218"/>
            <x v="1233"/>
            <x v="1234"/>
            <x v="1235"/>
            <x v="1236"/>
            <x v="1238"/>
            <x v="1242"/>
            <x v="1258"/>
            <x v="1268"/>
            <x v="1270"/>
            <x v="1276"/>
            <x v="1290"/>
            <x v="1294"/>
            <x v="1301"/>
            <x v="1306"/>
            <x v="1307"/>
            <x v="1308"/>
            <x v="1312"/>
            <x v="1313"/>
            <x v="1314"/>
            <x v="1315"/>
            <x v="1321"/>
            <x v="1322"/>
            <x v="1325"/>
            <x v="1337"/>
            <x v="1339"/>
            <x v="1340"/>
            <x v="1341"/>
            <x v="1343"/>
            <x v="1344"/>
            <x v="1354"/>
            <x v="1356"/>
            <x v="1361"/>
            <x v="1372"/>
            <x v="1373"/>
            <x v="1399"/>
            <x v="1408"/>
            <x v="1424"/>
            <x v="1425"/>
            <x v="1428"/>
            <x v="1431"/>
            <x v="1440"/>
            <x v="1446"/>
            <x v="1450"/>
            <x v="1455"/>
            <x v="1464"/>
            <x v="1469"/>
            <x v="1473"/>
            <x v="1474"/>
            <x v="1477"/>
            <x v="1482"/>
            <x v="1484"/>
            <x v="1486"/>
            <x v="1496"/>
            <x v="1500"/>
            <x v="1521"/>
            <x v="1525"/>
            <x v="1531"/>
            <x v="1536"/>
            <x v="1538"/>
            <x v="1546"/>
            <x v="1549"/>
            <x v="1551"/>
            <x v="1563"/>
            <x v="1575"/>
            <x v="1581"/>
            <x v="1585"/>
            <x v="1613"/>
            <x v="1622"/>
            <x v="1629"/>
            <x v="1631"/>
            <x v="1635"/>
            <x v="1636"/>
            <x v="1645"/>
            <x v="1651"/>
            <x v="1655"/>
            <x v="1658"/>
            <x v="1659"/>
            <x v="1661"/>
            <x v="1676"/>
            <x v="1683"/>
            <x v="1687"/>
            <x v="1689"/>
            <x v="1692"/>
            <x v="1696"/>
            <x v="1701"/>
            <x v="1720"/>
            <x v="1728"/>
            <x v="1731"/>
            <x v="1739"/>
            <x v="1747"/>
            <x v="1756"/>
            <x v="1758"/>
            <x v="1767"/>
            <x v="1769"/>
            <x v="1782"/>
            <x v="1786"/>
            <x v="1797"/>
            <x v="1799"/>
            <x v="1803"/>
            <x v="1814"/>
            <x v="1816"/>
            <x v="1818"/>
            <x v="1821"/>
            <x v="1830"/>
            <x v="1832"/>
            <x v="1834"/>
            <x v="1851"/>
            <x v="1862"/>
            <x v="1875"/>
            <x v="1876"/>
            <x v="1884"/>
            <x v="1890"/>
            <x v="1892"/>
            <x v="1911"/>
            <x v="1915"/>
            <x v="1916"/>
            <x v="1926"/>
            <x v="1928"/>
            <x v="1934"/>
            <x v="1938"/>
            <x v="1953"/>
            <x v="1962"/>
            <x v="1967"/>
            <x v="1973"/>
            <x v="1978"/>
            <x v="1979"/>
            <x v="1988"/>
            <x v="1991"/>
            <x v="2007"/>
            <x v="2013"/>
            <x v="2017"/>
            <x v="2029"/>
            <x v="2031"/>
            <x v="2034"/>
            <x v="2035"/>
            <x v="2038"/>
            <x v="2039"/>
            <x v="2049"/>
            <x v="2053"/>
            <x v="2069"/>
            <x v="2076"/>
            <x v="2082"/>
            <x v="2085"/>
            <x v="2091"/>
            <x v="2108"/>
            <x v="2110"/>
            <x v="2112"/>
            <x v="2115"/>
            <x v="2117"/>
            <x v="2126"/>
            <x v="2129"/>
            <x v="2134"/>
            <x v="2137"/>
            <x v="2148"/>
            <x v="2154"/>
            <x v="2157"/>
            <x v="2158"/>
            <x v="2163"/>
            <x v="2177"/>
            <x v="2182"/>
            <x v="2187"/>
            <x v="2196"/>
            <x v="2197"/>
            <x v="2199"/>
            <x v="2202"/>
            <x v="2211"/>
            <x v="2213"/>
            <x v="2226"/>
            <x v="2227"/>
            <x v="2228"/>
            <x v="2229"/>
            <x v="2235"/>
            <x v="2242"/>
            <x v="2248"/>
            <x v="2249"/>
            <x v="2261"/>
            <x v="2263"/>
            <x v="2264"/>
            <x v="2265"/>
            <x v="2274"/>
            <x v="2277"/>
            <x v="2280"/>
            <x v="2288"/>
            <x v="2301"/>
            <x v="2302"/>
            <x v="2318"/>
            <x v="2321"/>
            <x v="2330"/>
            <x v="2331"/>
            <x v="2332"/>
            <x v="2337"/>
            <x v="2338"/>
            <x v="2344"/>
            <x v="2346"/>
            <x v="2350"/>
            <x v="2353"/>
            <x v="2357"/>
            <x v="2360"/>
            <x v="2361"/>
            <x v="2396"/>
            <x v="2398"/>
            <x v="2413"/>
            <x v="2415"/>
            <x v="2423"/>
            <x v="2437"/>
            <x v="2439"/>
            <x v="2453"/>
            <x v="2458"/>
            <x v="2463"/>
            <x v="2465"/>
          </reference>
        </references>
      </pivotArea>
    </format>
    <format dxfId="1472">
      <pivotArea dataOnly="0" labelOnly="1" fieldPosition="0">
        <references count="1">
          <reference field="6" count="50">
            <x v="34"/>
            <x v="50"/>
            <x v="63"/>
            <x v="67"/>
            <x v="87"/>
            <x v="90"/>
            <x v="95"/>
            <x v="105"/>
            <x v="113"/>
            <x v="119"/>
            <x v="131"/>
            <x v="134"/>
            <x v="141"/>
            <x v="166"/>
            <x v="206"/>
            <x v="218"/>
            <x v="255"/>
            <x v="267"/>
            <x v="329"/>
            <x v="331"/>
            <x v="343"/>
            <x v="345"/>
            <x v="373"/>
            <x v="377"/>
            <x v="383"/>
            <x v="396"/>
            <x v="406"/>
            <x v="420"/>
            <x v="424"/>
            <x v="431"/>
            <x v="434"/>
            <x v="459"/>
            <x v="471"/>
            <x v="474"/>
            <x v="481"/>
            <x v="505"/>
            <x v="529"/>
            <x v="536"/>
            <x v="544"/>
            <x v="565"/>
            <x v="600"/>
            <x v="601"/>
            <x v="605"/>
            <x v="610"/>
            <x v="617"/>
            <x v="660"/>
            <x v="671"/>
            <x v="683"/>
            <x v="686"/>
            <x v="697"/>
          </reference>
        </references>
      </pivotArea>
    </format>
    <format dxfId="1471">
      <pivotArea dataOnly="0" labelOnly="1" fieldPosition="0">
        <references count="1">
          <reference field="6" count="50">
            <x v="698"/>
            <x v="704"/>
            <x v="710"/>
            <x v="713"/>
            <x v="724"/>
            <x v="731"/>
            <x v="762"/>
            <x v="777"/>
            <x v="778"/>
            <x v="783"/>
            <x v="784"/>
            <x v="788"/>
            <x v="822"/>
            <x v="844"/>
            <x v="883"/>
            <x v="892"/>
            <x v="899"/>
            <x v="927"/>
            <x v="929"/>
            <x v="939"/>
            <x v="959"/>
            <x v="961"/>
            <x v="969"/>
            <x v="999"/>
            <x v="1018"/>
            <x v="1023"/>
            <x v="1024"/>
            <x v="1025"/>
            <x v="1029"/>
            <x v="1048"/>
            <x v="1049"/>
            <x v="1053"/>
            <x v="1087"/>
            <x v="1095"/>
            <x v="1104"/>
            <x v="1107"/>
            <x v="1109"/>
            <x v="1116"/>
            <x v="1138"/>
            <x v="1147"/>
            <x v="1180"/>
            <x v="1185"/>
            <x v="1193"/>
            <x v="1208"/>
            <x v="1216"/>
            <x v="1234"/>
            <x v="1238"/>
            <x v="1276"/>
            <x v="1290"/>
            <x v="1307"/>
          </reference>
        </references>
      </pivotArea>
    </format>
    <format dxfId="1470">
      <pivotArea dataOnly="0" labelOnly="1" fieldPosition="0">
        <references count="1">
          <reference field="6" count="50">
            <x v="1314"/>
            <x v="1315"/>
            <x v="1322"/>
            <x v="1339"/>
            <x v="1340"/>
            <x v="1341"/>
            <x v="1343"/>
            <x v="1354"/>
            <x v="1372"/>
            <x v="1399"/>
            <x v="1408"/>
            <x v="1428"/>
            <x v="1440"/>
            <x v="1469"/>
            <x v="1477"/>
            <x v="1521"/>
            <x v="1549"/>
            <x v="1563"/>
            <x v="1613"/>
            <x v="1622"/>
            <x v="1631"/>
            <x v="1655"/>
            <x v="1683"/>
            <x v="1696"/>
            <x v="1701"/>
            <x v="1728"/>
            <x v="1769"/>
            <x v="1782"/>
            <x v="1786"/>
            <x v="1797"/>
            <x v="1803"/>
            <x v="1814"/>
            <x v="1832"/>
            <x v="1834"/>
            <x v="1862"/>
            <x v="1890"/>
            <x v="1892"/>
            <x v="1916"/>
            <x v="1926"/>
            <x v="1928"/>
            <x v="1934"/>
            <x v="1962"/>
            <x v="1979"/>
            <x v="1991"/>
            <x v="2017"/>
            <x v="2029"/>
            <x v="2031"/>
            <x v="2034"/>
            <x v="2035"/>
            <x v="2069"/>
          </reference>
        </references>
      </pivotArea>
    </format>
    <format dxfId="1469">
      <pivotArea dataOnly="0" labelOnly="1" fieldPosition="0">
        <references count="1">
          <reference field="6" count="50">
            <x v="275"/>
            <x v="366"/>
            <x v="411"/>
            <x v="691"/>
            <x v="769"/>
            <x v="933"/>
            <x v="975"/>
            <x v="1028"/>
            <x v="1091"/>
            <x v="1210"/>
            <x v="1268"/>
            <x v="1321"/>
            <x v="1473"/>
            <x v="1661"/>
            <x v="1876"/>
            <x v="1911"/>
            <x v="2076"/>
            <x v="2082"/>
            <x v="2085"/>
            <x v="2091"/>
            <x v="2108"/>
            <x v="2110"/>
            <x v="2112"/>
            <x v="2115"/>
            <x v="2134"/>
            <x v="2154"/>
            <x v="2157"/>
            <x v="2158"/>
            <x v="2163"/>
            <x v="2177"/>
            <x v="2197"/>
            <x v="2226"/>
            <x v="2227"/>
            <x v="2261"/>
            <x v="2263"/>
            <x v="2264"/>
            <x v="2321"/>
            <x v="2332"/>
            <x v="2337"/>
            <x v="2344"/>
            <x v="2346"/>
            <x v="2350"/>
            <x v="2353"/>
            <x v="2361"/>
            <x v="2398"/>
            <x v="2415"/>
            <x v="2437"/>
            <x v="2458"/>
            <x v="2463"/>
            <x v="2465"/>
          </reference>
        </references>
      </pivotArea>
    </format>
    <format dxfId="1468">
      <pivotArea dataOnly="0" labelOnly="1" fieldPosition="0">
        <references count="1">
          <reference field="6" count="50">
            <x v="123"/>
            <x v="143"/>
            <x v="155"/>
            <x v="158"/>
            <x v="243"/>
            <x v="298"/>
            <x v="306"/>
            <x v="313"/>
            <x v="351"/>
            <x v="400"/>
            <x v="404"/>
            <x v="429"/>
            <x v="531"/>
            <x v="619"/>
            <x v="705"/>
            <x v="808"/>
            <x v="816"/>
            <x v="881"/>
            <x v="926"/>
            <x v="978"/>
            <x v="1022"/>
            <x v="1294"/>
            <x v="1308"/>
            <x v="1313"/>
            <x v="1344"/>
            <x v="1373"/>
            <x v="1424"/>
            <x v="1431"/>
            <x v="1538"/>
            <x v="1635"/>
            <x v="1636"/>
            <x v="1658"/>
            <x v="1687"/>
            <x v="1767"/>
            <x v="1818"/>
            <x v="1821"/>
            <x v="1875"/>
            <x v="1884"/>
            <x v="1938"/>
            <x v="1973"/>
            <x v="1978"/>
            <x v="1988"/>
            <x v="2129"/>
            <x v="2137"/>
            <x v="2202"/>
            <x v="2235"/>
            <x v="2288"/>
            <x v="2302"/>
            <x v="2396"/>
            <x v="2453"/>
          </reference>
        </references>
      </pivotArea>
    </format>
    <format dxfId="1467">
      <pivotArea dataOnly="0" labelOnly="1" fieldPosition="0">
        <references count="1">
          <reference field="6" count="50">
            <x v="171"/>
            <x v="176"/>
            <x v="190"/>
            <x v="195"/>
            <x v="207"/>
            <x v="265"/>
            <x v="305"/>
            <x v="364"/>
            <x v="381"/>
            <x v="496"/>
            <x v="513"/>
            <x v="526"/>
            <x v="541"/>
            <x v="609"/>
            <x v="696"/>
            <x v="721"/>
            <x v="758"/>
            <x v="794"/>
            <x v="863"/>
            <x v="887"/>
            <x v="925"/>
            <x v="955"/>
            <x v="966"/>
            <x v="973"/>
            <x v="983"/>
            <x v="1075"/>
            <x v="1088"/>
            <x v="1127"/>
            <x v="1242"/>
            <x v="1301"/>
            <x v="1337"/>
            <x v="1464"/>
            <x v="1482"/>
            <x v="1525"/>
            <x v="1531"/>
            <x v="1629"/>
            <x v="1659"/>
            <x v="1676"/>
            <x v="1816"/>
            <x v="1967"/>
            <x v="2007"/>
            <x v="2039"/>
            <x v="2182"/>
            <x v="2199"/>
            <x v="2229"/>
            <x v="2248"/>
            <x v="2265"/>
            <x v="2280"/>
            <x v="2331"/>
            <x v="2413"/>
          </reference>
        </references>
      </pivotArea>
    </format>
    <format dxfId="1466">
      <pivotArea dataOnly="0" labelOnly="1" fieldPosition="0">
        <references count="1">
          <reference field="6" count="50">
            <x v="60"/>
            <x v="82"/>
            <x v="93"/>
            <x v="154"/>
            <x v="254"/>
            <x v="262"/>
            <x v="335"/>
            <x v="348"/>
            <x v="458"/>
            <x v="488"/>
            <x v="504"/>
            <x v="519"/>
            <x v="569"/>
            <x v="651"/>
            <x v="676"/>
            <x v="687"/>
            <x v="893"/>
            <x v="1121"/>
            <x v="1126"/>
            <x v="1143"/>
            <x v="1218"/>
            <x v="1235"/>
            <x v="1258"/>
            <x v="1312"/>
            <x v="1325"/>
            <x v="1356"/>
            <x v="1361"/>
            <x v="1425"/>
            <x v="1446"/>
            <x v="1474"/>
            <x v="1484"/>
            <x v="1536"/>
            <x v="1546"/>
            <x v="1551"/>
            <x v="1581"/>
            <x v="1645"/>
            <x v="1739"/>
            <x v="1756"/>
            <x v="1758"/>
            <x v="1830"/>
            <x v="2053"/>
            <x v="2148"/>
            <x v="2187"/>
            <x v="2211"/>
            <x v="2213"/>
            <x v="2242"/>
            <x v="2249"/>
            <x v="2277"/>
            <x v="2423"/>
            <x v="2439"/>
          </reference>
        </references>
      </pivotArea>
    </format>
    <format dxfId="1465">
      <pivotArea dataOnly="0" labelOnly="1" fieldPosition="0">
        <references count="1">
          <reference field="6" count="50">
            <x v="212"/>
            <x v="264"/>
            <x v="286"/>
            <x v="289"/>
            <x v="361"/>
            <x v="367"/>
            <x v="371"/>
            <x v="448"/>
            <x v="540"/>
            <x v="665"/>
            <x v="682"/>
            <x v="985"/>
            <x v="1074"/>
            <x v="1081"/>
            <x v="1089"/>
            <x v="1117"/>
            <x v="1124"/>
            <x v="1155"/>
            <x v="1163"/>
            <x v="1172"/>
            <x v="1233"/>
            <x v="1236"/>
            <x v="1270"/>
            <x v="1306"/>
            <x v="1450"/>
            <x v="1486"/>
            <x v="1496"/>
            <x v="1500"/>
            <x v="1575"/>
            <x v="1585"/>
            <x v="1651"/>
            <x v="1689"/>
            <x v="1692"/>
            <x v="1720"/>
            <x v="1731"/>
            <x v="1747"/>
            <x v="1799"/>
            <x v="1851"/>
            <x v="1953"/>
            <x v="2013"/>
            <x v="2049"/>
            <x v="2117"/>
            <x v="2126"/>
            <x v="2196"/>
            <x v="2301"/>
            <x v="2318"/>
            <x v="2330"/>
            <x v="2338"/>
            <x v="2357"/>
            <x v="2360"/>
          </reference>
        </references>
      </pivotArea>
    </format>
    <format dxfId="1464">
      <pivotArea dataOnly="0" labelOnly="1" fieldPosition="0">
        <references count="1">
          <reference field="6" count="6">
            <x v="357"/>
            <x v="1455"/>
            <x v="1915"/>
            <x v="2038"/>
            <x v="2228"/>
            <x v="2274"/>
          </reference>
        </references>
      </pivotArea>
    </format>
    <format dxfId="1463">
      <pivotArea collapsedLevelsAreSubtotals="1" fieldPosition="0">
        <references count="1">
          <reference field="6" count="1">
            <x v="34"/>
          </reference>
        </references>
      </pivotArea>
    </format>
    <format dxfId="1462">
      <pivotArea dataOnly="0" labelOnly="1" fieldPosition="0">
        <references count="1">
          <reference field="6" count="1">
            <x v="34"/>
          </reference>
        </references>
      </pivotArea>
    </format>
    <format dxfId="1461">
      <pivotArea collapsedLevelsAreSubtotals="1" fieldPosition="0">
        <references count="1">
          <reference field="6" count="1">
            <x v="34"/>
          </reference>
        </references>
      </pivotArea>
    </format>
    <format dxfId="1460">
      <pivotArea collapsedLevelsAreSubtotals="1" fieldPosition="0">
        <references count="1">
          <reference field="6" count="1">
            <x v="50"/>
          </reference>
        </references>
      </pivotArea>
    </format>
    <format dxfId="1459">
      <pivotArea collapsedLevelsAreSubtotals="1" fieldPosition="0">
        <references count="1">
          <reference field="6" count="1">
            <x v="60"/>
          </reference>
        </references>
      </pivotArea>
    </format>
    <format dxfId="1458">
      <pivotArea collapsedLevelsAreSubtotals="1" fieldPosition="0">
        <references count="1">
          <reference field="6" count="1">
            <x v="63"/>
          </reference>
        </references>
      </pivotArea>
    </format>
    <format dxfId="1457">
      <pivotArea collapsedLevelsAreSubtotals="1" fieldPosition="0">
        <references count="1">
          <reference field="6" count="1">
            <x v="67"/>
          </reference>
        </references>
      </pivotArea>
    </format>
    <format dxfId="1456">
      <pivotArea collapsedLevelsAreSubtotals="1" fieldPosition="0">
        <references count="1">
          <reference field="6" count="1">
            <x v="82"/>
          </reference>
        </references>
      </pivotArea>
    </format>
    <format dxfId="1455">
      <pivotArea collapsedLevelsAreSubtotals="1" fieldPosition="0">
        <references count="1">
          <reference field="6" count="1">
            <x v="87"/>
          </reference>
        </references>
      </pivotArea>
    </format>
    <format dxfId="1454">
      <pivotArea collapsedLevelsAreSubtotals="1" fieldPosition="0">
        <references count="1">
          <reference field="6" count="1">
            <x v="90"/>
          </reference>
        </references>
      </pivotArea>
    </format>
    <format dxfId="1453">
      <pivotArea collapsedLevelsAreSubtotals="1" fieldPosition="0">
        <references count="1">
          <reference field="6" count="1">
            <x v="93"/>
          </reference>
        </references>
      </pivotArea>
    </format>
    <format dxfId="1452">
      <pivotArea collapsedLevelsAreSubtotals="1" fieldPosition="0">
        <references count="1">
          <reference field="6" count="1">
            <x v="95"/>
          </reference>
        </references>
      </pivotArea>
    </format>
    <format dxfId="1451">
      <pivotArea collapsedLevelsAreSubtotals="1" fieldPosition="0">
        <references count="1">
          <reference field="6" count="1">
            <x v="105"/>
          </reference>
        </references>
      </pivotArea>
    </format>
    <format dxfId="1450">
      <pivotArea collapsedLevelsAreSubtotals="1" fieldPosition="0">
        <references count="1">
          <reference field="6" count="1">
            <x v="113"/>
          </reference>
        </references>
      </pivotArea>
    </format>
    <format dxfId="1449">
      <pivotArea collapsedLevelsAreSubtotals="1" fieldPosition="0">
        <references count="1">
          <reference field="6" count="1">
            <x v="119"/>
          </reference>
        </references>
      </pivotArea>
    </format>
    <format dxfId="1448">
      <pivotArea collapsedLevelsAreSubtotals="1" fieldPosition="0">
        <references count="1">
          <reference field="6" count="1">
            <x v="123"/>
          </reference>
        </references>
      </pivotArea>
    </format>
    <format dxfId="1447">
      <pivotArea collapsedLevelsAreSubtotals="1" fieldPosition="0">
        <references count="1">
          <reference field="6" count="1">
            <x v="131"/>
          </reference>
        </references>
      </pivotArea>
    </format>
    <format dxfId="1446">
      <pivotArea collapsedLevelsAreSubtotals="1" fieldPosition="0">
        <references count="1">
          <reference field="6" count="1">
            <x v="134"/>
          </reference>
        </references>
      </pivotArea>
    </format>
    <format dxfId="1445">
      <pivotArea collapsedLevelsAreSubtotals="1" fieldPosition="0">
        <references count="1">
          <reference field="6" count="1">
            <x v="141"/>
          </reference>
        </references>
      </pivotArea>
    </format>
    <format dxfId="1444">
      <pivotArea collapsedLevelsAreSubtotals="1" fieldPosition="0">
        <references count="1">
          <reference field="6" count="1">
            <x v="143"/>
          </reference>
        </references>
      </pivotArea>
    </format>
    <format dxfId="1443">
      <pivotArea collapsedLevelsAreSubtotals="1" fieldPosition="0">
        <references count="1">
          <reference field="6" count="1">
            <x v="154"/>
          </reference>
        </references>
      </pivotArea>
    </format>
    <format dxfId="1442">
      <pivotArea collapsedLevelsAreSubtotals="1" fieldPosition="0">
        <references count="1">
          <reference field="6" count="1">
            <x v="155"/>
          </reference>
        </references>
      </pivotArea>
    </format>
    <format dxfId="1441">
      <pivotArea collapsedLevelsAreSubtotals="1" fieldPosition="0">
        <references count="1">
          <reference field="6" count="1">
            <x v="158"/>
          </reference>
        </references>
      </pivotArea>
    </format>
    <format dxfId="1440">
      <pivotArea collapsedLevelsAreSubtotals="1" fieldPosition="0">
        <references count="1">
          <reference field="6" count="1">
            <x v="166"/>
          </reference>
        </references>
      </pivotArea>
    </format>
    <format dxfId="1439">
      <pivotArea collapsedLevelsAreSubtotals="1" fieldPosition="0">
        <references count="1">
          <reference field="6" count="1">
            <x v="171"/>
          </reference>
        </references>
      </pivotArea>
    </format>
    <format dxfId="1438">
      <pivotArea collapsedLevelsAreSubtotals="1" fieldPosition="0">
        <references count="1">
          <reference field="6" count="1">
            <x v="176"/>
          </reference>
        </references>
      </pivotArea>
    </format>
    <format dxfId="1437">
      <pivotArea collapsedLevelsAreSubtotals="1" fieldPosition="0">
        <references count="1">
          <reference field="6" count="1">
            <x v="190"/>
          </reference>
        </references>
      </pivotArea>
    </format>
    <format dxfId="1436">
      <pivotArea collapsedLevelsAreSubtotals="1" fieldPosition="0">
        <references count="1">
          <reference field="6" count="1">
            <x v="195"/>
          </reference>
        </references>
      </pivotArea>
    </format>
    <format dxfId="1435">
      <pivotArea collapsedLevelsAreSubtotals="1" fieldPosition="0">
        <references count="1">
          <reference field="6" count="1">
            <x v="206"/>
          </reference>
        </references>
      </pivotArea>
    </format>
    <format dxfId="1434">
      <pivotArea collapsedLevelsAreSubtotals="1" fieldPosition="0">
        <references count="1">
          <reference field="6" count="1">
            <x v="207"/>
          </reference>
        </references>
      </pivotArea>
    </format>
    <format dxfId="1433">
      <pivotArea collapsedLevelsAreSubtotals="1" fieldPosition="0">
        <references count="1">
          <reference field="6" count="1">
            <x v="212"/>
          </reference>
        </references>
      </pivotArea>
    </format>
    <format dxfId="1432">
      <pivotArea collapsedLevelsAreSubtotals="1" fieldPosition="0">
        <references count="1">
          <reference field="6" count="1">
            <x v="218"/>
          </reference>
        </references>
      </pivotArea>
    </format>
    <format dxfId="1431">
      <pivotArea collapsedLevelsAreSubtotals="1" fieldPosition="0">
        <references count="1">
          <reference field="6" count="1">
            <x v="243"/>
          </reference>
        </references>
      </pivotArea>
    </format>
    <format dxfId="1430">
      <pivotArea collapsedLevelsAreSubtotals="1" fieldPosition="0">
        <references count="1">
          <reference field="6" count="1">
            <x v="254"/>
          </reference>
        </references>
      </pivotArea>
    </format>
    <format dxfId="1429">
      <pivotArea collapsedLevelsAreSubtotals="1" fieldPosition="0">
        <references count="1">
          <reference field="6" count="1">
            <x v="255"/>
          </reference>
        </references>
      </pivotArea>
    </format>
    <format dxfId="1428">
      <pivotArea collapsedLevelsAreSubtotals="1" fieldPosition="0">
        <references count="1">
          <reference field="6" count="1">
            <x v="262"/>
          </reference>
        </references>
      </pivotArea>
    </format>
    <format dxfId="1427">
      <pivotArea collapsedLevelsAreSubtotals="1" fieldPosition="0">
        <references count="1">
          <reference field="6" count="1">
            <x v="264"/>
          </reference>
        </references>
      </pivotArea>
    </format>
    <format dxfId="1426">
      <pivotArea collapsedLevelsAreSubtotals="1" fieldPosition="0">
        <references count="1">
          <reference field="6" count="1">
            <x v="265"/>
          </reference>
        </references>
      </pivotArea>
    </format>
    <format dxfId="1425">
      <pivotArea collapsedLevelsAreSubtotals="1" fieldPosition="0">
        <references count="1">
          <reference field="6" count="1">
            <x v="267"/>
          </reference>
        </references>
      </pivotArea>
    </format>
    <format dxfId="1424">
      <pivotArea collapsedLevelsAreSubtotals="1" fieldPosition="0">
        <references count="1">
          <reference field="6" count="1">
            <x v="275"/>
          </reference>
        </references>
      </pivotArea>
    </format>
    <format dxfId="1423">
      <pivotArea collapsedLevelsAreSubtotals="1" fieldPosition="0">
        <references count="1">
          <reference field="6" count="1">
            <x v="286"/>
          </reference>
        </references>
      </pivotArea>
    </format>
    <format dxfId="1422">
      <pivotArea collapsedLevelsAreSubtotals="1" fieldPosition="0">
        <references count="1">
          <reference field="6" count="1">
            <x v="289"/>
          </reference>
        </references>
      </pivotArea>
    </format>
    <format dxfId="1421">
      <pivotArea collapsedLevelsAreSubtotals="1" fieldPosition="0">
        <references count="1">
          <reference field="6" count="1">
            <x v="298"/>
          </reference>
        </references>
      </pivotArea>
    </format>
    <format dxfId="1420">
      <pivotArea collapsedLevelsAreSubtotals="1" fieldPosition="0">
        <references count="1">
          <reference field="6" count="1">
            <x v="305"/>
          </reference>
        </references>
      </pivotArea>
    </format>
    <format dxfId="1419">
      <pivotArea collapsedLevelsAreSubtotals="1" fieldPosition="0">
        <references count="1">
          <reference field="6" count="1">
            <x v="306"/>
          </reference>
        </references>
      </pivotArea>
    </format>
    <format dxfId="1418">
      <pivotArea collapsedLevelsAreSubtotals="1" fieldPosition="0">
        <references count="1">
          <reference field="6" count="1">
            <x v="313"/>
          </reference>
        </references>
      </pivotArea>
    </format>
    <format dxfId="1417">
      <pivotArea collapsedLevelsAreSubtotals="1" fieldPosition="0">
        <references count="1">
          <reference field="6" count="1">
            <x v="329"/>
          </reference>
        </references>
      </pivotArea>
    </format>
    <format dxfId="1416">
      <pivotArea collapsedLevelsAreSubtotals="1" fieldPosition="0">
        <references count="1">
          <reference field="6" count="1">
            <x v="331"/>
          </reference>
        </references>
      </pivotArea>
    </format>
    <format dxfId="1415">
      <pivotArea collapsedLevelsAreSubtotals="1" fieldPosition="0">
        <references count="1">
          <reference field="6" count="1">
            <x v="335"/>
          </reference>
        </references>
      </pivotArea>
    </format>
    <format dxfId="1414">
      <pivotArea collapsedLevelsAreSubtotals="1" fieldPosition="0">
        <references count="1">
          <reference field="6" count="1">
            <x v="343"/>
          </reference>
        </references>
      </pivotArea>
    </format>
    <format dxfId="1413">
      <pivotArea collapsedLevelsAreSubtotals="1" fieldPosition="0">
        <references count="1">
          <reference field="6" count="1">
            <x v="345"/>
          </reference>
        </references>
      </pivotArea>
    </format>
    <format dxfId="1412">
      <pivotArea collapsedLevelsAreSubtotals="1" fieldPosition="0">
        <references count="1">
          <reference field="6" count="1">
            <x v="348"/>
          </reference>
        </references>
      </pivotArea>
    </format>
    <format dxfId="1411">
      <pivotArea collapsedLevelsAreSubtotals="1" fieldPosition="0">
        <references count="1">
          <reference field="6" count="1">
            <x v="351"/>
          </reference>
        </references>
      </pivotArea>
    </format>
    <format dxfId="1410">
      <pivotArea collapsedLevelsAreSubtotals="1" fieldPosition="0">
        <references count="1">
          <reference field="6" count="1">
            <x v="357"/>
          </reference>
        </references>
      </pivotArea>
    </format>
    <format dxfId="1409">
      <pivotArea collapsedLevelsAreSubtotals="1" fieldPosition="0">
        <references count="1">
          <reference field="6" count="1">
            <x v="361"/>
          </reference>
        </references>
      </pivotArea>
    </format>
    <format dxfId="1408">
      <pivotArea collapsedLevelsAreSubtotals="1" fieldPosition="0">
        <references count="1">
          <reference field="6" count="1">
            <x v="364"/>
          </reference>
        </references>
      </pivotArea>
    </format>
    <format dxfId="1407">
      <pivotArea collapsedLevelsAreSubtotals="1" fieldPosition="0">
        <references count="1">
          <reference field="6" count="1">
            <x v="366"/>
          </reference>
        </references>
      </pivotArea>
    </format>
    <format dxfId="1406">
      <pivotArea collapsedLevelsAreSubtotals="1" fieldPosition="0">
        <references count="1">
          <reference field="6" count="1">
            <x v="367"/>
          </reference>
        </references>
      </pivotArea>
    </format>
    <format dxfId="1405">
      <pivotArea collapsedLevelsAreSubtotals="1" fieldPosition="0">
        <references count="1">
          <reference field="6" count="1">
            <x v="371"/>
          </reference>
        </references>
      </pivotArea>
    </format>
    <format dxfId="1404">
      <pivotArea collapsedLevelsAreSubtotals="1" fieldPosition="0">
        <references count="1">
          <reference field="6" count="1">
            <x v="373"/>
          </reference>
        </references>
      </pivotArea>
    </format>
    <format dxfId="1403">
      <pivotArea collapsedLevelsAreSubtotals="1" fieldPosition="0">
        <references count="1">
          <reference field="6" count="1">
            <x v="377"/>
          </reference>
        </references>
      </pivotArea>
    </format>
    <format dxfId="1402">
      <pivotArea collapsedLevelsAreSubtotals="1" fieldPosition="0">
        <references count="1">
          <reference field="6" count="1">
            <x v="381"/>
          </reference>
        </references>
      </pivotArea>
    </format>
    <format dxfId="1401">
      <pivotArea collapsedLevelsAreSubtotals="1" fieldPosition="0">
        <references count="1">
          <reference field="6" count="1">
            <x v="383"/>
          </reference>
        </references>
      </pivotArea>
    </format>
    <format dxfId="1400">
      <pivotArea collapsedLevelsAreSubtotals="1" fieldPosition="0">
        <references count="1">
          <reference field="6" count="1">
            <x v="396"/>
          </reference>
        </references>
      </pivotArea>
    </format>
    <format dxfId="1399">
      <pivotArea collapsedLevelsAreSubtotals="1" fieldPosition="0">
        <references count="1">
          <reference field="6" count="1">
            <x v="400"/>
          </reference>
        </references>
      </pivotArea>
    </format>
    <format dxfId="1398">
      <pivotArea collapsedLevelsAreSubtotals="1" fieldPosition="0">
        <references count="1">
          <reference field="6" count="1">
            <x v="404"/>
          </reference>
        </references>
      </pivotArea>
    </format>
    <format dxfId="1397">
      <pivotArea collapsedLevelsAreSubtotals="1" fieldPosition="0">
        <references count="1">
          <reference field="6" count="1">
            <x v="406"/>
          </reference>
        </references>
      </pivotArea>
    </format>
    <format dxfId="1396">
      <pivotArea collapsedLevelsAreSubtotals="1" fieldPosition="0">
        <references count="1">
          <reference field="6" count="1">
            <x v="411"/>
          </reference>
        </references>
      </pivotArea>
    </format>
    <format dxfId="1395">
      <pivotArea collapsedLevelsAreSubtotals="1" fieldPosition="0">
        <references count="1">
          <reference field="6" count="1">
            <x v="420"/>
          </reference>
        </references>
      </pivotArea>
    </format>
    <format dxfId="1394">
      <pivotArea collapsedLevelsAreSubtotals="1" fieldPosition="0">
        <references count="1">
          <reference field="6" count="1">
            <x v="424"/>
          </reference>
        </references>
      </pivotArea>
    </format>
    <format dxfId="1393">
      <pivotArea collapsedLevelsAreSubtotals="1" fieldPosition="0">
        <references count="1">
          <reference field="6" count="1">
            <x v="429"/>
          </reference>
        </references>
      </pivotArea>
    </format>
    <format dxfId="1392">
      <pivotArea collapsedLevelsAreSubtotals="1" fieldPosition="0">
        <references count="1">
          <reference field="6" count="1">
            <x v="431"/>
          </reference>
        </references>
      </pivotArea>
    </format>
    <format dxfId="1391">
      <pivotArea collapsedLevelsAreSubtotals="1" fieldPosition="0">
        <references count="1">
          <reference field="6" count="1">
            <x v="434"/>
          </reference>
        </references>
      </pivotArea>
    </format>
    <format dxfId="1390">
      <pivotArea collapsedLevelsAreSubtotals="1" fieldPosition="0">
        <references count="1">
          <reference field="6" count="1">
            <x v="448"/>
          </reference>
        </references>
      </pivotArea>
    </format>
    <format dxfId="1389">
      <pivotArea collapsedLevelsAreSubtotals="1" fieldPosition="0">
        <references count="1">
          <reference field="6" count="1">
            <x v="458"/>
          </reference>
        </references>
      </pivotArea>
    </format>
    <format dxfId="1388">
      <pivotArea collapsedLevelsAreSubtotals="1" fieldPosition="0">
        <references count="1">
          <reference field="6" count="1">
            <x v="459"/>
          </reference>
        </references>
      </pivotArea>
    </format>
    <format dxfId="1387">
      <pivotArea collapsedLevelsAreSubtotals="1" fieldPosition="0">
        <references count="1">
          <reference field="6" count="1">
            <x v="471"/>
          </reference>
        </references>
      </pivotArea>
    </format>
    <format dxfId="1386">
      <pivotArea collapsedLevelsAreSubtotals="1" fieldPosition="0">
        <references count="1">
          <reference field="6" count="1">
            <x v="474"/>
          </reference>
        </references>
      </pivotArea>
    </format>
    <format dxfId="1385">
      <pivotArea collapsedLevelsAreSubtotals="1" fieldPosition="0">
        <references count="1">
          <reference field="6" count="1">
            <x v="481"/>
          </reference>
        </references>
      </pivotArea>
    </format>
    <format dxfId="1384">
      <pivotArea collapsedLevelsAreSubtotals="1" fieldPosition="0">
        <references count="1">
          <reference field="6" count="1">
            <x v="488"/>
          </reference>
        </references>
      </pivotArea>
    </format>
    <format dxfId="1383">
      <pivotArea collapsedLevelsAreSubtotals="1" fieldPosition="0">
        <references count="1">
          <reference field="6" count="1">
            <x v="496"/>
          </reference>
        </references>
      </pivotArea>
    </format>
    <format dxfId="1382">
      <pivotArea collapsedLevelsAreSubtotals="1" fieldPosition="0">
        <references count="1">
          <reference field="6" count="1">
            <x v="504"/>
          </reference>
        </references>
      </pivotArea>
    </format>
    <format dxfId="1381">
      <pivotArea collapsedLevelsAreSubtotals="1" fieldPosition="0">
        <references count="1">
          <reference field="6" count="1">
            <x v="505"/>
          </reference>
        </references>
      </pivotArea>
    </format>
    <format dxfId="1380">
      <pivotArea collapsedLevelsAreSubtotals="1" fieldPosition="0">
        <references count="1">
          <reference field="6" count="1">
            <x v="513"/>
          </reference>
        </references>
      </pivotArea>
    </format>
    <format dxfId="1379">
      <pivotArea collapsedLevelsAreSubtotals="1" fieldPosition="0">
        <references count="1">
          <reference field="6" count="1">
            <x v="519"/>
          </reference>
        </references>
      </pivotArea>
    </format>
    <format dxfId="1378">
      <pivotArea collapsedLevelsAreSubtotals="1" fieldPosition="0">
        <references count="1">
          <reference field="6" count="1">
            <x v="526"/>
          </reference>
        </references>
      </pivotArea>
    </format>
    <format dxfId="1377">
      <pivotArea collapsedLevelsAreSubtotals="1" fieldPosition="0">
        <references count="1">
          <reference field="6" count="1">
            <x v="529"/>
          </reference>
        </references>
      </pivotArea>
    </format>
    <format dxfId="1376">
      <pivotArea collapsedLevelsAreSubtotals="1" fieldPosition="0">
        <references count="1">
          <reference field="6" count="1">
            <x v="531"/>
          </reference>
        </references>
      </pivotArea>
    </format>
    <format dxfId="1375">
      <pivotArea collapsedLevelsAreSubtotals="1" fieldPosition="0">
        <references count="1">
          <reference field="6" count="1">
            <x v="536"/>
          </reference>
        </references>
      </pivotArea>
    </format>
    <format dxfId="1374">
      <pivotArea collapsedLevelsAreSubtotals="1" fieldPosition="0">
        <references count="1">
          <reference field="6" count="1">
            <x v="540"/>
          </reference>
        </references>
      </pivotArea>
    </format>
    <format dxfId="1373">
      <pivotArea collapsedLevelsAreSubtotals="1" fieldPosition="0">
        <references count="1">
          <reference field="6" count="1">
            <x v="541"/>
          </reference>
        </references>
      </pivotArea>
    </format>
    <format dxfId="1372">
      <pivotArea collapsedLevelsAreSubtotals="1" fieldPosition="0">
        <references count="1">
          <reference field="6" count="1">
            <x v="544"/>
          </reference>
        </references>
      </pivotArea>
    </format>
    <format dxfId="1371">
      <pivotArea collapsedLevelsAreSubtotals="1" fieldPosition="0">
        <references count="1">
          <reference field="6" count="1">
            <x v="565"/>
          </reference>
        </references>
      </pivotArea>
    </format>
    <format dxfId="1370">
      <pivotArea collapsedLevelsAreSubtotals="1" fieldPosition="0">
        <references count="1">
          <reference field="6" count="1">
            <x v="569"/>
          </reference>
        </references>
      </pivotArea>
    </format>
    <format dxfId="1369">
      <pivotArea collapsedLevelsAreSubtotals="1" fieldPosition="0">
        <references count="1">
          <reference field="6" count="1">
            <x v="600"/>
          </reference>
        </references>
      </pivotArea>
    </format>
    <format dxfId="1368">
      <pivotArea collapsedLevelsAreSubtotals="1" fieldPosition="0">
        <references count="1">
          <reference field="6" count="1">
            <x v="601"/>
          </reference>
        </references>
      </pivotArea>
    </format>
    <format dxfId="1367">
      <pivotArea collapsedLevelsAreSubtotals="1" fieldPosition="0">
        <references count="1">
          <reference field="6" count="1">
            <x v="605"/>
          </reference>
        </references>
      </pivotArea>
    </format>
    <format dxfId="1366">
      <pivotArea collapsedLevelsAreSubtotals="1" fieldPosition="0">
        <references count="1">
          <reference field="6" count="1">
            <x v="609"/>
          </reference>
        </references>
      </pivotArea>
    </format>
    <format dxfId="1365">
      <pivotArea collapsedLevelsAreSubtotals="1" fieldPosition="0">
        <references count="1">
          <reference field="6" count="1">
            <x v="610"/>
          </reference>
        </references>
      </pivotArea>
    </format>
    <format dxfId="1364">
      <pivotArea collapsedLevelsAreSubtotals="1" fieldPosition="0">
        <references count="1">
          <reference field="6" count="1">
            <x v="617"/>
          </reference>
        </references>
      </pivotArea>
    </format>
    <format dxfId="1363">
      <pivotArea collapsedLevelsAreSubtotals="1" fieldPosition="0">
        <references count="1">
          <reference field="6" count="1">
            <x v="619"/>
          </reference>
        </references>
      </pivotArea>
    </format>
    <format dxfId="1362">
      <pivotArea collapsedLevelsAreSubtotals="1" fieldPosition="0">
        <references count="1">
          <reference field="6" count="1">
            <x v="651"/>
          </reference>
        </references>
      </pivotArea>
    </format>
    <format dxfId="1361">
      <pivotArea collapsedLevelsAreSubtotals="1" fieldPosition="0">
        <references count="1">
          <reference field="6" count="1">
            <x v="660"/>
          </reference>
        </references>
      </pivotArea>
    </format>
    <format dxfId="1360">
      <pivotArea collapsedLevelsAreSubtotals="1" fieldPosition="0">
        <references count="1">
          <reference field="6" count="1">
            <x v="665"/>
          </reference>
        </references>
      </pivotArea>
    </format>
    <format dxfId="1359">
      <pivotArea collapsedLevelsAreSubtotals="1" fieldPosition="0">
        <references count="1">
          <reference field="6" count="1">
            <x v="671"/>
          </reference>
        </references>
      </pivotArea>
    </format>
    <format dxfId="1358">
      <pivotArea collapsedLevelsAreSubtotals="1" fieldPosition="0">
        <references count="1">
          <reference field="6" count="1">
            <x v="676"/>
          </reference>
        </references>
      </pivotArea>
    </format>
    <format dxfId="1357">
      <pivotArea collapsedLevelsAreSubtotals="1" fieldPosition="0">
        <references count="1">
          <reference field="6" count="1">
            <x v="682"/>
          </reference>
        </references>
      </pivotArea>
    </format>
    <format dxfId="1356">
      <pivotArea collapsedLevelsAreSubtotals="1" fieldPosition="0">
        <references count="1">
          <reference field="6" count="1">
            <x v="683"/>
          </reference>
        </references>
      </pivotArea>
    </format>
    <format dxfId="1355">
      <pivotArea collapsedLevelsAreSubtotals="1" fieldPosition="0">
        <references count="1">
          <reference field="6" count="1">
            <x v="686"/>
          </reference>
        </references>
      </pivotArea>
    </format>
    <format dxfId="1354">
      <pivotArea collapsedLevelsAreSubtotals="1" fieldPosition="0">
        <references count="1">
          <reference field="6" count="1">
            <x v="687"/>
          </reference>
        </references>
      </pivotArea>
    </format>
    <format dxfId="1353">
      <pivotArea collapsedLevelsAreSubtotals="1" fieldPosition="0">
        <references count="1">
          <reference field="6" count="1">
            <x v="691"/>
          </reference>
        </references>
      </pivotArea>
    </format>
    <format dxfId="1352">
      <pivotArea collapsedLevelsAreSubtotals="1" fieldPosition="0">
        <references count="1">
          <reference field="6" count="1">
            <x v="696"/>
          </reference>
        </references>
      </pivotArea>
    </format>
    <format dxfId="1351">
      <pivotArea collapsedLevelsAreSubtotals="1" fieldPosition="0">
        <references count="1">
          <reference field="6" count="1">
            <x v="697"/>
          </reference>
        </references>
      </pivotArea>
    </format>
    <format dxfId="1350">
      <pivotArea collapsedLevelsAreSubtotals="1" fieldPosition="0">
        <references count="1">
          <reference field="6" count="1">
            <x v="698"/>
          </reference>
        </references>
      </pivotArea>
    </format>
    <format dxfId="1349">
      <pivotArea collapsedLevelsAreSubtotals="1" fieldPosition="0">
        <references count="1">
          <reference field="6" count="1">
            <x v="704"/>
          </reference>
        </references>
      </pivotArea>
    </format>
    <format dxfId="1348">
      <pivotArea collapsedLevelsAreSubtotals="1" fieldPosition="0">
        <references count="1">
          <reference field="6" count="1">
            <x v="705"/>
          </reference>
        </references>
      </pivotArea>
    </format>
    <format dxfId="1347">
      <pivotArea collapsedLevelsAreSubtotals="1" fieldPosition="0">
        <references count="1">
          <reference field="6" count="1">
            <x v="710"/>
          </reference>
        </references>
      </pivotArea>
    </format>
    <format dxfId="1346">
      <pivotArea collapsedLevelsAreSubtotals="1" fieldPosition="0">
        <references count="1">
          <reference field="6" count="1">
            <x v="713"/>
          </reference>
        </references>
      </pivotArea>
    </format>
    <format dxfId="1345">
      <pivotArea collapsedLevelsAreSubtotals="1" fieldPosition="0">
        <references count="1">
          <reference field="6" count="1">
            <x v="721"/>
          </reference>
        </references>
      </pivotArea>
    </format>
    <format dxfId="1344">
      <pivotArea collapsedLevelsAreSubtotals="1" fieldPosition="0">
        <references count="1">
          <reference field="6" count="1">
            <x v="724"/>
          </reference>
        </references>
      </pivotArea>
    </format>
    <format dxfId="1343">
      <pivotArea collapsedLevelsAreSubtotals="1" fieldPosition="0">
        <references count="1">
          <reference field="6" count="1">
            <x v="731"/>
          </reference>
        </references>
      </pivotArea>
    </format>
    <format dxfId="1342">
      <pivotArea collapsedLevelsAreSubtotals="1" fieldPosition="0">
        <references count="1">
          <reference field="6" count="1">
            <x v="758"/>
          </reference>
        </references>
      </pivotArea>
    </format>
    <format dxfId="1341">
      <pivotArea collapsedLevelsAreSubtotals="1" fieldPosition="0">
        <references count="1">
          <reference field="6" count="1">
            <x v="762"/>
          </reference>
        </references>
      </pivotArea>
    </format>
    <format dxfId="1340">
      <pivotArea collapsedLevelsAreSubtotals="1" fieldPosition="0">
        <references count="1">
          <reference field="6" count="1">
            <x v="769"/>
          </reference>
        </references>
      </pivotArea>
    </format>
    <format dxfId="1339">
      <pivotArea collapsedLevelsAreSubtotals="1" fieldPosition="0">
        <references count="1">
          <reference field="6" count="1">
            <x v="777"/>
          </reference>
        </references>
      </pivotArea>
    </format>
    <format dxfId="1338">
      <pivotArea collapsedLevelsAreSubtotals="1" fieldPosition="0">
        <references count="1">
          <reference field="6" count="1">
            <x v="778"/>
          </reference>
        </references>
      </pivotArea>
    </format>
    <format dxfId="1337">
      <pivotArea collapsedLevelsAreSubtotals="1" fieldPosition="0">
        <references count="1">
          <reference field="6" count="1">
            <x v="783"/>
          </reference>
        </references>
      </pivotArea>
    </format>
    <format dxfId="1336">
      <pivotArea collapsedLevelsAreSubtotals="1" fieldPosition="0">
        <references count="1">
          <reference field="6" count="1">
            <x v="784"/>
          </reference>
        </references>
      </pivotArea>
    </format>
    <format dxfId="1335">
      <pivotArea collapsedLevelsAreSubtotals="1" fieldPosition="0">
        <references count="1">
          <reference field="6" count="1">
            <x v="788"/>
          </reference>
        </references>
      </pivotArea>
    </format>
    <format dxfId="1334">
      <pivotArea collapsedLevelsAreSubtotals="1" fieldPosition="0">
        <references count="1">
          <reference field="6" count="1">
            <x v="794"/>
          </reference>
        </references>
      </pivotArea>
    </format>
    <format dxfId="1333">
      <pivotArea collapsedLevelsAreSubtotals="1" fieldPosition="0">
        <references count="1">
          <reference field="6" count="1">
            <x v="808"/>
          </reference>
        </references>
      </pivotArea>
    </format>
    <format dxfId="1332">
      <pivotArea collapsedLevelsAreSubtotals="1" fieldPosition="0">
        <references count="1">
          <reference field="6" count="1">
            <x v="816"/>
          </reference>
        </references>
      </pivotArea>
    </format>
    <format dxfId="1331">
      <pivotArea collapsedLevelsAreSubtotals="1" fieldPosition="0">
        <references count="1">
          <reference field="6" count="1">
            <x v="822"/>
          </reference>
        </references>
      </pivotArea>
    </format>
    <format dxfId="1330">
      <pivotArea collapsedLevelsAreSubtotals="1" fieldPosition="0">
        <references count="1">
          <reference field="6" count="1">
            <x v="844"/>
          </reference>
        </references>
      </pivotArea>
    </format>
    <format dxfId="1329">
      <pivotArea collapsedLevelsAreSubtotals="1" fieldPosition="0">
        <references count="1">
          <reference field="6" count="1">
            <x v="863"/>
          </reference>
        </references>
      </pivotArea>
    </format>
    <format dxfId="1328">
      <pivotArea collapsedLevelsAreSubtotals="1" fieldPosition="0">
        <references count="1">
          <reference field="6" count="1">
            <x v="881"/>
          </reference>
        </references>
      </pivotArea>
    </format>
    <format dxfId="1327">
      <pivotArea collapsedLevelsAreSubtotals="1" fieldPosition="0">
        <references count="1">
          <reference field="6" count="1">
            <x v="883"/>
          </reference>
        </references>
      </pivotArea>
    </format>
    <format dxfId="1326">
      <pivotArea collapsedLevelsAreSubtotals="1" fieldPosition="0">
        <references count="1">
          <reference field="6" count="1">
            <x v="887"/>
          </reference>
        </references>
      </pivotArea>
    </format>
    <format dxfId="1325">
      <pivotArea collapsedLevelsAreSubtotals="1" fieldPosition="0">
        <references count="1">
          <reference field="6" count="1">
            <x v="892"/>
          </reference>
        </references>
      </pivotArea>
    </format>
    <format dxfId="1324">
      <pivotArea collapsedLevelsAreSubtotals="1" fieldPosition="0">
        <references count="1">
          <reference field="6" count="1">
            <x v="893"/>
          </reference>
        </references>
      </pivotArea>
    </format>
    <format dxfId="1323">
      <pivotArea collapsedLevelsAreSubtotals="1" fieldPosition="0">
        <references count="1">
          <reference field="6" count="1">
            <x v="899"/>
          </reference>
        </references>
      </pivotArea>
    </format>
    <format dxfId="1322">
      <pivotArea collapsedLevelsAreSubtotals="1" fieldPosition="0">
        <references count="1">
          <reference field="6" count="1">
            <x v="925"/>
          </reference>
        </references>
      </pivotArea>
    </format>
    <format dxfId="1321">
      <pivotArea collapsedLevelsAreSubtotals="1" fieldPosition="0">
        <references count="1">
          <reference field="6" count="1">
            <x v="926"/>
          </reference>
        </references>
      </pivotArea>
    </format>
    <format dxfId="1320">
      <pivotArea collapsedLevelsAreSubtotals="1" fieldPosition="0">
        <references count="1">
          <reference field="6" count="1">
            <x v="927"/>
          </reference>
        </references>
      </pivotArea>
    </format>
    <format dxfId="1319">
      <pivotArea collapsedLevelsAreSubtotals="1" fieldPosition="0">
        <references count="1">
          <reference field="6" count="1">
            <x v="929"/>
          </reference>
        </references>
      </pivotArea>
    </format>
    <format dxfId="1318">
      <pivotArea collapsedLevelsAreSubtotals="1" fieldPosition="0">
        <references count="1">
          <reference field="6" count="1">
            <x v="933"/>
          </reference>
        </references>
      </pivotArea>
    </format>
    <format dxfId="1317">
      <pivotArea collapsedLevelsAreSubtotals="1" fieldPosition="0">
        <references count="1">
          <reference field="6" count="1">
            <x v="939"/>
          </reference>
        </references>
      </pivotArea>
    </format>
    <format dxfId="1316">
      <pivotArea collapsedLevelsAreSubtotals="1" fieldPosition="0">
        <references count="1">
          <reference field="6" count="1">
            <x v="955"/>
          </reference>
        </references>
      </pivotArea>
    </format>
    <format dxfId="1315">
      <pivotArea collapsedLevelsAreSubtotals="1" fieldPosition="0">
        <references count="1">
          <reference field="6" count="1">
            <x v="959"/>
          </reference>
        </references>
      </pivotArea>
    </format>
    <format dxfId="1314">
      <pivotArea collapsedLevelsAreSubtotals="1" fieldPosition="0">
        <references count="1">
          <reference field="6" count="1">
            <x v="961"/>
          </reference>
        </references>
      </pivotArea>
    </format>
    <format dxfId="1313">
      <pivotArea collapsedLevelsAreSubtotals="1" fieldPosition="0">
        <references count="1">
          <reference field="6" count="1">
            <x v="966"/>
          </reference>
        </references>
      </pivotArea>
    </format>
    <format dxfId="1312">
      <pivotArea collapsedLevelsAreSubtotals="1" fieldPosition="0">
        <references count="1">
          <reference field="6" count="1">
            <x v="969"/>
          </reference>
        </references>
      </pivotArea>
    </format>
    <format dxfId="1311">
      <pivotArea collapsedLevelsAreSubtotals="1" fieldPosition="0">
        <references count="1">
          <reference field="6" count="1">
            <x v="973"/>
          </reference>
        </references>
      </pivotArea>
    </format>
    <format dxfId="1310">
      <pivotArea collapsedLevelsAreSubtotals="1" fieldPosition="0">
        <references count="1">
          <reference field="6" count="1">
            <x v="975"/>
          </reference>
        </references>
      </pivotArea>
    </format>
    <format dxfId="1309">
      <pivotArea collapsedLevelsAreSubtotals="1" fieldPosition="0">
        <references count="1">
          <reference field="6" count="1">
            <x v="978"/>
          </reference>
        </references>
      </pivotArea>
    </format>
    <format dxfId="1308">
      <pivotArea collapsedLevelsAreSubtotals="1" fieldPosition="0">
        <references count="1">
          <reference field="6" count="1">
            <x v="983"/>
          </reference>
        </references>
      </pivotArea>
    </format>
    <format dxfId="1307">
      <pivotArea collapsedLevelsAreSubtotals="1" fieldPosition="0">
        <references count="1">
          <reference field="6" count="1">
            <x v="985"/>
          </reference>
        </references>
      </pivotArea>
    </format>
    <format dxfId="1306">
      <pivotArea collapsedLevelsAreSubtotals="1" fieldPosition="0">
        <references count="1">
          <reference field="6" count="1">
            <x v="999"/>
          </reference>
        </references>
      </pivotArea>
    </format>
    <format dxfId="1305">
      <pivotArea collapsedLevelsAreSubtotals="1" fieldPosition="0">
        <references count="1">
          <reference field="6" count="1">
            <x v="1018"/>
          </reference>
        </references>
      </pivotArea>
    </format>
    <format dxfId="1304">
      <pivotArea collapsedLevelsAreSubtotals="1" fieldPosition="0">
        <references count="1">
          <reference field="6" count="1">
            <x v="1022"/>
          </reference>
        </references>
      </pivotArea>
    </format>
    <format dxfId="1303">
      <pivotArea collapsedLevelsAreSubtotals="1" fieldPosition="0">
        <references count="1">
          <reference field="6" count="1">
            <x v="1023"/>
          </reference>
        </references>
      </pivotArea>
    </format>
    <format dxfId="1302">
      <pivotArea collapsedLevelsAreSubtotals="1" fieldPosition="0">
        <references count="1">
          <reference field="6" count="1">
            <x v="1024"/>
          </reference>
        </references>
      </pivotArea>
    </format>
    <format dxfId="1301">
      <pivotArea collapsedLevelsAreSubtotals="1" fieldPosition="0">
        <references count="1">
          <reference field="6" count="1">
            <x v="1025"/>
          </reference>
        </references>
      </pivotArea>
    </format>
    <format dxfId="1300">
      <pivotArea collapsedLevelsAreSubtotals="1" fieldPosition="0">
        <references count="1">
          <reference field="6" count="1">
            <x v="1028"/>
          </reference>
        </references>
      </pivotArea>
    </format>
    <format dxfId="1299">
      <pivotArea collapsedLevelsAreSubtotals="1" fieldPosition="0">
        <references count="1">
          <reference field="6" count="1">
            <x v="1029"/>
          </reference>
        </references>
      </pivotArea>
    </format>
    <format dxfId="1298">
      <pivotArea collapsedLevelsAreSubtotals="1" fieldPosition="0">
        <references count="1">
          <reference field="6" count="1">
            <x v="1048"/>
          </reference>
        </references>
      </pivotArea>
    </format>
    <format dxfId="1297">
      <pivotArea collapsedLevelsAreSubtotals="1" fieldPosition="0">
        <references count="1">
          <reference field="6" count="1">
            <x v="1049"/>
          </reference>
        </references>
      </pivotArea>
    </format>
    <format dxfId="1296">
      <pivotArea collapsedLevelsAreSubtotals="1" fieldPosition="0">
        <references count="1">
          <reference field="6" count="1">
            <x v="1053"/>
          </reference>
        </references>
      </pivotArea>
    </format>
    <format dxfId="1295">
      <pivotArea collapsedLevelsAreSubtotals="1" fieldPosition="0">
        <references count="1">
          <reference field="6" count="1">
            <x v="1074"/>
          </reference>
        </references>
      </pivotArea>
    </format>
    <format dxfId="1294">
      <pivotArea collapsedLevelsAreSubtotals="1" fieldPosition="0">
        <references count="1">
          <reference field="6" count="1">
            <x v="1075"/>
          </reference>
        </references>
      </pivotArea>
    </format>
    <format dxfId="1293">
      <pivotArea collapsedLevelsAreSubtotals="1" fieldPosition="0">
        <references count="1">
          <reference field="6" count="1">
            <x v="1081"/>
          </reference>
        </references>
      </pivotArea>
    </format>
    <format dxfId="1292">
      <pivotArea collapsedLevelsAreSubtotals="1" fieldPosition="0">
        <references count="1">
          <reference field="6" count="1">
            <x v="1087"/>
          </reference>
        </references>
      </pivotArea>
    </format>
    <format dxfId="1291">
      <pivotArea collapsedLevelsAreSubtotals="1" fieldPosition="0">
        <references count="1">
          <reference field="6" count="1">
            <x v="1088"/>
          </reference>
        </references>
      </pivotArea>
    </format>
    <format dxfId="1290">
      <pivotArea collapsedLevelsAreSubtotals="1" fieldPosition="0">
        <references count="1">
          <reference field="6" count="1">
            <x v="1089"/>
          </reference>
        </references>
      </pivotArea>
    </format>
    <format dxfId="1289">
      <pivotArea collapsedLevelsAreSubtotals="1" fieldPosition="0">
        <references count="1">
          <reference field="6" count="1">
            <x v="1091"/>
          </reference>
        </references>
      </pivotArea>
    </format>
    <format dxfId="1288">
      <pivotArea collapsedLevelsAreSubtotals="1" fieldPosition="0">
        <references count="1">
          <reference field="6" count="1">
            <x v="1095"/>
          </reference>
        </references>
      </pivotArea>
    </format>
    <format dxfId="1287">
      <pivotArea collapsedLevelsAreSubtotals="1" fieldPosition="0">
        <references count="1">
          <reference field="6" count="1">
            <x v="1104"/>
          </reference>
        </references>
      </pivotArea>
    </format>
    <format dxfId="1286">
      <pivotArea collapsedLevelsAreSubtotals="1" fieldPosition="0">
        <references count="1">
          <reference field="6" count="1">
            <x v="1107"/>
          </reference>
        </references>
      </pivotArea>
    </format>
    <format dxfId="1285">
      <pivotArea collapsedLevelsAreSubtotals="1" fieldPosition="0">
        <references count="1">
          <reference field="6" count="1">
            <x v="1109"/>
          </reference>
        </references>
      </pivotArea>
    </format>
    <format dxfId="1284">
      <pivotArea collapsedLevelsAreSubtotals="1" fieldPosition="0">
        <references count="1">
          <reference field="6" count="1">
            <x v="1116"/>
          </reference>
        </references>
      </pivotArea>
    </format>
    <format dxfId="1283">
      <pivotArea collapsedLevelsAreSubtotals="1" fieldPosition="0">
        <references count="1">
          <reference field="6" count="1">
            <x v="1117"/>
          </reference>
        </references>
      </pivotArea>
    </format>
    <format dxfId="1282">
      <pivotArea collapsedLevelsAreSubtotals="1" fieldPosition="0">
        <references count="1">
          <reference field="6" count="1">
            <x v="1121"/>
          </reference>
        </references>
      </pivotArea>
    </format>
    <format dxfId="1281">
      <pivotArea collapsedLevelsAreSubtotals="1" fieldPosition="0">
        <references count="1">
          <reference field="6" count="1">
            <x v="1124"/>
          </reference>
        </references>
      </pivotArea>
    </format>
    <format dxfId="1280">
      <pivotArea collapsedLevelsAreSubtotals="1" fieldPosition="0">
        <references count="1">
          <reference field="6" count="1">
            <x v="1126"/>
          </reference>
        </references>
      </pivotArea>
    </format>
    <format dxfId="1279">
      <pivotArea collapsedLevelsAreSubtotals="1" fieldPosition="0">
        <references count="1">
          <reference field="6" count="1">
            <x v="1127"/>
          </reference>
        </references>
      </pivotArea>
    </format>
    <format dxfId="1278">
      <pivotArea collapsedLevelsAreSubtotals="1" fieldPosition="0">
        <references count="1">
          <reference field="6" count="1">
            <x v="1138"/>
          </reference>
        </references>
      </pivotArea>
    </format>
    <format dxfId="1277">
      <pivotArea collapsedLevelsAreSubtotals="1" fieldPosition="0">
        <references count="1">
          <reference field="6" count="1">
            <x v="1143"/>
          </reference>
        </references>
      </pivotArea>
    </format>
    <format dxfId="1276">
      <pivotArea collapsedLevelsAreSubtotals="1" fieldPosition="0">
        <references count="1">
          <reference field="6" count="1">
            <x v="1147"/>
          </reference>
        </references>
      </pivotArea>
    </format>
    <format dxfId="1275">
      <pivotArea collapsedLevelsAreSubtotals="1" fieldPosition="0">
        <references count="1">
          <reference field="6" count="1">
            <x v="1155"/>
          </reference>
        </references>
      </pivotArea>
    </format>
    <format dxfId="1274">
      <pivotArea collapsedLevelsAreSubtotals="1" fieldPosition="0">
        <references count="1">
          <reference field="6" count="1">
            <x v="1163"/>
          </reference>
        </references>
      </pivotArea>
    </format>
    <format dxfId="1273">
      <pivotArea collapsedLevelsAreSubtotals="1" fieldPosition="0">
        <references count="1">
          <reference field="6" count="1">
            <x v="1172"/>
          </reference>
        </references>
      </pivotArea>
    </format>
    <format dxfId="1272">
      <pivotArea collapsedLevelsAreSubtotals="1" fieldPosition="0">
        <references count="1">
          <reference field="6" count="1">
            <x v="1180"/>
          </reference>
        </references>
      </pivotArea>
    </format>
    <format dxfId="1271">
      <pivotArea collapsedLevelsAreSubtotals="1" fieldPosition="0">
        <references count="1">
          <reference field="6" count="1">
            <x v="1185"/>
          </reference>
        </references>
      </pivotArea>
    </format>
    <format dxfId="1270">
      <pivotArea collapsedLevelsAreSubtotals="1" fieldPosition="0">
        <references count="1">
          <reference field="6" count="1">
            <x v="1193"/>
          </reference>
        </references>
      </pivotArea>
    </format>
    <format dxfId="1269">
      <pivotArea collapsedLevelsAreSubtotals="1" fieldPosition="0">
        <references count="1">
          <reference field="6" count="1">
            <x v="1208"/>
          </reference>
        </references>
      </pivotArea>
    </format>
    <format dxfId="1268">
      <pivotArea collapsedLevelsAreSubtotals="1" fieldPosition="0">
        <references count="1">
          <reference field="6" count="1">
            <x v="1210"/>
          </reference>
        </references>
      </pivotArea>
    </format>
    <format dxfId="1267">
      <pivotArea collapsedLevelsAreSubtotals="1" fieldPosition="0">
        <references count="1">
          <reference field="6" count="1">
            <x v="1216"/>
          </reference>
        </references>
      </pivotArea>
    </format>
    <format dxfId="1266">
      <pivotArea collapsedLevelsAreSubtotals="1" fieldPosition="0">
        <references count="1">
          <reference field="6" count="1">
            <x v="1218"/>
          </reference>
        </references>
      </pivotArea>
    </format>
    <format dxfId="1265">
      <pivotArea collapsedLevelsAreSubtotals="1" fieldPosition="0">
        <references count="1">
          <reference field="6" count="1">
            <x v="1233"/>
          </reference>
        </references>
      </pivotArea>
    </format>
    <format dxfId="1264">
      <pivotArea collapsedLevelsAreSubtotals="1" fieldPosition="0">
        <references count="1">
          <reference field="6" count="1">
            <x v="1234"/>
          </reference>
        </references>
      </pivotArea>
    </format>
    <format dxfId="1263">
      <pivotArea collapsedLevelsAreSubtotals="1" fieldPosition="0">
        <references count="1">
          <reference field="6" count="1">
            <x v="1235"/>
          </reference>
        </references>
      </pivotArea>
    </format>
    <format dxfId="1262">
      <pivotArea collapsedLevelsAreSubtotals="1" fieldPosition="0">
        <references count="1">
          <reference field="6" count="1">
            <x v="1236"/>
          </reference>
        </references>
      </pivotArea>
    </format>
    <format dxfId="1261">
      <pivotArea collapsedLevelsAreSubtotals="1" fieldPosition="0">
        <references count="1">
          <reference field="6" count="1">
            <x v="1238"/>
          </reference>
        </references>
      </pivotArea>
    </format>
    <format dxfId="1260">
      <pivotArea collapsedLevelsAreSubtotals="1" fieldPosition="0">
        <references count="1">
          <reference field="6" count="1">
            <x v="1242"/>
          </reference>
        </references>
      </pivotArea>
    </format>
    <format dxfId="1259">
      <pivotArea collapsedLevelsAreSubtotals="1" fieldPosition="0">
        <references count="1">
          <reference field="6" count="1">
            <x v="1258"/>
          </reference>
        </references>
      </pivotArea>
    </format>
    <format dxfId="1258">
      <pivotArea collapsedLevelsAreSubtotals="1" fieldPosition="0">
        <references count="1">
          <reference field="6" count="1">
            <x v="1268"/>
          </reference>
        </references>
      </pivotArea>
    </format>
    <format dxfId="1257">
      <pivotArea collapsedLevelsAreSubtotals="1" fieldPosition="0">
        <references count="1">
          <reference field="6" count="1">
            <x v="1270"/>
          </reference>
        </references>
      </pivotArea>
    </format>
    <format dxfId="1256">
      <pivotArea collapsedLevelsAreSubtotals="1" fieldPosition="0">
        <references count="1">
          <reference field="6" count="1">
            <x v="1276"/>
          </reference>
        </references>
      </pivotArea>
    </format>
    <format dxfId="1255">
      <pivotArea collapsedLevelsAreSubtotals="1" fieldPosition="0">
        <references count="1">
          <reference field="6" count="1">
            <x v="1290"/>
          </reference>
        </references>
      </pivotArea>
    </format>
    <format dxfId="1254">
      <pivotArea collapsedLevelsAreSubtotals="1" fieldPosition="0">
        <references count="1">
          <reference field="6" count="1">
            <x v="1294"/>
          </reference>
        </references>
      </pivotArea>
    </format>
    <format dxfId="1253">
      <pivotArea collapsedLevelsAreSubtotals="1" fieldPosition="0">
        <references count="1">
          <reference field="6" count="1">
            <x v="1301"/>
          </reference>
        </references>
      </pivotArea>
    </format>
    <format dxfId="1252">
      <pivotArea collapsedLevelsAreSubtotals="1" fieldPosition="0">
        <references count="1">
          <reference field="6" count="1">
            <x v="1306"/>
          </reference>
        </references>
      </pivotArea>
    </format>
    <format dxfId="1251">
      <pivotArea collapsedLevelsAreSubtotals="1" fieldPosition="0">
        <references count="1">
          <reference field="6" count="1">
            <x v="1307"/>
          </reference>
        </references>
      </pivotArea>
    </format>
    <format dxfId="1250">
      <pivotArea collapsedLevelsAreSubtotals="1" fieldPosition="0">
        <references count="1">
          <reference field="6" count="1">
            <x v="1308"/>
          </reference>
        </references>
      </pivotArea>
    </format>
    <format dxfId="1249">
      <pivotArea collapsedLevelsAreSubtotals="1" fieldPosition="0">
        <references count="1">
          <reference field="6" count="1">
            <x v="1312"/>
          </reference>
        </references>
      </pivotArea>
    </format>
    <format dxfId="1248">
      <pivotArea collapsedLevelsAreSubtotals="1" fieldPosition="0">
        <references count="1">
          <reference field="6" count="1">
            <x v="1313"/>
          </reference>
        </references>
      </pivotArea>
    </format>
    <format dxfId="1247">
      <pivotArea collapsedLevelsAreSubtotals="1" fieldPosition="0">
        <references count="1">
          <reference field="6" count="1">
            <x v="1314"/>
          </reference>
        </references>
      </pivotArea>
    </format>
    <format dxfId="1246">
      <pivotArea collapsedLevelsAreSubtotals="1" fieldPosition="0">
        <references count="1">
          <reference field="6" count="1">
            <x v="1315"/>
          </reference>
        </references>
      </pivotArea>
    </format>
    <format dxfId="1245">
      <pivotArea collapsedLevelsAreSubtotals="1" fieldPosition="0">
        <references count="1">
          <reference field="6" count="1">
            <x v="1321"/>
          </reference>
        </references>
      </pivotArea>
    </format>
    <format dxfId="1244">
      <pivotArea collapsedLevelsAreSubtotals="1" fieldPosition="0">
        <references count="1">
          <reference field="6" count="1">
            <x v="1322"/>
          </reference>
        </references>
      </pivotArea>
    </format>
    <format dxfId="1243">
      <pivotArea collapsedLevelsAreSubtotals="1" fieldPosition="0">
        <references count="1">
          <reference field="6" count="1">
            <x v="1325"/>
          </reference>
        </references>
      </pivotArea>
    </format>
    <format dxfId="1242">
      <pivotArea collapsedLevelsAreSubtotals="1" fieldPosition="0">
        <references count="1">
          <reference field="6" count="1">
            <x v="1337"/>
          </reference>
        </references>
      </pivotArea>
    </format>
    <format dxfId="1241">
      <pivotArea collapsedLevelsAreSubtotals="1" fieldPosition="0">
        <references count="1">
          <reference field="6" count="1">
            <x v="1339"/>
          </reference>
        </references>
      </pivotArea>
    </format>
    <format dxfId="1240">
      <pivotArea collapsedLevelsAreSubtotals="1" fieldPosition="0">
        <references count="1">
          <reference field="6" count="1">
            <x v="1340"/>
          </reference>
        </references>
      </pivotArea>
    </format>
    <format dxfId="1239">
      <pivotArea collapsedLevelsAreSubtotals="1" fieldPosition="0">
        <references count="1">
          <reference field="6" count="1">
            <x v="1341"/>
          </reference>
        </references>
      </pivotArea>
    </format>
    <format dxfId="1238">
      <pivotArea collapsedLevelsAreSubtotals="1" fieldPosition="0">
        <references count="1">
          <reference field="6" count="1">
            <x v="1343"/>
          </reference>
        </references>
      </pivotArea>
    </format>
    <format dxfId="1237">
      <pivotArea collapsedLevelsAreSubtotals="1" fieldPosition="0">
        <references count="1">
          <reference field="6" count="1">
            <x v="1344"/>
          </reference>
        </references>
      </pivotArea>
    </format>
    <format dxfId="1236">
      <pivotArea collapsedLevelsAreSubtotals="1" fieldPosition="0">
        <references count="1">
          <reference field="6" count="1">
            <x v="1354"/>
          </reference>
        </references>
      </pivotArea>
    </format>
    <format dxfId="1235">
      <pivotArea collapsedLevelsAreSubtotals="1" fieldPosition="0">
        <references count="1">
          <reference field="6" count="1">
            <x v="1356"/>
          </reference>
        </references>
      </pivotArea>
    </format>
    <format dxfId="1234">
      <pivotArea collapsedLevelsAreSubtotals="1" fieldPosition="0">
        <references count="1">
          <reference field="6" count="1">
            <x v="1361"/>
          </reference>
        </references>
      </pivotArea>
    </format>
    <format dxfId="1233">
      <pivotArea collapsedLevelsAreSubtotals="1" fieldPosition="0">
        <references count="1">
          <reference field="6" count="1">
            <x v="1372"/>
          </reference>
        </references>
      </pivotArea>
    </format>
    <format dxfId="1232">
      <pivotArea collapsedLevelsAreSubtotals="1" fieldPosition="0">
        <references count="1">
          <reference field="6" count="1">
            <x v="1373"/>
          </reference>
        </references>
      </pivotArea>
    </format>
    <format dxfId="1231">
      <pivotArea collapsedLevelsAreSubtotals="1" fieldPosition="0">
        <references count="1">
          <reference field="6" count="1">
            <x v="1399"/>
          </reference>
        </references>
      </pivotArea>
    </format>
    <format dxfId="1230">
      <pivotArea collapsedLevelsAreSubtotals="1" fieldPosition="0">
        <references count="1">
          <reference field="6" count="1">
            <x v="1408"/>
          </reference>
        </references>
      </pivotArea>
    </format>
    <format dxfId="1229">
      <pivotArea collapsedLevelsAreSubtotals="1" fieldPosition="0">
        <references count="1">
          <reference field="6" count="1">
            <x v="1424"/>
          </reference>
        </references>
      </pivotArea>
    </format>
    <format dxfId="1228">
      <pivotArea collapsedLevelsAreSubtotals="1" fieldPosition="0">
        <references count="1">
          <reference field="6" count="1">
            <x v="1425"/>
          </reference>
        </references>
      </pivotArea>
    </format>
    <format dxfId="1227">
      <pivotArea collapsedLevelsAreSubtotals="1" fieldPosition="0">
        <references count="1">
          <reference field="6" count="1">
            <x v="1428"/>
          </reference>
        </references>
      </pivotArea>
    </format>
    <format dxfId="1226">
      <pivotArea collapsedLevelsAreSubtotals="1" fieldPosition="0">
        <references count="1">
          <reference field="6" count="1">
            <x v="1431"/>
          </reference>
        </references>
      </pivotArea>
    </format>
    <format dxfId="1225">
      <pivotArea collapsedLevelsAreSubtotals="1" fieldPosition="0">
        <references count="1">
          <reference field="6" count="1">
            <x v="1440"/>
          </reference>
        </references>
      </pivotArea>
    </format>
    <format dxfId="1224">
      <pivotArea collapsedLevelsAreSubtotals="1" fieldPosition="0">
        <references count="1">
          <reference field="6" count="1">
            <x v="1446"/>
          </reference>
        </references>
      </pivotArea>
    </format>
    <format dxfId="1223">
      <pivotArea collapsedLevelsAreSubtotals="1" fieldPosition="0">
        <references count="1">
          <reference field="6" count="1">
            <x v="1450"/>
          </reference>
        </references>
      </pivotArea>
    </format>
    <format dxfId="1222">
      <pivotArea collapsedLevelsAreSubtotals="1" fieldPosition="0">
        <references count="1">
          <reference field="6" count="1">
            <x v="1455"/>
          </reference>
        </references>
      </pivotArea>
    </format>
    <format dxfId="1221">
      <pivotArea collapsedLevelsAreSubtotals="1" fieldPosition="0">
        <references count="1">
          <reference field="6" count="1">
            <x v="1464"/>
          </reference>
        </references>
      </pivotArea>
    </format>
    <format dxfId="1220">
      <pivotArea collapsedLevelsAreSubtotals="1" fieldPosition="0">
        <references count="1">
          <reference field="6" count="1">
            <x v="1469"/>
          </reference>
        </references>
      </pivotArea>
    </format>
    <format dxfId="1219">
      <pivotArea collapsedLevelsAreSubtotals="1" fieldPosition="0">
        <references count="1">
          <reference field="6" count="1">
            <x v="1473"/>
          </reference>
        </references>
      </pivotArea>
    </format>
    <format dxfId="1218">
      <pivotArea collapsedLevelsAreSubtotals="1" fieldPosition="0">
        <references count="1">
          <reference field="6" count="1">
            <x v="1474"/>
          </reference>
        </references>
      </pivotArea>
    </format>
    <format dxfId="1217">
      <pivotArea collapsedLevelsAreSubtotals="1" fieldPosition="0">
        <references count="1">
          <reference field="6" count="1">
            <x v="1477"/>
          </reference>
        </references>
      </pivotArea>
    </format>
    <format dxfId="1216">
      <pivotArea collapsedLevelsAreSubtotals="1" fieldPosition="0">
        <references count="1">
          <reference field="6" count="1">
            <x v="1482"/>
          </reference>
        </references>
      </pivotArea>
    </format>
    <format dxfId="1215">
      <pivotArea collapsedLevelsAreSubtotals="1" fieldPosition="0">
        <references count="1">
          <reference field="6" count="1">
            <x v="1484"/>
          </reference>
        </references>
      </pivotArea>
    </format>
    <format dxfId="1214">
      <pivotArea collapsedLevelsAreSubtotals="1" fieldPosition="0">
        <references count="1">
          <reference field="6" count="1">
            <x v="1486"/>
          </reference>
        </references>
      </pivotArea>
    </format>
    <format dxfId="1213">
      <pivotArea collapsedLevelsAreSubtotals="1" fieldPosition="0">
        <references count="1">
          <reference field="6" count="1">
            <x v="1496"/>
          </reference>
        </references>
      </pivotArea>
    </format>
    <format dxfId="1212">
      <pivotArea collapsedLevelsAreSubtotals="1" fieldPosition="0">
        <references count="1">
          <reference field="6" count="1">
            <x v="1500"/>
          </reference>
        </references>
      </pivotArea>
    </format>
    <format dxfId="1211">
      <pivotArea collapsedLevelsAreSubtotals="1" fieldPosition="0">
        <references count="1">
          <reference field="6" count="1">
            <x v="1521"/>
          </reference>
        </references>
      </pivotArea>
    </format>
    <format dxfId="1210">
      <pivotArea collapsedLevelsAreSubtotals="1" fieldPosition="0">
        <references count="1">
          <reference field="6" count="1">
            <x v="1525"/>
          </reference>
        </references>
      </pivotArea>
    </format>
    <format dxfId="1209">
      <pivotArea collapsedLevelsAreSubtotals="1" fieldPosition="0">
        <references count="1">
          <reference field="6" count="1">
            <x v="1531"/>
          </reference>
        </references>
      </pivotArea>
    </format>
    <format dxfId="1208">
      <pivotArea collapsedLevelsAreSubtotals="1" fieldPosition="0">
        <references count="1">
          <reference field="6" count="1">
            <x v="1536"/>
          </reference>
        </references>
      </pivotArea>
    </format>
    <format dxfId="1207">
      <pivotArea collapsedLevelsAreSubtotals="1" fieldPosition="0">
        <references count="1">
          <reference field="6" count="1">
            <x v="1538"/>
          </reference>
        </references>
      </pivotArea>
    </format>
    <format dxfId="1206">
      <pivotArea collapsedLevelsAreSubtotals="1" fieldPosition="0">
        <references count="1">
          <reference field="6" count="1">
            <x v="1546"/>
          </reference>
        </references>
      </pivotArea>
    </format>
    <format dxfId="1205">
      <pivotArea collapsedLevelsAreSubtotals="1" fieldPosition="0">
        <references count="1">
          <reference field="6" count="1">
            <x v="1549"/>
          </reference>
        </references>
      </pivotArea>
    </format>
    <format dxfId="1204">
      <pivotArea collapsedLevelsAreSubtotals="1" fieldPosition="0">
        <references count="1">
          <reference field="6" count="1">
            <x v="1551"/>
          </reference>
        </references>
      </pivotArea>
    </format>
    <format dxfId="1203">
      <pivotArea collapsedLevelsAreSubtotals="1" fieldPosition="0">
        <references count="1">
          <reference field="6" count="1">
            <x v="1563"/>
          </reference>
        </references>
      </pivotArea>
    </format>
    <format dxfId="1202">
      <pivotArea collapsedLevelsAreSubtotals="1" fieldPosition="0">
        <references count="1">
          <reference field="6" count="1">
            <x v="1575"/>
          </reference>
        </references>
      </pivotArea>
    </format>
    <format dxfId="1201">
      <pivotArea collapsedLevelsAreSubtotals="1" fieldPosition="0">
        <references count="1">
          <reference field="6" count="1">
            <x v="1581"/>
          </reference>
        </references>
      </pivotArea>
    </format>
    <format dxfId="1200">
      <pivotArea collapsedLevelsAreSubtotals="1" fieldPosition="0">
        <references count="1">
          <reference field="6" count="1">
            <x v="1585"/>
          </reference>
        </references>
      </pivotArea>
    </format>
    <format dxfId="1199">
      <pivotArea collapsedLevelsAreSubtotals="1" fieldPosition="0">
        <references count="1">
          <reference field="6" count="1">
            <x v="1613"/>
          </reference>
        </references>
      </pivotArea>
    </format>
    <format dxfId="1198">
      <pivotArea collapsedLevelsAreSubtotals="1" fieldPosition="0">
        <references count="1">
          <reference field="6" count="1">
            <x v="1622"/>
          </reference>
        </references>
      </pivotArea>
    </format>
    <format dxfId="1197">
      <pivotArea collapsedLevelsAreSubtotals="1" fieldPosition="0">
        <references count="1">
          <reference field="6" count="1">
            <x v="1629"/>
          </reference>
        </references>
      </pivotArea>
    </format>
    <format dxfId="1196">
      <pivotArea collapsedLevelsAreSubtotals="1" fieldPosition="0">
        <references count="1">
          <reference field="6" count="1">
            <x v="1631"/>
          </reference>
        </references>
      </pivotArea>
    </format>
    <format dxfId="1195">
      <pivotArea collapsedLevelsAreSubtotals="1" fieldPosition="0">
        <references count="1">
          <reference field="6" count="1">
            <x v="1635"/>
          </reference>
        </references>
      </pivotArea>
    </format>
    <format dxfId="1194">
      <pivotArea collapsedLevelsAreSubtotals="1" fieldPosition="0">
        <references count="1">
          <reference field="6" count="1">
            <x v="1636"/>
          </reference>
        </references>
      </pivotArea>
    </format>
    <format dxfId="1193">
      <pivotArea collapsedLevelsAreSubtotals="1" fieldPosition="0">
        <references count="1">
          <reference field="6" count="1">
            <x v="1645"/>
          </reference>
        </references>
      </pivotArea>
    </format>
    <format dxfId="1192">
      <pivotArea collapsedLevelsAreSubtotals="1" fieldPosition="0">
        <references count="1">
          <reference field="6" count="1">
            <x v="1651"/>
          </reference>
        </references>
      </pivotArea>
    </format>
    <format dxfId="1191">
      <pivotArea collapsedLevelsAreSubtotals="1" fieldPosition="0">
        <references count="1">
          <reference field="6" count="1">
            <x v="1655"/>
          </reference>
        </references>
      </pivotArea>
    </format>
    <format dxfId="1190">
      <pivotArea collapsedLevelsAreSubtotals="1" fieldPosition="0">
        <references count="1">
          <reference field="6" count="1">
            <x v="1658"/>
          </reference>
        </references>
      </pivotArea>
    </format>
    <format dxfId="1189">
      <pivotArea collapsedLevelsAreSubtotals="1" fieldPosition="0">
        <references count="1">
          <reference field="6" count="1">
            <x v="1659"/>
          </reference>
        </references>
      </pivotArea>
    </format>
    <format dxfId="1188">
      <pivotArea collapsedLevelsAreSubtotals="1" fieldPosition="0">
        <references count="1">
          <reference field="6" count="1">
            <x v="1661"/>
          </reference>
        </references>
      </pivotArea>
    </format>
    <format dxfId="1187">
      <pivotArea collapsedLevelsAreSubtotals="1" fieldPosition="0">
        <references count="1">
          <reference field="6" count="1">
            <x v="1676"/>
          </reference>
        </references>
      </pivotArea>
    </format>
    <format dxfId="1186">
      <pivotArea collapsedLevelsAreSubtotals="1" fieldPosition="0">
        <references count="1">
          <reference field="6" count="1">
            <x v="1683"/>
          </reference>
        </references>
      </pivotArea>
    </format>
    <format dxfId="1185">
      <pivotArea collapsedLevelsAreSubtotals="1" fieldPosition="0">
        <references count="1">
          <reference field="6" count="1">
            <x v="1687"/>
          </reference>
        </references>
      </pivotArea>
    </format>
    <format dxfId="1184">
      <pivotArea collapsedLevelsAreSubtotals="1" fieldPosition="0">
        <references count="1">
          <reference field="6" count="1">
            <x v="1689"/>
          </reference>
        </references>
      </pivotArea>
    </format>
    <format dxfId="1183">
      <pivotArea collapsedLevelsAreSubtotals="1" fieldPosition="0">
        <references count="1">
          <reference field="6" count="1">
            <x v="1692"/>
          </reference>
        </references>
      </pivotArea>
    </format>
    <format dxfId="1182">
      <pivotArea collapsedLevelsAreSubtotals="1" fieldPosition="0">
        <references count="1">
          <reference field="6" count="1">
            <x v="1696"/>
          </reference>
        </references>
      </pivotArea>
    </format>
    <format dxfId="1181">
      <pivotArea collapsedLevelsAreSubtotals="1" fieldPosition="0">
        <references count="1">
          <reference field="6" count="1">
            <x v="1701"/>
          </reference>
        </references>
      </pivotArea>
    </format>
    <format dxfId="1180">
      <pivotArea collapsedLevelsAreSubtotals="1" fieldPosition="0">
        <references count="1">
          <reference field="6" count="1">
            <x v="1720"/>
          </reference>
        </references>
      </pivotArea>
    </format>
    <format dxfId="1179">
      <pivotArea collapsedLevelsAreSubtotals="1" fieldPosition="0">
        <references count="1">
          <reference field="6" count="1">
            <x v="1728"/>
          </reference>
        </references>
      </pivotArea>
    </format>
    <format dxfId="1178">
      <pivotArea collapsedLevelsAreSubtotals="1" fieldPosition="0">
        <references count="1">
          <reference field="6" count="1">
            <x v="1731"/>
          </reference>
        </references>
      </pivotArea>
    </format>
    <format dxfId="1177">
      <pivotArea collapsedLevelsAreSubtotals="1" fieldPosition="0">
        <references count="1">
          <reference field="6" count="1">
            <x v="1739"/>
          </reference>
        </references>
      </pivotArea>
    </format>
    <format dxfId="1176">
      <pivotArea collapsedLevelsAreSubtotals="1" fieldPosition="0">
        <references count="1">
          <reference field="6" count="1">
            <x v="1747"/>
          </reference>
        </references>
      </pivotArea>
    </format>
    <format dxfId="1175">
      <pivotArea collapsedLevelsAreSubtotals="1" fieldPosition="0">
        <references count="1">
          <reference field="6" count="1">
            <x v="1756"/>
          </reference>
        </references>
      </pivotArea>
    </format>
    <format dxfId="1174">
      <pivotArea collapsedLevelsAreSubtotals="1" fieldPosition="0">
        <references count="1">
          <reference field="6" count="1">
            <x v="1758"/>
          </reference>
        </references>
      </pivotArea>
    </format>
    <format dxfId="1173">
      <pivotArea collapsedLevelsAreSubtotals="1" fieldPosition="0">
        <references count="1">
          <reference field="6" count="1">
            <x v="1767"/>
          </reference>
        </references>
      </pivotArea>
    </format>
    <format dxfId="1172">
      <pivotArea collapsedLevelsAreSubtotals="1" fieldPosition="0">
        <references count="1">
          <reference field="6" count="1">
            <x v="1769"/>
          </reference>
        </references>
      </pivotArea>
    </format>
    <format dxfId="1171">
      <pivotArea collapsedLevelsAreSubtotals="1" fieldPosition="0">
        <references count="1">
          <reference field="6" count="1">
            <x v="1782"/>
          </reference>
        </references>
      </pivotArea>
    </format>
    <format dxfId="1170">
      <pivotArea collapsedLevelsAreSubtotals="1" fieldPosition="0">
        <references count="1">
          <reference field="6" count="1">
            <x v="1786"/>
          </reference>
        </references>
      </pivotArea>
    </format>
    <format dxfId="1169">
      <pivotArea collapsedLevelsAreSubtotals="1" fieldPosition="0">
        <references count="1">
          <reference field="6" count="1">
            <x v="1797"/>
          </reference>
        </references>
      </pivotArea>
    </format>
    <format dxfId="1168">
      <pivotArea collapsedLevelsAreSubtotals="1" fieldPosition="0">
        <references count="1">
          <reference field="6" count="1">
            <x v="1799"/>
          </reference>
        </references>
      </pivotArea>
    </format>
    <format dxfId="1167">
      <pivotArea collapsedLevelsAreSubtotals="1" fieldPosition="0">
        <references count="1">
          <reference field="6" count="1">
            <x v="1803"/>
          </reference>
        </references>
      </pivotArea>
    </format>
    <format dxfId="1166">
      <pivotArea collapsedLevelsAreSubtotals="1" fieldPosition="0">
        <references count="1">
          <reference field="6" count="1">
            <x v="1814"/>
          </reference>
        </references>
      </pivotArea>
    </format>
    <format dxfId="1165">
      <pivotArea collapsedLevelsAreSubtotals="1" fieldPosition="0">
        <references count="1">
          <reference field="6" count="1">
            <x v="1816"/>
          </reference>
        </references>
      </pivotArea>
    </format>
    <format dxfId="1164">
      <pivotArea collapsedLevelsAreSubtotals="1" fieldPosition="0">
        <references count="1">
          <reference field="6" count="1">
            <x v="1818"/>
          </reference>
        </references>
      </pivotArea>
    </format>
    <format dxfId="1163">
      <pivotArea collapsedLevelsAreSubtotals="1" fieldPosition="0">
        <references count="1">
          <reference field="6" count="1">
            <x v="1821"/>
          </reference>
        </references>
      </pivotArea>
    </format>
    <format dxfId="1162">
      <pivotArea collapsedLevelsAreSubtotals="1" fieldPosition="0">
        <references count="1">
          <reference field="6" count="1">
            <x v="1830"/>
          </reference>
        </references>
      </pivotArea>
    </format>
    <format dxfId="1161">
      <pivotArea collapsedLevelsAreSubtotals="1" fieldPosition="0">
        <references count="1">
          <reference field="6" count="1">
            <x v="1832"/>
          </reference>
        </references>
      </pivotArea>
    </format>
    <format dxfId="1160">
      <pivotArea collapsedLevelsAreSubtotals="1" fieldPosition="0">
        <references count="1">
          <reference field="6" count="1">
            <x v="1834"/>
          </reference>
        </references>
      </pivotArea>
    </format>
    <format dxfId="1159">
      <pivotArea collapsedLevelsAreSubtotals="1" fieldPosition="0">
        <references count="1">
          <reference field="6" count="1">
            <x v="1851"/>
          </reference>
        </references>
      </pivotArea>
    </format>
    <format dxfId="1158">
      <pivotArea collapsedLevelsAreSubtotals="1" fieldPosition="0">
        <references count="1">
          <reference field="6" count="1">
            <x v="1862"/>
          </reference>
        </references>
      </pivotArea>
    </format>
    <format dxfId="1157">
      <pivotArea collapsedLevelsAreSubtotals="1" fieldPosition="0">
        <references count="1">
          <reference field="6" count="1">
            <x v="1875"/>
          </reference>
        </references>
      </pivotArea>
    </format>
    <format dxfId="1156">
      <pivotArea collapsedLevelsAreSubtotals="1" fieldPosition="0">
        <references count="1">
          <reference field="6" count="1">
            <x v="1876"/>
          </reference>
        </references>
      </pivotArea>
    </format>
    <format dxfId="1155">
      <pivotArea collapsedLevelsAreSubtotals="1" fieldPosition="0">
        <references count="1">
          <reference field="6" count="1">
            <x v="1884"/>
          </reference>
        </references>
      </pivotArea>
    </format>
    <format dxfId="1154">
      <pivotArea collapsedLevelsAreSubtotals="1" fieldPosition="0">
        <references count="1">
          <reference field="6" count="1">
            <x v="1890"/>
          </reference>
        </references>
      </pivotArea>
    </format>
    <format dxfId="1153">
      <pivotArea collapsedLevelsAreSubtotals="1" fieldPosition="0">
        <references count="1">
          <reference field="6" count="1">
            <x v="1892"/>
          </reference>
        </references>
      </pivotArea>
    </format>
    <format dxfId="1152">
      <pivotArea collapsedLevelsAreSubtotals="1" fieldPosition="0">
        <references count="1">
          <reference field="6" count="1">
            <x v="1911"/>
          </reference>
        </references>
      </pivotArea>
    </format>
    <format dxfId="1151">
      <pivotArea collapsedLevelsAreSubtotals="1" fieldPosition="0">
        <references count="1">
          <reference field="6" count="1">
            <x v="1915"/>
          </reference>
        </references>
      </pivotArea>
    </format>
    <format dxfId="1150">
      <pivotArea collapsedLevelsAreSubtotals="1" fieldPosition="0">
        <references count="1">
          <reference field="6" count="1">
            <x v="1916"/>
          </reference>
        </references>
      </pivotArea>
    </format>
    <format dxfId="1149">
      <pivotArea collapsedLevelsAreSubtotals="1" fieldPosition="0">
        <references count="1">
          <reference field="6" count="1">
            <x v="1926"/>
          </reference>
        </references>
      </pivotArea>
    </format>
    <format dxfId="1148">
      <pivotArea collapsedLevelsAreSubtotals="1" fieldPosition="0">
        <references count="1">
          <reference field="6" count="1">
            <x v="1928"/>
          </reference>
        </references>
      </pivotArea>
    </format>
    <format dxfId="1147">
      <pivotArea collapsedLevelsAreSubtotals="1" fieldPosition="0">
        <references count="1">
          <reference field="6" count="1">
            <x v="1934"/>
          </reference>
        </references>
      </pivotArea>
    </format>
    <format dxfId="1146">
      <pivotArea collapsedLevelsAreSubtotals="1" fieldPosition="0">
        <references count="1">
          <reference field="6" count="1">
            <x v="1938"/>
          </reference>
        </references>
      </pivotArea>
    </format>
    <format dxfId="1145">
      <pivotArea collapsedLevelsAreSubtotals="1" fieldPosition="0">
        <references count="1">
          <reference field="6" count="1">
            <x v="1953"/>
          </reference>
        </references>
      </pivotArea>
    </format>
    <format dxfId="1144">
      <pivotArea collapsedLevelsAreSubtotals="1" fieldPosition="0">
        <references count="1">
          <reference field="6" count="1">
            <x v="1962"/>
          </reference>
        </references>
      </pivotArea>
    </format>
    <format dxfId="1143">
      <pivotArea collapsedLevelsAreSubtotals="1" fieldPosition="0">
        <references count="1">
          <reference field="6" count="1">
            <x v="1967"/>
          </reference>
        </references>
      </pivotArea>
    </format>
    <format dxfId="1142">
      <pivotArea collapsedLevelsAreSubtotals="1" fieldPosition="0">
        <references count="1">
          <reference field="6" count="1">
            <x v="1973"/>
          </reference>
        </references>
      </pivotArea>
    </format>
    <format dxfId="1141">
      <pivotArea collapsedLevelsAreSubtotals="1" fieldPosition="0">
        <references count="1">
          <reference field="6" count="1">
            <x v="1978"/>
          </reference>
        </references>
      </pivotArea>
    </format>
    <format dxfId="1140">
      <pivotArea collapsedLevelsAreSubtotals="1" fieldPosition="0">
        <references count="1">
          <reference field="6" count="1">
            <x v="1979"/>
          </reference>
        </references>
      </pivotArea>
    </format>
    <format dxfId="1139">
      <pivotArea collapsedLevelsAreSubtotals="1" fieldPosition="0">
        <references count="1">
          <reference field="6" count="1">
            <x v="1988"/>
          </reference>
        </references>
      </pivotArea>
    </format>
    <format dxfId="1138">
      <pivotArea collapsedLevelsAreSubtotals="1" fieldPosition="0">
        <references count="1">
          <reference field="6" count="1">
            <x v="1991"/>
          </reference>
        </references>
      </pivotArea>
    </format>
    <format dxfId="1137">
      <pivotArea collapsedLevelsAreSubtotals="1" fieldPosition="0">
        <references count="1">
          <reference field="6" count="1">
            <x v="2007"/>
          </reference>
        </references>
      </pivotArea>
    </format>
    <format dxfId="1136">
      <pivotArea collapsedLevelsAreSubtotals="1" fieldPosition="0">
        <references count="1">
          <reference field="6" count="1">
            <x v="2013"/>
          </reference>
        </references>
      </pivotArea>
    </format>
    <format dxfId="1135">
      <pivotArea collapsedLevelsAreSubtotals="1" fieldPosition="0">
        <references count="1">
          <reference field="6" count="1">
            <x v="2017"/>
          </reference>
        </references>
      </pivotArea>
    </format>
    <format dxfId="1134">
      <pivotArea collapsedLevelsAreSubtotals="1" fieldPosition="0">
        <references count="1">
          <reference field="6" count="1">
            <x v="2029"/>
          </reference>
        </references>
      </pivotArea>
    </format>
    <format dxfId="1133">
      <pivotArea collapsedLevelsAreSubtotals="1" fieldPosition="0">
        <references count="1">
          <reference field="6" count="1">
            <x v="2031"/>
          </reference>
        </references>
      </pivotArea>
    </format>
    <format dxfId="1132">
      <pivotArea collapsedLevelsAreSubtotals="1" fieldPosition="0">
        <references count="1">
          <reference field="6" count="1">
            <x v="2034"/>
          </reference>
        </references>
      </pivotArea>
    </format>
    <format dxfId="1131">
      <pivotArea collapsedLevelsAreSubtotals="1" fieldPosition="0">
        <references count="1">
          <reference field="6" count="1">
            <x v="2035"/>
          </reference>
        </references>
      </pivotArea>
    </format>
    <format dxfId="1130">
      <pivotArea collapsedLevelsAreSubtotals="1" fieldPosition="0">
        <references count="1">
          <reference field="6" count="1">
            <x v="2038"/>
          </reference>
        </references>
      </pivotArea>
    </format>
    <format dxfId="1129">
      <pivotArea collapsedLevelsAreSubtotals="1" fieldPosition="0">
        <references count="1">
          <reference field="6" count="1">
            <x v="2039"/>
          </reference>
        </references>
      </pivotArea>
    </format>
    <format dxfId="1128">
      <pivotArea collapsedLevelsAreSubtotals="1" fieldPosition="0">
        <references count="1">
          <reference field="6" count="1">
            <x v="2049"/>
          </reference>
        </references>
      </pivotArea>
    </format>
    <format dxfId="1127">
      <pivotArea collapsedLevelsAreSubtotals="1" fieldPosition="0">
        <references count="1">
          <reference field="6" count="1">
            <x v="2053"/>
          </reference>
        </references>
      </pivotArea>
    </format>
    <format dxfId="1126">
      <pivotArea collapsedLevelsAreSubtotals="1" fieldPosition="0">
        <references count="1">
          <reference field="6" count="1">
            <x v="2069"/>
          </reference>
        </references>
      </pivotArea>
    </format>
    <format dxfId="1125">
      <pivotArea collapsedLevelsAreSubtotals="1" fieldPosition="0">
        <references count="1">
          <reference field="6" count="1">
            <x v="2076"/>
          </reference>
        </references>
      </pivotArea>
    </format>
    <format dxfId="1124">
      <pivotArea collapsedLevelsAreSubtotals="1" fieldPosition="0">
        <references count="1">
          <reference field="6" count="1">
            <x v="2082"/>
          </reference>
        </references>
      </pivotArea>
    </format>
    <format dxfId="1123">
      <pivotArea collapsedLevelsAreSubtotals="1" fieldPosition="0">
        <references count="1">
          <reference field="6" count="1">
            <x v="2085"/>
          </reference>
        </references>
      </pivotArea>
    </format>
    <format dxfId="1122">
      <pivotArea collapsedLevelsAreSubtotals="1" fieldPosition="0">
        <references count="1">
          <reference field="6" count="1">
            <x v="2091"/>
          </reference>
        </references>
      </pivotArea>
    </format>
    <format dxfId="1121">
      <pivotArea collapsedLevelsAreSubtotals="1" fieldPosition="0">
        <references count="1">
          <reference field="6" count="1">
            <x v="2108"/>
          </reference>
        </references>
      </pivotArea>
    </format>
    <format dxfId="1120">
      <pivotArea collapsedLevelsAreSubtotals="1" fieldPosition="0">
        <references count="1">
          <reference field="6" count="1">
            <x v="2110"/>
          </reference>
        </references>
      </pivotArea>
    </format>
    <format dxfId="1119">
      <pivotArea collapsedLevelsAreSubtotals="1" fieldPosition="0">
        <references count="1">
          <reference field="6" count="1">
            <x v="2112"/>
          </reference>
        </references>
      </pivotArea>
    </format>
    <format dxfId="1118">
      <pivotArea collapsedLevelsAreSubtotals="1" fieldPosition="0">
        <references count="1">
          <reference field="6" count="1">
            <x v="2115"/>
          </reference>
        </references>
      </pivotArea>
    </format>
    <format dxfId="1117">
      <pivotArea collapsedLevelsAreSubtotals="1" fieldPosition="0">
        <references count="1">
          <reference field="6" count="1">
            <x v="2117"/>
          </reference>
        </references>
      </pivotArea>
    </format>
    <format dxfId="1116">
      <pivotArea collapsedLevelsAreSubtotals="1" fieldPosition="0">
        <references count="1">
          <reference field="6" count="1">
            <x v="2126"/>
          </reference>
        </references>
      </pivotArea>
    </format>
    <format dxfId="1115">
      <pivotArea collapsedLevelsAreSubtotals="1" fieldPosition="0">
        <references count="1">
          <reference field="6" count="1">
            <x v="2129"/>
          </reference>
        </references>
      </pivotArea>
    </format>
    <format dxfId="1114">
      <pivotArea collapsedLevelsAreSubtotals="1" fieldPosition="0">
        <references count="1">
          <reference field="6" count="1">
            <x v="2134"/>
          </reference>
        </references>
      </pivotArea>
    </format>
    <format dxfId="1113">
      <pivotArea collapsedLevelsAreSubtotals="1" fieldPosition="0">
        <references count="1">
          <reference field="6" count="1">
            <x v="2137"/>
          </reference>
        </references>
      </pivotArea>
    </format>
    <format dxfId="1112">
      <pivotArea collapsedLevelsAreSubtotals="1" fieldPosition="0">
        <references count="1">
          <reference field="6" count="1">
            <x v="2148"/>
          </reference>
        </references>
      </pivotArea>
    </format>
    <format dxfId="1111">
      <pivotArea collapsedLevelsAreSubtotals="1" fieldPosition="0">
        <references count="1">
          <reference field="6" count="1">
            <x v="2154"/>
          </reference>
        </references>
      </pivotArea>
    </format>
    <format dxfId="1110">
      <pivotArea collapsedLevelsAreSubtotals="1" fieldPosition="0">
        <references count="1">
          <reference field="6" count="1">
            <x v="2157"/>
          </reference>
        </references>
      </pivotArea>
    </format>
    <format dxfId="1109">
      <pivotArea collapsedLevelsAreSubtotals="1" fieldPosition="0">
        <references count="1">
          <reference field="6" count="1">
            <x v="2158"/>
          </reference>
        </references>
      </pivotArea>
    </format>
    <format dxfId="1108">
      <pivotArea collapsedLevelsAreSubtotals="1" fieldPosition="0">
        <references count="1">
          <reference field="6" count="1">
            <x v="2163"/>
          </reference>
        </references>
      </pivotArea>
    </format>
    <format dxfId="1107">
      <pivotArea collapsedLevelsAreSubtotals="1" fieldPosition="0">
        <references count="1">
          <reference field="6" count="1">
            <x v="2177"/>
          </reference>
        </references>
      </pivotArea>
    </format>
    <format dxfId="1106">
      <pivotArea collapsedLevelsAreSubtotals="1" fieldPosition="0">
        <references count="1">
          <reference field="6" count="1">
            <x v="2182"/>
          </reference>
        </references>
      </pivotArea>
    </format>
    <format dxfId="1105">
      <pivotArea collapsedLevelsAreSubtotals="1" fieldPosition="0">
        <references count="1">
          <reference field="6" count="1">
            <x v="2187"/>
          </reference>
        </references>
      </pivotArea>
    </format>
    <format dxfId="1104">
      <pivotArea collapsedLevelsAreSubtotals="1" fieldPosition="0">
        <references count="1">
          <reference field="6" count="1">
            <x v="2196"/>
          </reference>
        </references>
      </pivotArea>
    </format>
    <format dxfId="1103">
      <pivotArea collapsedLevelsAreSubtotals="1" fieldPosition="0">
        <references count="1">
          <reference field="6" count="1">
            <x v="2197"/>
          </reference>
        </references>
      </pivotArea>
    </format>
    <format dxfId="1102">
      <pivotArea collapsedLevelsAreSubtotals="1" fieldPosition="0">
        <references count="1">
          <reference field="6" count="1">
            <x v="2199"/>
          </reference>
        </references>
      </pivotArea>
    </format>
    <format dxfId="1101">
      <pivotArea collapsedLevelsAreSubtotals="1" fieldPosition="0">
        <references count="1">
          <reference field="6" count="1">
            <x v="2202"/>
          </reference>
        </references>
      </pivotArea>
    </format>
    <format dxfId="1100">
      <pivotArea collapsedLevelsAreSubtotals="1" fieldPosition="0">
        <references count="1">
          <reference field="6" count="1">
            <x v="2211"/>
          </reference>
        </references>
      </pivotArea>
    </format>
    <format dxfId="1099">
      <pivotArea collapsedLevelsAreSubtotals="1" fieldPosition="0">
        <references count="1">
          <reference field="6" count="1">
            <x v="2213"/>
          </reference>
        </references>
      </pivotArea>
    </format>
    <format dxfId="1098">
      <pivotArea collapsedLevelsAreSubtotals="1" fieldPosition="0">
        <references count="1">
          <reference field="6" count="1">
            <x v="2226"/>
          </reference>
        </references>
      </pivotArea>
    </format>
    <format dxfId="1097">
      <pivotArea collapsedLevelsAreSubtotals="1" fieldPosition="0">
        <references count="1">
          <reference field="6" count="1">
            <x v="2227"/>
          </reference>
        </references>
      </pivotArea>
    </format>
    <format dxfId="1096">
      <pivotArea collapsedLevelsAreSubtotals="1" fieldPosition="0">
        <references count="1">
          <reference field="6" count="1">
            <x v="2228"/>
          </reference>
        </references>
      </pivotArea>
    </format>
    <format dxfId="1095">
      <pivotArea collapsedLevelsAreSubtotals="1" fieldPosition="0">
        <references count="1">
          <reference field="6" count="1">
            <x v="2229"/>
          </reference>
        </references>
      </pivotArea>
    </format>
    <format dxfId="1094">
      <pivotArea collapsedLevelsAreSubtotals="1" fieldPosition="0">
        <references count="1">
          <reference field="6" count="1">
            <x v="2235"/>
          </reference>
        </references>
      </pivotArea>
    </format>
    <format dxfId="1093">
      <pivotArea collapsedLevelsAreSubtotals="1" fieldPosition="0">
        <references count="1">
          <reference field="6" count="1">
            <x v="2242"/>
          </reference>
        </references>
      </pivotArea>
    </format>
    <format dxfId="1092">
      <pivotArea collapsedLevelsAreSubtotals="1" fieldPosition="0">
        <references count="1">
          <reference field="6" count="1">
            <x v="2248"/>
          </reference>
        </references>
      </pivotArea>
    </format>
    <format dxfId="1091">
      <pivotArea collapsedLevelsAreSubtotals="1" fieldPosition="0">
        <references count="1">
          <reference field="6" count="1">
            <x v="2249"/>
          </reference>
        </references>
      </pivotArea>
    </format>
    <format dxfId="1090">
      <pivotArea collapsedLevelsAreSubtotals="1" fieldPosition="0">
        <references count="1">
          <reference field="6" count="1">
            <x v="2261"/>
          </reference>
        </references>
      </pivotArea>
    </format>
    <format dxfId="1089">
      <pivotArea collapsedLevelsAreSubtotals="1" fieldPosition="0">
        <references count="1">
          <reference field="6" count="1">
            <x v="2263"/>
          </reference>
        </references>
      </pivotArea>
    </format>
    <format dxfId="1088">
      <pivotArea collapsedLevelsAreSubtotals="1" fieldPosition="0">
        <references count="1">
          <reference field="6" count="1">
            <x v="2264"/>
          </reference>
        </references>
      </pivotArea>
    </format>
    <format dxfId="1087">
      <pivotArea collapsedLevelsAreSubtotals="1" fieldPosition="0">
        <references count="1">
          <reference field="6" count="1">
            <x v="2265"/>
          </reference>
        </references>
      </pivotArea>
    </format>
    <format dxfId="1086">
      <pivotArea collapsedLevelsAreSubtotals="1" fieldPosition="0">
        <references count="1">
          <reference field="6" count="1">
            <x v="2274"/>
          </reference>
        </references>
      </pivotArea>
    </format>
    <format dxfId="1085">
      <pivotArea collapsedLevelsAreSubtotals="1" fieldPosition="0">
        <references count="1">
          <reference field="6" count="1">
            <x v="2277"/>
          </reference>
        </references>
      </pivotArea>
    </format>
    <format dxfId="1084">
      <pivotArea collapsedLevelsAreSubtotals="1" fieldPosition="0">
        <references count="1">
          <reference field="6" count="1">
            <x v="2280"/>
          </reference>
        </references>
      </pivotArea>
    </format>
    <format dxfId="1083">
      <pivotArea collapsedLevelsAreSubtotals="1" fieldPosition="0">
        <references count="1">
          <reference field="6" count="1">
            <x v="2288"/>
          </reference>
        </references>
      </pivotArea>
    </format>
    <format dxfId="1082">
      <pivotArea collapsedLevelsAreSubtotals="1" fieldPosition="0">
        <references count="1">
          <reference field="6" count="1">
            <x v="2301"/>
          </reference>
        </references>
      </pivotArea>
    </format>
    <format dxfId="1081">
      <pivotArea collapsedLevelsAreSubtotals="1" fieldPosition="0">
        <references count="1">
          <reference field="6" count="1">
            <x v="2302"/>
          </reference>
        </references>
      </pivotArea>
    </format>
    <format dxfId="1080">
      <pivotArea collapsedLevelsAreSubtotals="1" fieldPosition="0">
        <references count="1">
          <reference field="6" count="1">
            <x v="2318"/>
          </reference>
        </references>
      </pivotArea>
    </format>
    <format dxfId="1079">
      <pivotArea collapsedLevelsAreSubtotals="1" fieldPosition="0">
        <references count="1">
          <reference field="6" count="1">
            <x v="2321"/>
          </reference>
        </references>
      </pivotArea>
    </format>
    <format dxfId="1078">
      <pivotArea collapsedLevelsAreSubtotals="1" fieldPosition="0">
        <references count="1">
          <reference field="6" count="1">
            <x v="2330"/>
          </reference>
        </references>
      </pivotArea>
    </format>
    <format dxfId="1077">
      <pivotArea collapsedLevelsAreSubtotals="1" fieldPosition="0">
        <references count="1">
          <reference field="6" count="1">
            <x v="2331"/>
          </reference>
        </references>
      </pivotArea>
    </format>
    <format dxfId="1076">
      <pivotArea collapsedLevelsAreSubtotals="1" fieldPosition="0">
        <references count="1">
          <reference field="6" count="1">
            <x v="2332"/>
          </reference>
        </references>
      </pivotArea>
    </format>
    <format dxfId="1075">
      <pivotArea collapsedLevelsAreSubtotals="1" fieldPosition="0">
        <references count="1">
          <reference field="6" count="1">
            <x v="2337"/>
          </reference>
        </references>
      </pivotArea>
    </format>
    <format dxfId="1074">
      <pivotArea collapsedLevelsAreSubtotals="1" fieldPosition="0">
        <references count="1">
          <reference field="6" count="1">
            <x v="2338"/>
          </reference>
        </references>
      </pivotArea>
    </format>
    <format dxfId="1073">
      <pivotArea collapsedLevelsAreSubtotals="1" fieldPosition="0">
        <references count="1">
          <reference field="6" count="1">
            <x v="2344"/>
          </reference>
        </references>
      </pivotArea>
    </format>
    <format dxfId="1072">
      <pivotArea collapsedLevelsAreSubtotals="1" fieldPosition="0">
        <references count="1">
          <reference field="6" count="1">
            <x v="2346"/>
          </reference>
        </references>
      </pivotArea>
    </format>
    <format dxfId="1071">
      <pivotArea collapsedLevelsAreSubtotals="1" fieldPosition="0">
        <references count="1">
          <reference field="6" count="1">
            <x v="2350"/>
          </reference>
        </references>
      </pivotArea>
    </format>
    <format dxfId="1070">
      <pivotArea collapsedLevelsAreSubtotals="1" fieldPosition="0">
        <references count="1">
          <reference field="6" count="1">
            <x v="2353"/>
          </reference>
        </references>
      </pivotArea>
    </format>
    <format dxfId="1069">
      <pivotArea collapsedLevelsAreSubtotals="1" fieldPosition="0">
        <references count="1">
          <reference field="6" count="1">
            <x v="2357"/>
          </reference>
        </references>
      </pivotArea>
    </format>
    <format dxfId="1068">
      <pivotArea collapsedLevelsAreSubtotals="1" fieldPosition="0">
        <references count="1">
          <reference field="6" count="1">
            <x v="2360"/>
          </reference>
        </references>
      </pivotArea>
    </format>
    <format dxfId="1067">
      <pivotArea collapsedLevelsAreSubtotals="1" fieldPosition="0">
        <references count="1">
          <reference field="6" count="1">
            <x v="2361"/>
          </reference>
        </references>
      </pivotArea>
    </format>
    <format dxfId="1066">
      <pivotArea collapsedLevelsAreSubtotals="1" fieldPosition="0">
        <references count="1">
          <reference field="6" count="1">
            <x v="2396"/>
          </reference>
        </references>
      </pivotArea>
    </format>
    <format dxfId="1065">
      <pivotArea collapsedLevelsAreSubtotals="1" fieldPosition="0">
        <references count="1">
          <reference field="6" count="1">
            <x v="2398"/>
          </reference>
        </references>
      </pivotArea>
    </format>
    <format dxfId="1064">
      <pivotArea collapsedLevelsAreSubtotals="1" fieldPosition="0">
        <references count="1">
          <reference field="6" count="1">
            <x v="2413"/>
          </reference>
        </references>
      </pivotArea>
    </format>
    <format dxfId="1063">
      <pivotArea collapsedLevelsAreSubtotals="1" fieldPosition="0">
        <references count="1">
          <reference field="6" count="1">
            <x v="2415"/>
          </reference>
        </references>
      </pivotArea>
    </format>
    <format dxfId="1062">
      <pivotArea collapsedLevelsAreSubtotals="1" fieldPosition="0">
        <references count="1">
          <reference field="6" count="1">
            <x v="2423"/>
          </reference>
        </references>
      </pivotArea>
    </format>
    <format dxfId="1061">
      <pivotArea collapsedLevelsAreSubtotals="1" fieldPosition="0">
        <references count="1">
          <reference field="6" count="1">
            <x v="2437"/>
          </reference>
        </references>
      </pivotArea>
    </format>
    <format dxfId="1060">
      <pivotArea collapsedLevelsAreSubtotals="1" fieldPosition="0">
        <references count="1">
          <reference field="6" count="1">
            <x v="2439"/>
          </reference>
        </references>
      </pivotArea>
    </format>
    <format dxfId="1059">
      <pivotArea collapsedLevelsAreSubtotals="1" fieldPosition="0">
        <references count="1">
          <reference field="6" count="1">
            <x v="2453"/>
          </reference>
        </references>
      </pivotArea>
    </format>
    <format dxfId="1058">
      <pivotArea collapsedLevelsAreSubtotals="1" fieldPosition="0">
        <references count="1">
          <reference field="6" count="1">
            <x v="2458"/>
          </reference>
        </references>
      </pivotArea>
    </format>
    <format dxfId="1057">
      <pivotArea collapsedLevelsAreSubtotals="1" fieldPosition="0">
        <references count="1">
          <reference field="6" count="1">
            <x v="2463"/>
          </reference>
        </references>
      </pivotArea>
    </format>
    <format dxfId="1056">
      <pivotArea collapsedLevelsAreSubtotals="1" fieldPosition="0">
        <references count="1">
          <reference field="6" count="1">
            <x v="2465"/>
          </reference>
        </references>
      </pivotArea>
    </format>
    <format dxfId="1055">
      <pivotArea dataOnly="0" labelOnly="1" fieldPosition="0">
        <references count="1">
          <reference field="6" count="50">
            <x v="34"/>
            <x v="50"/>
            <x v="60"/>
            <x v="63"/>
            <x v="67"/>
            <x v="82"/>
            <x v="87"/>
            <x v="90"/>
            <x v="93"/>
            <x v="95"/>
            <x v="105"/>
            <x v="113"/>
            <x v="119"/>
            <x v="123"/>
            <x v="131"/>
            <x v="134"/>
            <x v="141"/>
            <x v="143"/>
            <x v="154"/>
            <x v="155"/>
            <x v="158"/>
            <x v="166"/>
            <x v="171"/>
            <x v="176"/>
            <x v="190"/>
            <x v="195"/>
            <x v="206"/>
            <x v="207"/>
            <x v="212"/>
            <x v="218"/>
            <x v="243"/>
            <x v="254"/>
            <x v="255"/>
            <x v="262"/>
            <x v="264"/>
            <x v="265"/>
            <x v="267"/>
            <x v="275"/>
            <x v="286"/>
            <x v="289"/>
            <x v="298"/>
            <x v="305"/>
            <x v="306"/>
            <x v="313"/>
            <x v="329"/>
            <x v="331"/>
            <x v="335"/>
            <x v="343"/>
            <x v="345"/>
            <x v="348"/>
          </reference>
        </references>
      </pivotArea>
    </format>
    <format dxfId="1054">
      <pivotArea dataOnly="0" labelOnly="1" fieldPosition="0">
        <references count="1">
          <reference field="6" count="50">
            <x v="351"/>
            <x v="357"/>
            <x v="361"/>
            <x v="364"/>
            <x v="366"/>
            <x v="367"/>
            <x v="371"/>
            <x v="373"/>
            <x v="377"/>
            <x v="381"/>
            <x v="383"/>
            <x v="396"/>
            <x v="400"/>
            <x v="404"/>
            <x v="406"/>
            <x v="411"/>
            <x v="420"/>
            <x v="424"/>
            <x v="429"/>
            <x v="431"/>
            <x v="434"/>
            <x v="448"/>
            <x v="458"/>
            <x v="459"/>
            <x v="471"/>
            <x v="474"/>
            <x v="481"/>
            <x v="488"/>
            <x v="496"/>
            <x v="504"/>
            <x v="505"/>
            <x v="513"/>
            <x v="519"/>
            <x v="526"/>
            <x v="529"/>
            <x v="531"/>
            <x v="536"/>
            <x v="540"/>
            <x v="541"/>
            <x v="544"/>
            <x v="565"/>
            <x v="569"/>
            <x v="600"/>
            <x v="601"/>
            <x v="605"/>
            <x v="609"/>
            <x v="610"/>
            <x v="617"/>
            <x v="619"/>
            <x v="651"/>
          </reference>
        </references>
      </pivotArea>
    </format>
    <format dxfId="1053">
      <pivotArea dataOnly="0" labelOnly="1" fieldPosition="0">
        <references count="1">
          <reference field="6" count="50">
            <x v="660"/>
            <x v="665"/>
            <x v="671"/>
            <x v="676"/>
            <x v="682"/>
            <x v="683"/>
            <x v="686"/>
            <x v="687"/>
            <x v="691"/>
            <x v="696"/>
            <x v="697"/>
            <x v="698"/>
            <x v="704"/>
            <x v="705"/>
            <x v="710"/>
            <x v="713"/>
            <x v="721"/>
            <x v="724"/>
            <x v="731"/>
            <x v="758"/>
            <x v="762"/>
            <x v="769"/>
            <x v="777"/>
            <x v="778"/>
            <x v="783"/>
            <x v="784"/>
            <x v="788"/>
            <x v="794"/>
            <x v="808"/>
            <x v="816"/>
            <x v="822"/>
            <x v="844"/>
            <x v="863"/>
            <x v="881"/>
            <x v="883"/>
            <x v="887"/>
            <x v="892"/>
            <x v="893"/>
            <x v="899"/>
            <x v="925"/>
            <x v="926"/>
            <x v="927"/>
            <x v="929"/>
            <x v="933"/>
            <x v="939"/>
            <x v="955"/>
            <x v="959"/>
            <x v="961"/>
            <x v="966"/>
            <x v="969"/>
          </reference>
        </references>
      </pivotArea>
    </format>
    <format dxfId="1052">
      <pivotArea dataOnly="0" labelOnly="1" fieldPosition="0">
        <references count="1">
          <reference field="6" count="50">
            <x v="973"/>
            <x v="975"/>
            <x v="978"/>
            <x v="983"/>
            <x v="985"/>
            <x v="999"/>
            <x v="1018"/>
            <x v="1022"/>
            <x v="1023"/>
            <x v="1024"/>
            <x v="1025"/>
            <x v="1028"/>
            <x v="1029"/>
            <x v="1048"/>
            <x v="1049"/>
            <x v="1053"/>
            <x v="1074"/>
            <x v="1075"/>
            <x v="1081"/>
            <x v="1087"/>
            <x v="1088"/>
            <x v="1089"/>
            <x v="1091"/>
            <x v="1095"/>
            <x v="1104"/>
            <x v="1107"/>
            <x v="1109"/>
            <x v="1116"/>
            <x v="1117"/>
            <x v="1121"/>
            <x v="1124"/>
            <x v="1126"/>
            <x v="1127"/>
            <x v="1138"/>
            <x v="1143"/>
            <x v="1147"/>
            <x v="1155"/>
            <x v="1163"/>
            <x v="1172"/>
            <x v="1180"/>
            <x v="1185"/>
            <x v="1193"/>
            <x v="1208"/>
            <x v="1210"/>
            <x v="1216"/>
            <x v="1218"/>
            <x v="1233"/>
            <x v="1234"/>
            <x v="1235"/>
            <x v="1236"/>
          </reference>
        </references>
      </pivotArea>
    </format>
    <format dxfId="1051">
      <pivotArea dataOnly="0" labelOnly="1" fieldPosition="0">
        <references count="1">
          <reference field="6" count="50">
            <x v="1238"/>
            <x v="1242"/>
            <x v="1258"/>
            <x v="1268"/>
            <x v="1270"/>
            <x v="1276"/>
            <x v="1290"/>
            <x v="1294"/>
            <x v="1301"/>
            <x v="1306"/>
            <x v="1307"/>
            <x v="1308"/>
            <x v="1312"/>
            <x v="1313"/>
            <x v="1314"/>
            <x v="1315"/>
            <x v="1321"/>
            <x v="1322"/>
            <x v="1325"/>
            <x v="1337"/>
            <x v="1339"/>
            <x v="1340"/>
            <x v="1341"/>
            <x v="1343"/>
            <x v="1344"/>
            <x v="1354"/>
            <x v="1356"/>
            <x v="1361"/>
            <x v="1372"/>
            <x v="1373"/>
            <x v="1399"/>
            <x v="1408"/>
            <x v="1424"/>
            <x v="1425"/>
            <x v="1428"/>
            <x v="1431"/>
            <x v="1440"/>
            <x v="1446"/>
            <x v="1450"/>
            <x v="1455"/>
            <x v="1464"/>
            <x v="1469"/>
            <x v="1473"/>
            <x v="1474"/>
            <x v="1477"/>
            <x v="1482"/>
            <x v="1484"/>
            <x v="1486"/>
            <x v="1496"/>
            <x v="1500"/>
          </reference>
        </references>
      </pivotArea>
    </format>
    <format dxfId="1050">
      <pivotArea dataOnly="0" labelOnly="1" fieldPosition="0">
        <references count="1">
          <reference field="6" count="50">
            <x v="1521"/>
            <x v="1525"/>
            <x v="1531"/>
            <x v="1536"/>
            <x v="1538"/>
            <x v="1546"/>
            <x v="1549"/>
            <x v="1551"/>
            <x v="1563"/>
            <x v="1575"/>
            <x v="1581"/>
            <x v="1585"/>
            <x v="1613"/>
            <x v="1622"/>
            <x v="1629"/>
            <x v="1631"/>
            <x v="1635"/>
            <x v="1636"/>
            <x v="1645"/>
            <x v="1651"/>
            <x v="1655"/>
            <x v="1658"/>
            <x v="1659"/>
            <x v="1661"/>
            <x v="1676"/>
            <x v="1683"/>
            <x v="1687"/>
            <x v="1689"/>
            <x v="1692"/>
            <x v="1696"/>
            <x v="1701"/>
            <x v="1720"/>
            <x v="1728"/>
            <x v="1731"/>
            <x v="1739"/>
            <x v="1747"/>
            <x v="1756"/>
            <x v="1758"/>
            <x v="1767"/>
            <x v="1769"/>
            <x v="1782"/>
            <x v="1786"/>
            <x v="1797"/>
            <x v="1799"/>
            <x v="1803"/>
            <x v="1814"/>
            <x v="1816"/>
            <x v="1818"/>
            <x v="1821"/>
            <x v="1830"/>
          </reference>
        </references>
      </pivotArea>
    </format>
    <format dxfId="1049">
      <pivotArea dataOnly="0" labelOnly="1" fieldPosition="0">
        <references count="1">
          <reference field="6" count="50">
            <x v="1832"/>
            <x v="1834"/>
            <x v="1851"/>
            <x v="1862"/>
            <x v="1875"/>
            <x v="1876"/>
            <x v="1884"/>
            <x v="1890"/>
            <x v="1892"/>
            <x v="1911"/>
            <x v="1915"/>
            <x v="1916"/>
            <x v="1926"/>
            <x v="1928"/>
            <x v="1934"/>
            <x v="1938"/>
            <x v="1953"/>
            <x v="1962"/>
            <x v="1967"/>
            <x v="1973"/>
            <x v="1978"/>
            <x v="1979"/>
            <x v="1988"/>
            <x v="1991"/>
            <x v="2007"/>
            <x v="2013"/>
            <x v="2017"/>
            <x v="2029"/>
            <x v="2031"/>
            <x v="2034"/>
            <x v="2035"/>
            <x v="2038"/>
            <x v="2039"/>
            <x v="2049"/>
            <x v="2053"/>
            <x v="2069"/>
            <x v="2076"/>
            <x v="2082"/>
            <x v="2085"/>
            <x v="2091"/>
            <x v="2108"/>
            <x v="2110"/>
            <x v="2112"/>
            <x v="2115"/>
            <x v="2117"/>
            <x v="2126"/>
            <x v="2129"/>
            <x v="2134"/>
            <x v="2137"/>
            <x v="2148"/>
          </reference>
        </references>
      </pivotArea>
    </format>
    <format dxfId="1048">
      <pivotArea dataOnly="0" labelOnly="1" fieldPosition="0">
        <references count="1">
          <reference field="6" count="50">
            <x v="2154"/>
            <x v="2157"/>
            <x v="2158"/>
            <x v="2163"/>
            <x v="2177"/>
            <x v="2182"/>
            <x v="2187"/>
            <x v="2196"/>
            <x v="2197"/>
            <x v="2199"/>
            <x v="2202"/>
            <x v="2211"/>
            <x v="2213"/>
            <x v="2226"/>
            <x v="2227"/>
            <x v="2228"/>
            <x v="2229"/>
            <x v="2235"/>
            <x v="2242"/>
            <x v="2248"/>
            <x v="2249"/>
            <x v="2261"/>
            <x v="2263"/>
            <x v="2264"/>
            <x v="2265"/>
            <x v="2274"/>
            <x v="2277"/>
            <x v="2280"/>
            <x v="2288"/>
            <x v="2301"/>
            <x v="2302"/>
            <x v="2318"/>
            <x v="2321"/>
            <x v="2330"/>
            <x v="2331"/>
            <x v="2332"/>
            <x v="2337"/>
            <x v="2338"/>
            <x v="2344"/>
            <x v="2346"/>
            <x v="2350"/>
            <x v="2353"/>
            <x v="2357"/>
            <x v="2360"/>
            <x v="2361"/>
            <x v="2396"/>
            <x v="2398"/>
            <x v="2413"/>
            <x v="2415"/>
            <x v="2423"/>
          </reference>
        </references>
      </pivotArea>
    </format>
    <format dxfId="1047">
      <pivotArea dataOnly="0" labelOnly="1" fieldPosition="0">
        <references count="1">
          <reference field="6" count="6">
            <x v="2437"/>
            <x v="2439"/>
            <x v="2453"/>
            <x v="2458"/>
            <x v="2463"/>
            <x v="2465"/>
          </reference>
        </references>
      </pivotArea>
    </format>
    <format dxfId="1046">
      <pivotArea collapsedLevelsAreSubtotals="1" fieldPosition="0">
        <references count="1">
          <reference field="6" count="1">
            <x v="34"/>
          </reference>
        </references>
      </pivotArea>
    </format>
    <format dxfId="1045">
      <pivotArea collapsedLevelsAreSubtotals="1" fieldPosition="0">
        <references count="1">
          <reference field="6" count="1">
            <x v="50"/>
          </reference>
        </references>
      </pivotArea>
    </format>
    <format dxfId="1044">
      <pivotArea collapsedLevelsAreSubtotals="1" fieldPosition="0">
        <references count="1">
          <reference field="6" count="1">
            <x v="60"/>
          </reference>
        </references>
      </pivotArea>
    </format>
    <format dxfId="1043">
      <pivotArea collapsedLevelsAreSubtotals="1" fieldPosition="0">
        <references count="1">
          <reference field="6" count="1">
            <x v="63"/>
          </reference>
        </references>
      </pivotArea>
    </format>
    <format dxfId="1042">
      <pivotArea collapsedLevelsAreSubtotals="1" fieldPosition="0">
        <references count="1">
          <reference field="6" count="1">
            <x v="67"/>
          </reference>
        </references>
      </pivotArea>
    </format>
    <format dxfId="1041">
      <pivotArea collapsedLevelsAreSubtotals="1" fieldPosition="0">
        <references count="1">
          <reference field="6" count="1">
            <x v="82"/>
          </reference>
        </references>
      </pivotArea>
    </format>
    <format dxfId="1040">
      <pivotArea collapsedLevelsAreSubtotals="1" fieldPosition="0">
        <references count="1">
          <reference field="6" count="1">
            <x v="87"/>
          </reference>
        </references>
      </pivotArea>
    </format>
    <format dxfId="1039">
      <pivotArea collapsedLevelsAreSubtotals="1" fieldPosition="0">
        <references count="1">
          <reference field="6" count="1">
            <x v="90"/>
          </reference>
        </references>
      </pivotArea>
    </format>
    <format dxfId="1038">
      <pivotArea collapsedLevelsAreSubtotals="1" fieldPosition="0">
        <references count="1">
          <reference field="6" count="1">
            <x v="93"/>
          </reference>
        </references>
      </pivotArea>
    </format>
    <format dxfId="1037">
      <pivotArea collapsedLevelsAreSubtotals="1" fieldPosition="0">
        <references count="1">
          <reference field="6" count="1">
            <x v="95"/>
          </reference>
        </references>
      </pivotArea>
    </format>
    <format dxfId="1036">
      <pivotArea collapsedLevelsAreSubtotals="1" fieldPosition="0">
        <references count="1">
          <reference field="6" count="1">
            <x v="105"/>
          </reference>
        </references>
      </pivotArea>
    </format>
    <format dxfId="1035">
      <pivotArea collapsedLevelsAreSubtotals="1" fieldPosition="0">
        <references count="1">
          <reference field="6" count="1">
            <x v="113"/>
          </reference>
        </references>
      </pivotArea>
    </format>
    <format dxfId="1034">
      <pivotArea collapsedLevelsAreSubtotals="1" fieldPosition="0">
        <references count="1">
          <reference field="6" count="1">
            <x v="119"/>
          </reference>
        </references>
      </pivotArea>
    </format>
    <format dxfId="1033">
      <pivotArea collapsedLevelsAreSubtotals="1" fieldPosition="0">
        <references count="1">
          <reference field="6" count="1">
            <x v="123"/>
          </reference>
        </references>
      </pivotArea>
    </format>
    <format dxfId="1032">
      <pivotArea collapsedLevelsAreSubtotals="1" fieldPosition="0">
        <references count="1">
          <reference field="6" count="1">
            <x v="131"/>
          </reference>
        </references>
      </pivotArea>
    </format>
    <format dxfId="1031">
      <pivotArea collapsedLevelsAreSubtotals="1" fieldPosition="0">
        <references count="1">
          <reference field="6" count="1">
            <x v="134"/>
          </reference>
        </references>
      </pivotArea>
    </format>
    <format dxfId="1030">
      <pivotArea collapsedLevelsAreSubtotals="1" fieldPosition="0">
        <references count="1">
          <reference field="6" count="1">
            <x v="141"/>
          </reference>
        </references>
      </pivotArea>
    </format>
    <format dxfId="1029">
      <pivotArea collapsedLevelsAreSubtotals="1" fieldPosition="0">
        <references count="1">
          <reference field="6" count="1">
            <x v="143"/>
          </reference>
        </references>
      </pivotArea>
    </format>
    <format dxfId="1028">
      <pivotArea collapsedLevelsAreSubtotals="1" fieldPosition="0">
        <references count="1">
          <reference field="6" count="1">
            <x v="154"/>
          </reference>
        </references>
      </pivotArea>
    </format>
    <format dxfId="1027">
      <pivotArea collapsedLevelsAreSubtotals="1" fieldPosition="0">
        <references count="1">
          <reference field="6" count="1">
            <x v="155"/>
          </reference>
        </references>
      </pivotArea>
    </format>
    <format dxfId="1026">
      <pivotArea collapsedLevelsAreSubtotals="1" fieldPosition="0">
        <references count="1">
          <reference field="6" count="1">
            <x v="158"/>
          </reference>
        </references>
      </pivotArea>
    </format>
    <format dxfId="1025">
      <pivotArea collapsedLevelsAreSubtotals="1" fieldPosition="0">
        <references count="1">
          <reference field="6" count="1">
            <x v="166"/>
          </reference>
        </references>
      </pivotArea>
    </format>
    <format dxfId="1024">
      <pivotArea collapsedLevelsAreSubtotals="1" fieldPosition="0">
        <references count="1">
          <reference field="6" count="1">
            <x v="171"/>
          </reference>
        </references>
      </pivotArea>
    </format>
    <format dxfId="1023">
      <pivotArea collapsedLevelsAreSubtotals="1" fieldPosition="0">
        <references count="1">
          <reference field="6" count="1">
            <x v="176"/>
          </reference>
        </references>
      </pivotArea>
    </format>
    <format dxfId="1022">
      <pivotArea collapsedLevelsAreSubtotals="1" fieldPosition="0">
        <references count="1">
          <reference field="6" count="1">
            <x v="190"/>
          </reference>
        </references>
      </pivotArea>
    </format>
    <format dxfId="1021">
      <pivotArea collapsedLevelsAreSubtotals="1" fieldPosition="0">
        <references count="1">
          <reference field="6" count="1">
            <x v="195"/>
          </reference>
        </references>
      </pivotArea>
    </format>
    <format dxfId="1020">
      <pivotArea collapsedLevelsAreSubtotals="1" fieldPosition="0">
        <references count="1">
          <reference field="6" count="1">
            <x v="206"/>
          </reference>
        </references>
      </pivotArea>
    </format>
    <format dxfId="1019">
      <pivotArea collapsedLevelsAreSubtotals="1" fieldPosition="0">
        <references count="1">
          <reference field="6" count="1">
            <x v="207"/>
          </reference>
        </references>
      </pivotArea>
    </format>
    <format dxfId="1018">
      <pivotArea collapsedLevelsAreSubtotals="1" fieldPosition="0">
        <references count="1">
          <reference field="6" count="1">
            <x v="212"/>
          </reference>
        </references>
      </pivotArea>
    </format>
    <format dxfId="1017">
      <pivotArea collapsedLevelsAreSubtotals="1" fieldPosition="0">
        <references count="1">
          <reference field="6" count="1">
            <x v="218"/>
          </reference>
        </references>
      </pivotArea>
    </format>
    <format dxfId="1016">
      <pivotArea collapsedLevelsAreSubtotals="1" fieldPosition="0">
        <references count="1">
          <reference field="6" count="1">
            <x v="243"/>
          </reference>
        </references>
      </pivotArea>
    </format>
    <format dxfId="1015">
      <pivotArea collapsedLevelsAreSubtotals="1" fieldPosition="0">
        <references count="1">
          <reference field="6" count="1">
            <x v="254"/>
          </reference>
        </references>
      </pivotArea>
    </format>
    <format dxfId="1014">
      <pivotArea collapsedLevelsAreSubtotals="1" fieldPosition="0">
        <references count="1">
          <reference field="6" count="1">
            <x v="255"/>
          </reference>
        </references>
      </pivotArea>
    </format>
    <format dxfId="1013">
      <pivotArea collapsedLevelsAreSubtotals="1" fieldPosition="0">
        <references count="1">
          <reference field="6" count="1">
            <x v="262"/>
          </reference>
        </references>
      </pivotArea>
    </format>
    <format dxfId="1012">
      <pivotArea collapsedLevelsAreSubtotals="1" fieldPosition="0">
        <references count="1">
          <reference field="6" count="1">
            <x v="264"/>
          </reference>
        </references>
      </pivotArea>
    </format>
    <format dxfId="1011">
      <pivotArea collapsedLevelsAreSubtotals="1" fieldPosition="0">
        <references count="1">
          <reference field="6" count="1">
            <x v="265"/>
          </reference>
        </references>
      </pivotArea>
    </format>
    <format dxfId="1010">
      <pivotArea collapsedLevelsAreSubtotals="1" fieldPosition="0">
        <references count="1">
          <reference field="6" count="1">
            <x v="267"/>
          </reference>
        </references>
      </pivotArea>
    </format>
    <format dxfId="1009">
      <pivotArea collapsedLevelsAreSubtotals="1" fieldPosition="0">
        <references count="1">
          <reference field="6" count="1">
            <x v="275"/>
          </reference>
        </references>
      </pivotArea>
    </format>
    <format dxfId="1008">
      <pivotArea collapsedLevelsAreSubtotals="1" fieldPosition="0">
        <references count="1">
          <reference field="6" count="1">
            <x v="286"/>
          </reference>
        </references>
      </pivotArea>
    </format>
    <format dxfId="1007">
      <pivotArea collapsedLevelsAreSubtotals="1" fieldPosition="0">
        <references count="1">
          <reference field="6" count="1">
            <x v="289"/>
          </reference>
        </references>
      </pivotArea>
    </format>
    <format dxfId="1006">
      <pivotArea collapsedLevelsAreSubtotals="1" fieldPosition="0">
        <references count="1">
          <reference field="6" count="1">
            <x v="298"/>
          </reference>
        </references>
      </pivotArea>
    </format>
    <format dxfId="1005">
      <pivotArea collapsedLevelsAreSubtotals="1" fieldPosition="0">
        <references count="1">
          <reference field="6" count="1">
            <x v="305"/>
          </reference>
        </references>
      </pivotArea>
    </format>
    <format dxfId="1004">
      <pivotArea collapsedLevelsAreSubtotals="1" fieldPosition="0">
        <references count="1">
          <reference field="6" count="1">
            <x v="306"/>
          </reference>
        </references>
      </pivotArea>
    </format>
    <format dxfId="1003">
      <pivotArea collapsedLevelsAreSubtotals="1" fieldPosition="0">
        <references count="1">
          <reference field="6" count="1">
            <x v="313"/>
          </reference>
        </references>
      </pivotArea>
    </format>
    <format dxfId="1002">
      <pivotArea collapsedLevelsAreSubtotals="1" fieldPosition="0">
        <references count="1">
          <reference field="6" count="1">
            <x v="329"/>
          </reference>
        </references>
      </pivotArea>
    </format>
    <format dxfId="1001">
      <pivotArea collapsedLevelsAreSubtotals="1" fieldPosition="0">
        <references count="1">
          <reference field="6" count="1">
            <x v="331"/>
          </reference>
        </references>
      </pivotArea>
    </format>
    <format dxfId="1000">
      <pivotArea collapsedLevelsAreSubtotals="1" fieldPosition="0">
        <references count="1">
          <reference field="6" count="1">
            <x v="335"/>
          </reference>
        </references>
      </pivotArea>
    </format>
    <format dxfId="999">
      <pivotArea collapsedLevelsAreSubtotals="1" fieldPosition="0">
        <references count="1">
          <reference field="6" count="1">
            <x v="343"/>
          </reference>
        </references>
      </pivotArea>
    </format>
    <format dxfId="998">
      <pivotArea collapsedLevelsAreSubtotals="1" fieldPosition="0">
        <references count="1">
          <reference field="6" count="1">
            <x v="345"/>
          </reference>
        </references>
      </pivotArea>
    </format>
    <format dxfId="997">
      <pivotArea collapsedLevelsAreSubtotals="1" fieldPosition="0">
        <references count="1">
          <reference field="6" count="1">
            <x v="348"/>
          </reference>
        </references>
      </pivotArea>
    </format>
    <format dxfId="996">
      <pivotArea collapsedLevelsAreSubtotals="1" fieldPosition="0">
        <references count="1">
          <reference field="6" count="1">
            <x v="351"/>
          </reference>
        </references>
      </pivotArea>
    </format>
    <format dxfId="995">
      <pivotArea collapsedLevelsAreSubtotals="1" fieldPosition="0">
        <references count="1">
          <reference field="6" count="1">
            <x v="357"/>
          </reference>
        </references>
      </pivotArea>
    </format>
    <format dxfId="994">
      <pivotArea collapsedLevelsAreSubtotals="1" fieldPosition="0">
        <references count="1">
          <reference field="6" count="1">
            <x v="361"/>
          </reference>
        </references>
      </pivotArea>
    </format>
    <format dxfId="993">
      <pivotArea collapsedLevelsAreSubtotals="1" fieldPosition="0">
        <references count="1">
          <reference field="6" count="1">
            <x v="364"/>
          </reference>
        </references>
      </pivotArea>
    </format>
    <format dxfId="992">
      <pivotArea collapsedLevelsAreSubtotals="1" fieldPosition="0">
        <references count="1">
          <reference field="6" count="1">
            <x v="366"/>
          </reference>
        </references>
      </pivotArea>
    </format>
    <format dxfId="991">
      <pivotArea collapsedLevelsAreSubtotals="1" fieldPosition="0">
        <references count="1">
          <reference field="6" count="1">
            <x v="367"/>
          </reference>
        </references>
      </pivotArea>
    </format>
    <format dxfId="990">
      <pivotArea collapsedLevelsAreSubtotals="1" fieldPosition="0">
        <references count="1">
          <reference field="6" count="1">
            <x v="371"/>
          </reference>
        </references>
      </pivotArea>
    </format>
    <format dxfId="989">
      <pivotArea collapsedLevelsAreSubtotals="1" fieldPosition="0">
        <references count="1">
          <reference field="6" count="1">
            <x v="373"/>
          </reference>
        </references>
      </pivotArea>
    </format>
    <format dxfId="988">
      <pivotArea collapsedLevelsAreSubtotals="1" fieldPosition="0">
        <references count="1">
          <reference field="6" count="1">
            <x v="377"/>
          </reference>
        </references>
      </pivotArea>
    </format>
    <format dxfId="987">
      <pivotArea collapsedLevelsAreSubtotals="1" fieldPosition="0">
        <references count="1">
          <reference field="6" count="1">
            <x v="381"/>
          </reference>
        </references>
      </pivotArea>
    </format>
    <format dxfId="986">
      <pivotArea collapsedLevelsAreSubtotals="1" fieldPosition="0">
        <references count="1">
          <reference field="6" count="1">
            <x v="383"/>
          </reference>
        </references>
      </pivotArea>
    </format>
    <format dxfId="985">
      <pivotArea collapsedLevelsAreSubtotals="1" fieldPosition="0">
        <references count="1">
          <reference field="6" count="1">
            <x v="396"/>
          </reference>
        </references>
      </pivotArea>
    </format>
    <format dxfId="984">
      <pivotArea collapsedLevelsAreSubtotals="1" fieldPosition="0">
        <references count="1">
          <reference field="6" count="1">
            <x v="400"/>
          </reference>
        </references>
      </pivotArea>
    </format>
    <format dxfId="983">
      <pivotArea collapsedLevelsAreSubtotals="1" fieldPosition="0">
        <references count="1">
          <reference field="6" count="1">
            <x v="404"/>
          </reference>
        </references>
      </pivotArea>
    </format>
    <format dxfId="982">
      <pivotArea collapsedLevelsAreSubtotals="1" fieldPosition="0">
        <references count="1">
          <reference field="6" count="1">
            <x v="406"/>
          </reference>
        </references>
      </pivotArea>
    </format>
    <format dxfId="981">
      <pivotArea collapsedLevelsAreSubtotals="1" fieldPosition="0">
        <references count="1">
          <reference field="6" count="1">
            <x v="411"/>
          </reference>
        </references>
      </pivotArea>
    </format>
    <format dxfId="980">
      <pivotArea collapsedLevelsAreSubtotals="1" fieldPosition="0">
        <references count="1">
          <reference field="6" count="1">
            <x v="420"/>
          </reference>
        </references>
      </pivotArea>
    </format>
    <format dxfId="979">
      <pivotArea collapsedLevelsAreSubtotals="1" fieldPosition="0">
        <references count="1">
          <reference field="6" count="1">
            <x v="424"/>
          </reference>
        </references>
      </pivotArea>
    </format>
    <format dxfId="978">
      <pivotArea collapsedLevelsAreSubtotals="1" fieldPosition="0">
        <references count="1">
          <reference field="6" count="1">
            <x v="429"/>
          </reference>
        </references>
      </pivotArea>
    </format>
    <format dxfId="977">
      <pivotArea collapsedLevelsAreSubtotals="1" fieldPosition="0">
        <references count="1">
          <reference field="6" count="1">
            <x v="431"/>
          </reference>
        </references>
      </pivotArea>
    </format>
    <format dxfId="976">
      <pivotArea collapsedLevelsAreSubtotals="1" fieldPosition="0">
        <references count="1">
          <reference field="6" count="1">
            <x v="434"/>
          </reference>
        </references>
      </pivotArea>
    </format>
    <format dxfId="975">
      <pivotArea collapsedLevelsAreSubtotals="1" fieldPosition="0">
        <references count="1">
          <reference field="6" count="1">
            <x v="448"/>
          </reference>
        </references>
      </pivotArea>
    </format>
    <format dxfId="974">
      <pivotArea collapsedLevelsAreSubtotals="1" fieldPosition="0">
        <references count="1">
          <reference field="6" count="1">
            <x v="458"/>
          </reference>
        </references>
      </pivotArea>
    </format>
    <format dxfId="973">
      <pivotArea collapsedLevelsAreSubtotals="1" fieldPosition="0">
        <references count="1">
          <reference field="6" count="1">
            <x v="459"/>
          </reference>
        </references>
      </pivotArea>
    </format>
    <format dxfId="972">
      <pivotArea collapsedLevelsAreSubtotals="1" fieldPosition="0">
        <references count="1">
          <reference field="6" count="1">
            <x v="471"/>
          </reference>
        </references>
      </pivotArea>
    </format>
    <format dxfId="971">
      <pivotArea collapsedLevelsAreSubtotals="1" fieldPosition="0">
        <references count="1">
          <reference field="6" count="1">
            <x v="474"/>
          </reference>
        </references>
      </pivotArea>
    </format>
    <format dxfId="970">
      <pivotArea collapsedLevelsAreSubtotals="1" fieldPosition="0">
        <references count="1">
          <reference field="6" count="1">
            <x v="481"/>
          </reference>
        </references>
      </pivotArea>
    </format>
    <format dxfId="969">
      <pivotArea collapsedLevelsAreSubtotals="1" fieldPosition="0">
        <references count="1">
          <reference field="6" count="1">
            <x v="488"/>
          </reference>
        </references>
      </pivotArea>
    </format>
    <format dxfId="968">
      <pivotArea collapsedLevelsAreSubtotals="1" fieldPosition="0">
        <references count="1">
          <reference field="6" count="1">
            <x v="496"/>
          </reference>
        </references>
      </pivotArea>
    </format>
    <format dxfId="967">
      <pivotArea collapsedLevelsAreSubtotals="1" fieldPosition="0">
        <references count="1">
          <reference field="6" count="1">
            <x v="504"/>
          </reference>
        </references>
      </pivotArea>
    </format>
    <format dxfId="966">
      <pivotArea collapsedLevelsAreSubtotals="1" fieldPosition="0">
        <references count="1">
          <reference field="6" count="1">
            <x v="505"/>
          </reference>
        </references>
      </pivotArea>
    </format>
    <format dxfId="965">
      <pivotArea collapsedLevelsAreSubtotals="1" fieldPosition="0">
        <references count="1">
          <reference field="6" count="1">
            <x v="513"/>
          </reference>
        </references>
      </pivotArea>
    </format>
    <format dxfId="964">
      <pivotArea collapsedLevelsAreSubtotals="1" fieldPosition="0">
        <references count="1">
          <reference field="6" count="1">
            <x v="519"/>
          </reference>
        </references>
      </pivotArea>
    </format>
    <format dxfId="963">
      <pivotArea collapsedLevelsAreSubtotals="1" fieldPosition="0">
        <references count="1">
          <reference field="6" count="1">
            <x v="526"/>
          </reference>
        </references>
      </pivotArea>
    </format>
    <format dxfId="962">
      <pivotArea collapsedLevelsAreSubtotals="1" fieldPosition="0">
        <references count="1">
          <reference field="6" count="1">
            <x v="529"/>
          </reference>
        </references>
      </pivotArea>
    </format>
    <format dxfId="961">
      <pivotArea collapsedLevelsAreSubtotals="1" fieldPosition="0">
        <references count="1">
          <reference field="6" count="1">
            <x v="531"/>
          </reference>
        </references>
      </pivotArea>
    </format>
    <format dxfId="960">
      <pivotArea collapsedLevelsAreSubtotals="1" fieldPosition="0">
        <references count="1">
          <reference field="6" count="1">
            <x v="536"/>
          </reference>
        </references>
      </pivotArea>
    </format>
    <format dxfId="959">
      <pivotArea collapsedLevelsAreSubtotals="1" fieldPosition="0">
        <references count="1">
          <reference field="6" count="1">
            <x v="540"/>
          </reference>
        </references>
      </pivotArea>
    </format>
    <format dxfId="958">
      <pivotArea collapsedLevelsAreSubtotals="1" fieldPosition="0">
        <references count="1">
          <reference field="6" count="1">
            <x v="541"/>
          </reference>
        </references>
      </pivotArea>
    </format>
    <format dxfId="957">
      <pivotArea collapsedLevelsAreSubtotals="1" fieldPosition="0">
        <references count="1">
          <reference field="6" count="1">
            <x v="544"/>
          </reference>
        </references>
      </pivotArea>
    </format>
    <format dxfId="956">
      <pivotArea collapsedLevelsAreSubtotals="1" fieldPosition="0">
        <references count="1">
          <reference field="6" count="1">
            <x v="565"/>
          </reference>
        </references>
      </pivotArea>
    </format>
    <format dxfId="955">
      <pivotArea collapsedLevelsAreSubtotals="1" fieldPosition="0">
        <references count="1">
          <reference field="6" count="1">
            <x v="569"/>
          </reference>
        </references>
      </pivotArea>
    </format>
    <format dxfId="954">
      <pivotArea collapsedLevelsAreSubtotals="1" fieldPosition="0">
        <references count="1">
          <reference field="6" count="1">
            <x v="600"/>
          </reference>
        </references>
      </pivotArea>
    </format>
    <format dxfId="953">
      <pivotArea collapsedLevelsAreSubtotals="1" fieldPosition="0">
        <references count="1">
          <reference field="6" count="1">
            <x v="601"/>
          </reference>
        </references>
      </pivotArea>
    </format>
    <format dxfId="952">
      <pivotArea collapsedLevelsAreSubtotals="1" fieldPosition="0">
        <references count="1">
          <reference field="6" count="1">
            <x v="605"/>
          </reference>
        </references>
      </pivotArea>
    </format>
    <format dxfId="951">
      <pivotArea collapsedLevelsAreSubtotals="1" fieldPosition="0">
        <references count="1">
          <reference field="6" count="1">
            <x v="609"/>
          </reference>
        </references>
      </pivotArea>
    </format>
    <format dxfId="950">
      <pivotArea collapsedLevelsAreSubtotals="1" fieldPosition="0">
        <references count="1">
          <reference field="6" count="1">
            <x v="610"/>
          </reference>
        </references>
      </pivotArea>
    </format>
    <format dxfId="949">
      <pivotArea collapsedLevelsAreSubtotals="1" fieldPosition="0">
        <references count="1">
          <reference field="6" count="1">
            <x v="617"/>
          </reference>
        </references>
      </pivotArea>
    </format>
    <format dxfId="948">
      <pivotArea collapsedLevelsAreSubtotals="1" fieldPosition="0">
        <references count="1">
          <reference field="6" count="1">
            <x v="619"/>
          </reference>
        </references>
      </pivotArea>
    </format>
    <format dxfId="947">
      <pivotArea collapsedLevelsAreSubtotals="1" fieldPosition="0">
        <references count="1">
          <reference field="6" count="1">
            <x v="651"/>
          </reference>
        </references>
      </pivotArea>
    </format>
    <format dxfId="946">
      <pivotArea collapsedLevelsAreSubtotals="1" fieldPosition="0">
        <references count="1">
          <reference field="6" count="1">
            <x v="660"/>
          </reference>
        </references>
      </pivotArea>
    </format>
    <format dxfId="945">
      <pivotArea collapsedLevelsAreSubtotals="1" fieldPosition="0">
        <references count="1">
          <reference field="6" count="1">
            <x v="665"/>
          </reference>
        </references>
      </pivotArea>
    </format>
    <format dxfId="944">
      <pivotArea collapsedLevelsAreSubtotals="1" fieldPosition="0">
        <references count="1">
          <reference field="6" count="1">
            <x v="671"/>
          </reference>
        </references>
      </pivotArea>
    </format>
    <format dxfId="943">
      <pivotArea collapsedLevelsAreSubtotals="1" fieldPosition="0">
        <references count="1">
          <reference field="6" count="1">
            <x v="676"/>
          </reference>
        </references>
      </pivotArea>
    </format>
    <format dxfId="942">
      <pivotArea collapsedLevelsAreSubtotals="1" fieldPosition="0">
        <references count="1">
          <reference field="6" count="1">
            <x v="682"/>
          </reference>
        </references>
      </pivotArea>
    </format>
    <format dxfId="941">
      <pivotArea collapsedLevelsAreSubtotals="1" fieldPosition="0">
        <references count="1">
          <reference field="6" count="1">
            <x v="683"/>
          </reference>
        </references>
      </pivotArea>
    </format>
    <format dxfId="940">
      <pivotArea collapsedLevelsAreSubtotals="1" fieldPosition="0">
        <references count="1">
          <reference field="6" count="1">
            <x v="686"/>
          </reference>
        </references>
      </pivotArea>
    </format>
    <format dxfId="939">
      <pivotArea collapsedLevelsAreSubtotals="1" fieldPosition="0">
        <references count="1">
          <reference field="6" count="1">
            <x v="687"/>
          </reference>
        </references>
      </pivotArea>
    </format>
    <format dxfId="938">
      <pivotArea collapsedLevelsAreSubtotals="1" fieldPosition="0">
        <references count="1">
          <reference field="6" count="1">
            <x v="691"/>
          </reference>
        </references>
      </pivotArea>
    </format>
    <format dxfId="937">
      <pivotArea collapsedLevelsAreSubtotals="1" fieldPosition="0">
        <references count="1">
          <reference field="6" count="1">
            <x v="696"/>
          </reference>
        </references>
      </pivotArea>
    </format>
    <format dxfId="936">
      <pivotArea collapsedLevelsAreSubtotals="1" fieldPosition="0">
        <references count="1">
          <reference field="6" count="1">
            <x v="697"/>
          </reference>
        </references>
      </pivotArea>
    </format>
    <format dxfId="935">
      <pivotArea collapsedLevelsAreSubtotals="1" fieldPosition="0">
        <references count="1">
          <reference field="6" count="1">
            <x v="698"/>
          </reference>
        </references>
      </pivotArea>
    </format>
    <format dxfId="934">
      <pivotArea collapsedLevelsAreSubtotals="1" fieldPosition="0">
        <references count="1">
          <reference field="6" count="1">
            <x v="704"/>
          </reference>
        </references>
      </pivotArea>
    </format>
    <format dxfId="933">
      <pivotArea collapsedLevelsAreSubtotals="1" fieldPosition="0">
        <references count="1">
          <reference field="6" count="1">
            <x v="705"/>
          </reference>
        </references>
      </pivotArea>
    </format>
    <format dxfId="932">
      <pivotArea collapsedLevelsAreSubtotals="1" fieldPosition="0">
        <references count="1">
          <reference field="6" count="1">
            <x v="710"/>
          </reference>
        </references>
      </pivotArea>
    </format>
    <format dxfId="931">
      <pivotArea collapsedLevelsAreSubtotals="1" fieldPosition="0">
        <references count="1">
          <reference field="6" count="1">
            <x v="713"/>
          </reference>
        </references>
      </pivotArea>
    </format>
    <format dxfId="930">
      <pivotArea collapsedLevelsAreSubtotals="1" fieldPosition="0">
        <references count="1">
          <reference field="6" count="1">
            <x v="721"/>
          </reference>
        </references>
      </pivotArea>
    </format>
    <format dxfId="929">
      <pivotArea collapsedLevelsAreSubtotals="1" fieldPosition="0">
        <references count="1">
          <reference field="6" count="1">
            <x v="724"/>
          </reference>
        </references>
      </pivotArea>
    </format>
    <format dxfId="928">
      <pivotArea collapsedLevelsAreSubtotals="1" fieldPosition="0">
        <references count="1">
          <reference field="6" count="1">
            <x v="731"/>
          </reference>
        </references>
      </pivotArea>
    </format>
    <format dxfId="927">
      <pivotArea collapsedLevelsAreSubtotals="1" fieldPosition="0">
        <references count="1">
          <reference field="6" count="1">
            <x v="758"/>
          </reference>
        </references>
      </pivotArea>
    </format>
    <format dxfId="926">
      <pivotArea collapsedLevelsAreSubtotals="1" fieldPosition="0">
        <references count="1">
          <reference field="6" count="1">
            <x v="762"/>
          </reference>
        </references>
      </pivotArea>
    </format>
    <format dxfId="925">
      <pivotArea collapsedLevelsAreSubtotals="1" fieldPosition="0">
        <references count="1">
          <reference field="6" count="1">
            <x v="769"/>
          </reference>
        </references>
      </pivotArea>
    </format>
    <format dxfId="924">
      <pivotArea collapsedLevelsAreSubtotals="1" fieldPosition="0">
        <references count="1">
          <reference field="6" count="1">
            <x v="777"/>
          </reference>
        </references>
      </pivotArea>
    </format>
    <format dxfId="923">
      <pivotArea collapsedLevelsAreSubtotals="1" fieldPosition="0">
        <references count="1">
          <reference field="6" count="1">
            <x v="778"/>
          </reference>
        </references>
      </pivotArea>
    </format>
    <format dxfId="922">
      <pivotArea collapsedLevelsAreSubtotals="1" fieldPosition="0">
        <references count="1">
          <reference field="6" count="1">
            <x v="783"/>
          </reference>
        </references>
      </pivotArea>
    </format>
    <format dxfId="921">
      <pivotArea collapsedLevelsAreSubtotals="1" fieldPosition="0">
        <references count="1">
          <reference field="6" count="1">
            <x v="784"/>
          </reference>
        </references>
      </pivotArea>
    </format>
    <format dxfId="920">
      <pivotArea collapsedLevelsAreSubtotals="1" fieldPosition="0">
        <references count="1">
          <reference field="6" count="1">
            <x v="788"/>
          </reference>
        </references>
      </pivotArea>
    </format>
    <format dxfId="919">
      <pivotArea collapsedLevelsAreSubtotals="1" fieldPosition="0">
        <references count="1">
          <reference field="6" count="1">
            <x v="794"/>
          </reference>
        </references>
      </pivotArea>
    </format>
    <format dxfId="918">
      <pivotArea collapsedLevelsAreSubtotals="1" fieldPosition="0">
        <references count="1">
          <reference field="6" count="1">
            <x v="808"/>
          </reference>
        </references>
      </pivotArea>
    </format>
    <format dxfId="917">
      <pivotArea collapsedLevelsAreSubtotals="1" fieldPosition="0">
        <references count="1">
          <reference field="6" count="1">
            <x v="816"/>
          </reference>
        </references>
      </pivotArea>
    </format>
    <format dxfId="916">
      <pivotArea collapsedLevelsAreSubtotals="1" fieldPosition="0">
        <references count="1">
          <reference field="6" count="1">
            <x v="822"/>
          </reference>
        </references>
      </pivotArea>
    </format>
    <format dxfId="915">
      <pivotArea collapsedLevelsAreSubtotals="1" fieldPosition="0">
        <references count="1">
          <reference field="6" count="1">
            <x v="844"/>
          </reference>
        </references>
      </pivotArea>
    </format>
    <format dxfId="914">
      <pivotArea collapsedLevelsAreSubtotals="1" fieldPosition="0">
        <references count="1">
          <reference field="6" count="1">
            <x v="863"/>
          </reference>
        </references>
      </pivotArea>
    </format>
    <format dxfId="913">
      <pivotArea collapsedLevelsAreSubtotals="1" fieldPosition="0">
        <references count="1">
          <reference field="6" count="1">
            <x v="881"/>
          </reference>
        </references>
      </pivotArea>
    </format>
    <format dxfId="912">
      <pivotArea collapsedLevelsAreSubtotals="1" fieldPosition="0">
        <references count="1">
          <reference field="6" count="1">
            <x v="883"/>
          </reference>
        </references>
      </pivotArea>
    </format>
    <format dxfId="911">
      <pivotArea collapsedLevelsAreSubtotals="1" fieldPosition="0">
        <references count="1">
          <reference field="6" count="1">
            <x v="887"/>
          </reference>
        </references>
      </pivotArea>
    </format>
    <format dxfId="910">
      <pivotArea collapsedLevelsAreSubtotals="1" fieldPosition="0">
        <references count="1">
          <reference field="6" count="1">
            <x v="892"/>
          </reference>
        </references>
      </pivotArea>
    </format>
    <format dxfId="909">
      <pivotArea collapsedLevelsAreSubtotals="1" fieldPosition="0">
        <references count="1">
          <reference field="6" count="1">
            <x v="893"/>
          </reference>
        </references>
      </pivotArea>
    </format>
    <format dxfId="908">
      <pivotArea collapsedLevelsAreSubtotals="1" fieldPosition="0">
        <references count="1">
          <reference field="6" count="1">
            <x v="899"/>
          </reference>
        </references>
      </pivotArea>
    </format>
    <format dxfId="907">
      <pivotArea collapsedLevelsAreSubtotals="1" fieldPosition="0">
        <references count="1">
          <reference field="6" count="1">
            <x v="925"/>
          </reference>
        </references>
      </pivotArea>
    </format>
    <format dxfId="906">
      <pivotArea collapsedLevelsAreSubtotals="1" fieldPosition="0">
        <references count="1">
          <reference field="6" count="1">
            <x v="926"/>
          </reference>
        </references>
      </pivotArea>
    </format>
    <format dxfId="905">
      <pivotArea collapsedLevelsAreSubtotals="1" fieldPosition="0">
        <references count="1">
          <reference field="6" count="1">
            <x v="927"/>
          </reference>
        </references>
      </pivotArea>
    </format>
    <format dxfId="904">
      <pivotArea collapsedLevelsAreSubtotals="1" fieldPosition="0">
        <references count="1">
          <reference field="6" count="1">
            <x v="929"/>
          </reference>
        </references>
      </pivotArea>
    </format>
    <format dxfId="903">
      <pivotArea collapsedLevelsAreSubtotals="1" fieldPosition="0">
        <references count="1">
          <reference field="6" count="1">
            <x v="933"/>
          </reference>
        </references>
      </pivotArea>
    </format>
    <format dxfId="902">
      <pivotArea collapsedLevelsAreSubtotals="1" fieldPosition="0">
        <references count="1">
          <reference field="6" count="1">
            <x v="939"/>
          </reference>
        </references>
      </pivotArea>
    </format>
    <format dxfId="901">
      <pivotArea collapsedLevelsAreSubtotals="1" fieldPosition="0">
        <references count="1">
          <reference field="6" count="1">
            <x v="955"/>
          </reference>
        </references>
      </pivotArea>
    </format>
    <format dxfId="900">
      <pivotArea collapsedLevelsAreSubtotals="1" fieldPosition="0">
        <references count="1">
          <reference field="6" count="1">
            <x v="959"/>
          </reference>
        </references>
      </pivotArea>
    </format>
    <format dxfId="899">
      <pivotArea collapsedLevelsAreSubtotals="1" fieldPosition="0">
        <references count="1">
          <reference field="6" count="1">
            <x v="961"/>
          </reference>
        </references>
      </pivotArea>
    </format>
    <format dxfId="898">
      <pivotArea collapsedLevelsAreSubtotals="1" fieldPosition="0">
        <references count="1">
          <reference field="6" count="1">
            <x v="966"/>
          </reference>
        </references>
      </pivotArea>
    </format>
    <format dxfId="897">
      <pivotArea collapsedLevelsAreSubtotals="1" fieldPosition="0">
        <references count="1">
          <reference field="6" count="1">
            <x v="969"/>
          </reference>
        </references>
      </pivotArea>
    </format>
    <format dxfId="896">
      <pivotArea collapsedLevelsAreSubtotals="1" fieldPosition="0">
        <references count="1">
          <reference field="6" count="1">
            <x v="973"/>
          </reference>
        </references>
      </pivotArea>
    </format>
    <format dxfId="895">
      <pivotArea collapsedLevelsAreSubtotals="1" fieldPosition="0">
        <references count="1">
          <reference field="6" count="1">
            <x v="975"/>
          </reference>
        </references>
      </pivotArea>
    </format>
    <format dxfId="894">
      <pivotArea collapsedLevelsAreSubtotals="1" fieldPosition="0">
        <references count="1">
          <reference field="6" count="1">
            <x v="978"/>
          </reference>
        </references>
      </pivotArea>
    </format>
    <format dxfId="893">
      <pivotArea collapsedLevelsAreSubtotals="1" fieldPosition="0">
        <references count="1">
          <reference field="6" count="1">
            <x v="983"/>
          </reference>
        </references>
      </pivotArea>
    </format>
    <format dxfId="892">
      <pivotArea collapsedLevelsAreSubtotals="1" fieldPosition="0">
        <references count="1">
          <reference field="6" count="1">
            <x v="985"/>
          </reference>
        </references>
      </pivotArea>
    </format>
    <format dxfId="891">
      <pivotArea collapsedLevelsAreSubtotals="1" fieldPosition="0">
        <references count="1">
          <reference field="6" count="1">
            <x v="999"/>
          </reference>
        </references>
      </pivotArea>
    </format>
    <format dxfId="890">
      <pivotArea collapsedLevelsAreSubtotals="1" fieldPosition="0">
        <references count="1">
          <reference field="6" count="1">
            <x v="1018"/>
          </reference>
        </references>
      </pivotArea>
    </format>
    <format dxfId="889">
      <pivotArea collapsedLevelsAreSubtotals="1" fieldPosition="0">
        <references count="1">
          <reference field="6" count="1">
            <x v="1022"/>
          </reference>
        </references>
      </pivotArea>
    </format>
    <format dxfId="888">
      <pivotArea collapsedLevelsAreSubtotals="1" fieldPosition="0">
        <references count="1">
          <reference field="6" count="1">
            <x v="1023"/>
          </reference>
        </references>
      </pivotArea>
    </format>
    <format dxfId="887">
      <pivotArea collapsedLevelsAreSubtotals="1" fieldPosition="0">
        <references count="1">
          <reference field="6" count="1">
            <x v="1024"/>
          </reference>
        </references>
      </pivotArea>
    </format>
    <format dxfId="886">
      <pivotArea collapsedLevelsAreSubtotals="1" fieldPosition="0">
        <references count="1">
          <reference field="6" count="1">
            <x v="1025"/>
          </reference>
        </references>
      </pivotArea>
    </format>
    <format dxfId="885">
      <pivotArea collapsedLevelsAreSubtotals="1" fieldPosition="0">
        <references count="1">
          <reference field="6" count="1">
            <x v="1028"/>
          </reference>
        </references>
      </pivotArea>
    </format>
    <format dxfId="884">
      <pivotArea collapsedLevelsAreSubtotals="1" fieldPosition="0">
        <references count="1">
          <reference field="6" count="1">
            <x v="1029"/>
          </reference>
        </references>
      </pivotArea>
    </format>
    <format dxfId="883">
      <pivotArea collapsedLevelsAreSubtotals="1" fieldPosition="0">
        <references count="1">
          <reference field="6" count="1">
            <x v="1048"/>
          </reference>
        </references>
      </pivotArea>
    </format>
    <format dxfId="882">
      <pivotArea collapsedLevelsAreSubtotals="1" fieldPosition="0">
        <references count="1">
          <reference field="6" count="1">
            <x v="1049"/>
          </reference>
        </references>
      </pivotArea>
    </format>
    <format dxfId="881">
      <pivotArea collapsedLevelsAreSubtotals="1" fieldPosition="0">
        <references count="1">
          <reference field="6" count="1">
            <x v="1053"/>
          </reference>
        </references>
      </pivotArea>
    </format>
    <format dxfId="880">
      <pivotArea collapsedLevelsAreSubtotals="1" fieldPosition="0">
        <references count="1">
          <reference field="6" count="1">
            <x v="1074"/>
          </reference>
        </references>
      </pivotArea>
    </format>
    <format dxfId="879">
      <pivotArea collapsedLevelsAreSubtotals="1" fieldPosition="0">
        <references count="1">
          <reference field="6" count="1">
            <x v="1075"/>
          </reference>
        </references>
      </pivotArea>
    </format>
    <format dxfId="878">
      <pivotArea collapsedLevelsAreSubtotals="1" fieldPosition="0">
        <references count="1">
          <reference field="6" count="1">
            <x v="1081"/>
          </reference>
        </references>
      </pivotArea>
    </format>
    <format dxfId="877">
      <pivotArea collapsedLevelsAreSubtotals="1" fieldPosition="0">
        <references count="1">
          <reference field="6" count="1">
            <x v="1087"/>
          </reference>
        </references>
      </pivotArea>
    </format>
    <format dxfId="876">
      <pivotArea collapsedLevelsAreSubtotals="1" fieldPosition="0">
        <references count="1">
          <reference field="6" count="1">
            <x v="1088"/>
          </reference>
        </references>
      </pivotArea>
    </format>
    <format dxfId="875">
      <pivotArea collapsedLevelsAreSubtotals="1" fieldPosition="0">
        <references count="1">
          <reference field="6" count="1">
            <x v="1089"/>
          </reference>
        </references>
      </pivotArea>
    </format>
    <format dxfId="874">
      <pivotArea collapsedLevelsAreSubtotals="1" fieldPosition="0">
        <references count="1">
          <reference field="6" count="1">
            <x v="1091"/>
          </reference>
        </references>
      </pivotArea>
    </format>
    <format dxfId="873">
      <pivotArea collapsedLevelsAreSubtotals="1" fieldPosition="0">
        <references count="1">
          <reference field="6" count="1">
            <x v="1095"/>
          </reference>
        </references>
      </pivotArea>
    </format>
    <format dxfId="872">
      <pivotArea collapsedLevelsAreSubtotals="1" fieldPosition="0">
        <references count="1">
          <reference field="6" count="1">
            <x v="1104"/>
          </reference>
        </references>
      </pivotArea>
    </format>
    <format dxfId="871">
      <pivotArea collapsedLevelsAreSubtotals="1" fieldPosition="0">
        <references count="1">
          <reference field="6" count="1">
            <x v="1107"/>
          </reference>
        </references>
      </pivotArea>
    </format>
    <format dxfId="870">
      <pivotArea collapsedLevelsAreSubtotals="1" fieldPosition="0">
        <references count="1">
          <reference field="6" count="1">
            <x v="1109"/>
          </reference>
        </references>
      </pivotArea>
    </format>
    <format dxfId="869">
      <pivotArea collapsedLevelsAreSubtotals="1" fieldPosition="0">
        <references count="1">
          <reference field="6" count="1">
            <x v="1116"/>
          </reference>
        </references>
      </pivotArea>
    </format>
    <format dxfId="868">
      <pivotArea collapsedLevelsAreSubtotals="1" fieldPosition="0">
        <references count="1">
          <reference field="6" count="1">
            <x v="1117"/>
          </reference>
        </references>
      </pivotArea>
    </format>
    <format dxfId="867">
      <pivotArea collapsedLevelsAreSubtotals="1" fieldPosition="0">
        <references count="1">
          <reference field="6" count="1">
            <x v="1121"/>
          </reference>
        </references>
      </pivotArea>
    </format>
    <format dxfId="866">
      <pivotArea collapsedLevelsAreSubtotals="1" fieldPosition="0">
        <references count="1">
          <reference field="6" count="1">
            <x v="1124"/>
          </reference>
        </references>
      </pivotArea>
    </format>
    <format dxfId="865">
      <pivotArea collapsedLevelsAreSubtotals="1" fieldPosition="0">
        <references count="1">
          <reference field="6" count="1">
            <x v="1126"/>
          </reference>
        </references>
      </pivotArea>
    </format>
    <format dxfId="864">
      <pivotArea collapsedLevelsAreSubtotals="1" fieldPosition="0">
        <references count="1">
          <reference field="6" count="1">
            <x v="1127"/>
          </reference>
        </references>
      </pivotArea>
    </format>
    <format dxfId="863">
      <pivotArea collapsedLevelsAreSubtotals="1" fieldPosition="0">
        <references count="1">
          <reference field="6" count="1">
            <x v="1138"/>
          </reference>
        </references>
      </pivotArea>
    </format>
    <format dxfId="862">
      <pivotArea collapsedLevelsAreSubtotals="1" fieldPosition="0">
        <references count="1">
          <reference field="6" count="1">
            <x v="1143"/>
          </reference>
        </references>
      </pivotArea>
    </format>
    <format dxfId="861">
      <pivotArea collapsedLevelsAreSubtotals="1" fieldPosition="0">
        <references count="1">
          <reference field="6" count="1">
            <x v="1147"/>
          </reference>
        </references>
      </pivotArea>
    </format>
    <format dxfId="860">
      <pivotArea collapsedLevelsAreSubtotals="1" fieldPosition="0">
        <references count="1">
          <reference field="6" count="1">
            <x v="1155"/>
          </reference>
        </references>
      </pivotArea>
    </format>
    <format dxfId="859">
      <pivotArea collapsedLevelsAreSubtotals="1" fieldPosition="0">
        <references count="1">
          <reference field="6" count="1">
            <x v="1163"/>
          </reference>
        </references>
      </pivotArea>
    </format>
    <format dxfId="858">
      <pivotArea collapsedLevelsAreSubtotals="1" fieldPosition="0">
        <references count="1">
          <reference field="6" count="1">
            <x v="1172"/>
          </reference>
        </references>
      </pivotArea>
    </format>
    <format dxfId="857">
      <pivotArea collapsedLevelsAreSubtotals="1" fieldPosition="0">
        <references count="1">
          <reference field="6" count="1">
            <x v="1180"/>
          </reference>
        </references>
      </pivotArea>
    </format>
    <format dxfId="856">
      <pivotArea collapsedLevelsAreSubtotals="1" fieldPosition="0">
        <references count="1">
          <reference field="6" count="1">
            <x v="1185"/>
          </reference>
        </references>
      </pivotArea>
    </format>
    <format dxfId="855">
      <pivotArea collapsedLevelsAreSubtotals="1" fieldPosition="0">
        <references count="1">
          <reference field="6" count="1">
            <x v="1193"/>
          </reference>
        </references>
      </pivotArea>
    </format>
    <format dxfId="854">
      <pivotArea collapsedLevelsAreSubtotals="1" fieldPosition="0">
        <references count="1">
          <reference field="6" count="1">
            <x v="1208"/>
          </reference>
        </references>
      </pivotArea>
    </format>
    <format dxfId="853">
      <pivotArea collapsedLevelsAreSubtotals="1" fieldPosition="0">
        <references count="1">
          <reference field="6" count="1">
            <x v="1210"/>
          </reference>
        </references>
      </pivotArea>
    </format>
    <format dxfId="852">
      <pivotArea collapsedLevelsAreSubtotals="1" fieldPosition="0">
        <references count="1">
          <reference field="6" count="1">
            <x v="1216"/>
          </reference>
        </references>
      </pivotArea>
    </format>
    <format dxfId="851">
      <pivotArea collapsedLevelsAreSubtotals="1" fieldPosition="0">
        <references count="1">
          <reference field="6" count="1">
            <x v="1218"/>
          </reference>
        </references>
      </pivotArea>
    </format>
    <format dxfId="850">
      <pivotArea collapsedLevelsAreSubtotals="1" fieldPosition="0">
        <references count="1">
          <reference field="6" count="1">
            <x v="1233"/>
          </reference>
        </references>
      </pivotArea>
    </format>
    <format dxfId="849">
      <pivotArea collapsedLevelsAreSubtotals="1" fieldPosition="0">
        <references count="1">
          <reference field="6" count="1">
            <x v="1234"/>
          </reference>
        </references>
      </pivotArea>
    </format>
    <format dxfId="848">
      <pivotArea collapsedLevelsAreSubtotals="1" fieldPosition="0">
        <references count="1">
          <reference field="6" count="1">
            <x v="1235"/>
          </reference>
        </references>
      </pivotArea>
    </format>
    <format dxfId="847">
      <pivotArea collapsedLevelsAreSubtotals="1" fieldPosition="0">
        <references count="1">
          <reference field="6" count="1">
            <x v="1236"/>
          </reference>
        </references>
      </pivotArea>
    </format>
    <format dxfId="846">
      <pivotArea collapsedLevelsAreSubtotals="1" fieldPosition="0">
        <references count="1">
          <reference field="6" count="1">
            <x v="1238"/>
          </reference>
        </references>
      </pivotArea>
    </format>
    <format dxfId="845">
      <pivotArea collapsedLevelsAreSubtotals="1" fieldPosition="0">
        <references count="1">
          <reference field="6" count="1">
            <x v="1242"/>
          </reference>
        </references>
      </pivotArea>
    </format>
    <format dxfId="844">
      <pivotArea collapsedLevelsAreSubtotals="1" fieldPosition="0">
        <references count="1">
          <reference field="6" count="1">
            <x v="1258"/>
          </reference>
        </references>
      </pivotArea>
    </format>
    <format dxfId="843">
      <pivotArea collapsedLevelsAreSubtotals="1" fieldPosition="0">
        <references count="1">
          <reference field="6" count="1">
            <x v="1268"/>
          </reference>
        </references>
      </pivotArea>
    </format>
    <format dxfId="842">
      <pivotArea collapsedLevelsAreSubtotals="1" fieldPosition="0">
        <references count="1">
          <reference field="6" count="1">
            <x v="1270"/>
          </reference>
        </references>
      </pivotArea>
    </format>
    <format dxfId="841">
      <pivotArea collapsedLevelsAreSubtotals="1" fieldPosition="0">
        <references count="1">
          <reference field="6" count="1">
            <x v="1276"/>
          </reference>
        </references>
      </pivotArea>
    </format>
    <format dxfId="840">
      <pivotArea collapsedLevelsAreSubtotals="1" fieldPosition="0">
        <references count="1">
          <reference field="6" count="1">
            <x v="1290"/>
          </reference>
        </references>
      </pivotArea>
    </format>
    <format dxfId="839">
      <pivotArea collapsedLevelsAreSubtotals="1" fieldPosition="0">
        <references count="1">
          <reference field="6" count="1">
            <x v="1294"/>
          </reference>
        </references>
      </pivotArea>
    </format>
    <format dxfId="838">
      <pivotArea collapsedLevelsAreSubtotals="1" fieldPosition="0">
        <references count="1">
          <reference field="6" count="1">
            <x v="1301"/>
          </reference>
        </references>
      </pivotArea>
    </format>
    <format dxfId="837">
      <pivotArea collapsedLevelsAreSubtotals="1" fieldPosition="0">
        <references count="1">
          <reference field="6" count="1">
            <x v="1306"/>
          </reference>
        </references>
      </pivotArea>
    </format>
    <format dxfId="836">
      <pivotArea collapsedLevelsAreSubtotals="1" fieldPosition="0">
        <references count="1">
          <reference field="6" count="1">
            <x v="1307"/>
          </reference>
        </references>
      </pivotArea>
    </format>
    <format dxfId="835">
      <pivotArea collapsedLevelsAreSubtotals="1" fieldPosition="0">
        <references count="1">
          <reference field="6" count="1">
            <x v="1308"/>
          </reference>
        </references>
      </pivotArea>
    </format>
    <format dxfId="834">
      <pivotArea collapsedLevelsAreSubtotals="1" fieldPosition="0">
        <references count="1">
          <reference field="6" count="1">
            <x v="1312"/>
          </reference>
        </references>
      </pivotArea>
    </format>
    <format dxfId="833">
      <pivotArea collapsedLevelsAreSubtotals="1" fieldPosition="0">
        <references count="1">
          <reference field="6" count="1">
            <x v="1313"/>
          </reference>
        </references>
      </pivotArea>
    </format>
    <format dxfId="832">
      <pivotArea collapsedLevelsAreSubtotals="1" fieldPosition="0">
        <references count="1">
          <reference field="6" count="1">
            <x v="1314"/>
          </reference>
        </references>
      </pivotArea>
    </format>
    <format dxfId="831">
      <pivotArea collapsedLevelsAreSubtotals="1" fieldPosition="0">
        <references count="1">
          <reference field="6" count="1">
            <x v="1315"/>
          </reference>
        </references>
      </pivotArea>
    </format>
    <format dxfId="830">
      <pivotArea collapsedLevelsAreSubtotals="1" fieldPosition="0">
        <references count="1">
          <reference field="6" count="1">
            <x v="1321"/>
          </reference>
        </references>
      </pivotArea>
    </format>
    <format dxfId="829">
      <pivotArea collapsedLevelsAreSubtotals="1" fieldPosition="0">
        <references count="1">
          <reference field="6" count="1">
            <x v="1322"/>
          </reference>
        </references>
      </pivotArea>
    </format>
    <format dxfId="828">
      <pivotArea collapsedLevelsAreSubtotals="1" fieldPosition="0">
        <references count="1">
          <reference field="6" count="1">
            <x v="1325"/>
          </reference>
        </references>
      </pivotArea>
    </format>
    <format dxfId="827">
      <pivotArea collapsedLevelsAreSubtotals="1" fieldPosition="0">
        <references count="1">
          <reference field="6" count="1">
            <x v="1337"/>
          </reference>
        </references>
      </pivotArea>
    </format>
    <format dxfId="826">
      <pivotArea collapsedLevelsAreSubtotals="1" fieldPosition="0">
        <references count="1">
          <reference field="6" count="1">
            <x v="1339"/>
          </reference>
        </references>
      </pivotArea>
    </format>
    <format dxfId="825">
      <pivotArea collapsedLevelsAreSubtotals="1" fieldPosition="0">
        <references count="1">
          <reference field="6" count="1">
            <x v="1340"/>
          </reference>
        </references>
      </pivotArea>
    </format>
    <format dxfId="824">
      <pivotArea collapsedLevelsAreSubtotals="1" fieldPosition="0">
        <references count="1">
          <reference field="6" count="1">
            <x v="1341"/>
          </reference>
        </references>
      </pivotArea>
    </format>
    <format dxfId="823">
      <pivotArea collapsedLevelsAreSubtotals="1" fieldPosition="0">
        <references count="1">
          <reference field="6" count="1">
            <x v="1343"/>
          </reference>
        </references>
      </pivotArea>
    </format>
    <format dxfId="822">
      <pivotArea collapsedLevelsAreSubtotals="1" fieldPosition="0">
        <references count="1">
          <reference field="6" count="1">
            <x v="1344"/>
          </reference>
        </references>
      </pivotArea>
    </format>
    <format dxfId="821">
      <pivotArea collapsedLevelsAreSubtotals="1" fieldPosition="0">
        <references count="1">
          <reference field="6" count="1">
            <x v="1354"/>
          </reference>
        </references>
      </pivotArea>
    </format>
    <format dxfId="820">
      <pivotArea collapsedLevelsAreSubtotals="1" fieldPosition="0">
        <references count="1">
          <reference field="6" count="1">
            <x v="1356"/>
          </reference>
        </references>
      </pivotArea>
    </format>
    <format dxfId="819">
      <pivotArea collapsedLevelsAreSubtotals="1" fieldPosition="0">
        <references count="1">
          <reference field="6" count="1">
            <x v="1361"/>
          </reference>
        </references>
      </pivotArea>
    </format>
    <format dxfId="818">
      <pivotArea collapsedLevelsAreSubtotals="1" fieldPosition="0">
        <references count="1">
          <reference field="6" count="1">
            <x v="1372"/>
          </reference>
        </references>
      </pivotArea>
    </format>
    <format dxfId="817">
      <pivotArea collapsedLevelsAreSubtotals="1" fieldPosition="0">
        <references count="1">
          <reference field="6" count="1">
            <x v="1373"/>
          </reference>
        </references>
      </pivotArea>
    </format>
    <format dxfId="816">
      <pivotArea collapsedLevelsAreSubtotals="1" fieldPosition="0">
        <references count="1">
          <reference field="6" count="1">
            <x v="1399"/>
          </reference>
        </references>
      </pivotArea>
    </format>
    <format dxfId="815">
      <pivotArea collapsedLevelsAreSubtotals="1" fieldPosition="0">
        <references count="1">
          <reference field="6" count="1">
            <x v="1408"/>
          </reference>
        </references>
      </pivotArea>
    </format>
    <format dxfId="814">
      <pivotArea collapsedLevelsAreSubtotals="1" fieldPosition="0">
        <references count="1">
          <reference field="6" count="1">
            <x v="1424"/>
          </reference>
        </references>
      </pivotArea>
    </format>
    <format dxfId="813">
      <pivotArea collapsedLevelsAreSubtotals="1" fieldPosition="0">
        <references count="1">
          <reference field="6" count="1">
            <x v="1425"/>
          </reference>
        </references>
      </pivotArea>
    </format>
    <format dxfId="812">
      <pivotArea collapsedLevelsAreSubtotals="1" fieldPosition="0">
        <references count="1">
          <reference field="6" count="1">
            <x v="1428"/>
          </reference>
        </references>
      </pivotArea>
    </format>
    <format dxfId="811">
      <pivotArea collapsedLevelsAreSubtotals="1" fieldPosition="0">
        <references count="1">
          <reference field="6" count="1">
            <x v="1431"/>
          </reference>
        </references>
      </pivotArea>
    </format>
    <format dxfId="810">
      <pivotArea collapsedLevelsAreSubtotals="1" fieldPosition="0">
        <references count="1">
          <reference field="6" count="1">
            <x v="1440"/>
          </reference>
        </references>
      </pivotArea>
    </format>
    <format dxfId="809">
      <pivotArea collapsedLevelsAreSubtotals="1" fieldPosition="0">
        <references count="1">
          <reference field="6" count="1">
            <x v="1446"/>
          </reference>
        </references>
      </pivotArea>
    </format>
    <format dxfId="808">
      <pivotArea collapsedLevelsAreSubtotals="1" fieldPosition="0">
        <references count="1">
          <reference field="6" count="1">
            <x v="1450"/>
          </reference>
        </references>
      </pivotArea>
    </format>
    <format dxfId="807">
      <pivotArea collapsedLevelsAreSubtotals="1" fieldPosition="0">
        <references count="1">
          <reference field="6" count="1">
            <x v="1455"/>
          </reference>
        </references>
      </pivotArea>
    </format>
    <format dxfId="806">
      <pivotArea collapsedLevelsAreSubtotals="1" fieldPosition="0">
        <references count="1">
          <reference field="6" count="1">
            <x v="1464"/>
          </reference>
        </references>
      </pivotArea>
    </format>
    <format dxfId="805">
      <pivotArea collapsedLevelsAreSubtotals="1" fieldPosition="0">
        <references count="1">
          <reference field="6" count="1">
            <x v="1469"/>
          </reference>
        </references>
      </pivotArea>
    </format>
    <format dxfId="804">
      <pivotArea collapsedLevelsAreSubtotals="1" fieldPosition="0">
        <references count="1">
          <reference field="6" count="1">
            <x v="1473"/>
          </reference>
        </references>
      </pivotArea>
    </format>
    <format dxfId="803">
      <pivotArea collapsedLevelsAreSubtotals="1" fieldPosition="0">
        <references count="1">
          <reference field="6" count="1">
            <x v="1474"/>
          </reference>
        </references>
      </pivotArea>
    </format>
    <format dxfId="802">
      <pivotArea collapsedLevelsAreSubtotals="1" fieldPosition="0">
        <references count="1">
          <reference field="6" count="1">
            <x v="1477"/>
          </reference>
        </references>
      </pivotArea>
    </format>
    <format dxfId="801">
      <pivotArea collapsedLevelsAreSubtotals="1" fieldPosition="0">
        <references count="1">
          <reference field="6" count="1">
            <x v="1482"/>
          </reference>
        </references>
      </pivotArea>
    </format>
    <format dxfId="800">
      <pivotArea collapsedLevelsAreSubtotals="1" fieldPosition="0">
        <references count="1">
          <reference field="6" count="1">
            <x v="1484"/>
          </reference>
        </references>
      </pivotArea>
    </format>
    <format dxfId="799">
      <pivotArea collapsedLevelsAreSubtotals="1" fieldPosition="0">
        <references count="1">
          <reference field="6" count="1">
            <x v="1486"/>
          </reference>
        </references>
      </pivotArea>
    </format>
    <format dxfId="798">
      <pivotArea collapsedLevelsAreSubtotals="1" fieldPosition="0">
        <references count="1">
          <reference field="6" count="1">
            <x v="1496"/>
          </reference>
        </references>
      </pivotArea>
    </format>
    <format dxfId="797">
      <pivotArea collapsedLevelsAreSubtotals="1" fieldPosition="0">
        <references count="1">
          <reference field="6" count="1">
            <x v="1500"/>
          </reference>
        </references>
      </pivotArea>
    </format>
    <format dxfId="796">
      <pivotArea collapsedLevelsAreSubtotals="1" fieldPosition="0">
        <references count="1">
          <reference field="6" count="1">
            <x v="1521"/>
          </reference>
        </references>
      </pivotArea>
    </format>
    <format dxfId="795">
      <pivotArea collapsedLevelsAreSubtotals="1" fieldPosition="0">
        <references count="1">
          <reference field="6" count="1">
            <x v="1525"/>
          </reference>
        </references>
      </pivotArea>
    </format>
    <format dxfId="794">
      <pivotArea collapsedLevelsAreSubtotals="1" fieldPosition="0">
        <references count="1">
          <reference field="6" count="1">
            <x v="1531"/>
          </reference>
        </references>
      </pivotArea>
    </format>
    <format dxfId="793">
      <pivotArea collapsedLevelsAreSubtotals="1" fieldPosition="0">
        <references count="1">
          <reference field="6" count="1">
            <x v="1536"/>
          </reference>
        </references>
      </pivotArea>
    </format>
    <format dxfId="792">
      <pivotArea collapsedLevelsAreSubtotals="1" fieldPosition="0">
        <references count="1">
          <reference field="6" count="1">
            <x v="1538"/>
          </reference>
        </references>
      </pivotArea>
    </format>
    <format dxfId="791">
      <pivotArea collapsedLevelsAreSubtotals="1" fieldPosition="0">
        <references count="1">
          <reference field="6" count="1">
            <x v="1546"/>
          </reference>
        </references>
      </pivotArea>
    </format>
    <format dxfId="790">
      <pivotArea collapsedLevelsAreSubtotals="1" fieldPosition="0">
        <references count="1">
          <reference field="6" count="1">
            <x v="1549"/>
          </reference>
        </references>
      </pivotArea>
    </format>
    <format dxfId="789">
      <pivotArea collapsedLevelsAreSubtotals="1" fieldPosition="0">
        <references count="1">
          <reference field="6" count="1">
            <x v="1551"/>
          </reference>
        </references>
      </pivotArea>
    </format>
    <format dxfId="788">
      <pivotArea collapsedLevelsAreSubtotals="1" fieldPosition="0">
        <references count="1">
          <reference field="6" count="1">
            <x v="1563"/>
          </reference>
        </references>
      </pivotArea>
    </format>
    <format dxfId="787">
      <pivotArea collapsedLevelsAreSubtotals="1" fieldPosition="0">
        <references count="1">
          <reference field="6" count="1">
            <x v="1575"/>
          </reference>
        </references>
      </pivotArea>
    </format>
    <format dxfId="786">
      <pivotArea collapsedLevelsAreSubtotals="1" fieldPosition="0">
        <references count="1">
          <reference field="6" count="1">
            <x v="1581"/>
          </reference>
        </references>
      </pivotArea>
    </format>
    <format dxfId="785">
      <pivotArea collapsedLevelsAreSubtotals="1" fieldPosition="0">
        <references count="1">
          <reference field="6" count="1">
            <x v="1585"/>
          </reference>
        </references>
      </pivotArea>
    </format>
    <format dxfId="784">
      <pivotArea collapsedLevelsAreSubtotals="1" fieldPosition="0">
        <references count="1">
          <reference field="6" count="1">
            <x v="1613"/>
          </reference>
        </references>
      </pivotArea>
    </format>
    <format dxfId="783">
      <pivotArea collapsedLevelsAreSubtotals="1" fieldPosition="0">
        <references count="1">
          <reference field="6" count="1">
            <x v="1622"/>
          </reference>
        </references>
      </pivotArea>
    </format>
    <format dxfId="782">
      <pivotArea collapsedLevelsAreSubtotals="1" fieldPosition="0">
        <references count="1">
          <reference field="6" count="1">
            <x v="1629"/>
          </reference>
        </references>
      </pivotArea>
    </format>
    <format dxfId="781">
      <pivotArea collapsedLevelsAreSubtotals="1" fieldPosition="0">
        <references count="1">
          <reference field="6" count="1">
            <x v="1631"/>
          </reference>
        </references>
      </pivotArea>
    </format>
    <format dxfId="780">
      <pivotArea collapsedLevelsAreSubtotals="1" fieldPosition="0">
        <references count="1">
          <reference field="6" count="1">
            <x v="1635"/>
          </reference>
        </references>
      </pivotArea>
    </format>
    <format dxfId="779">
      <pivotArea collapsedLevelsAreSubtotals="1" fieldPosition="0">
        <references count="1">
          <reference field="6" count="1">
            <x v="1636"/>
          </reference>
        </references>
      </pivotArea>
    </format>
    <format dxfId="778">
      <pivotArea collapsedLevelsAreSubtotals="1" fieldPosition="0">
        <references count="1">
          <reference field="6" count="1">
            <x v="1645"/>
          </reference>
        </references>
      </pivotArea>
    </format>
    <format dxfId="777">
      <pivotArea collapsedLevelsAreSubtotals="1" fieldPosition="0">
        <references count="1">
          <reference field="6" count="1">
            <x v="1651"/>
          </reference>
        </references>
      </pivotArea>
    </format>
    <format dxfId="776">
      <pivotArea collapsedLevelsAreSubtotals="1" fieldPosition="0">
        <references count="1">
          <reference field="6" count="1">
            <x v="1655"/>
          </reference>
        </references>
      </pivotArea>
    </format>
    <format dxfId="775">
      <pivotArea collapsedLevelsAreSubtotals="1" fieldPosition="0">
        <references count="1">
          <reference field="6" count="1">
            <x v="1658"/>
          </reference>
        </references>
      </pivotArea>
    </format>
    <format dxfId="774">
      <pivotArea collapsedLevelsAreSubtotals="1" fieldPosition="0">
        <references count="1">
          <reference field="6" count="1">
            <x v="1659"/>
          </reference>
        </references>
      </pivotArea>
    </format>
    <format dxfId="773">
      <pivotArea collapsedLevelsAreSubtotals="1" fieldPosition="0">
        <references count="1">
          <reference field="6" count="1">
            <x v="1661"/>
          </reference>
        </references>
      </pivotArea>
    </format>
    <format dxfId="772">
      <pivotArea collapsedLevelsAreSubtotals="1" fieldPosition="0">
        <references count="1">
          <reference field="6" count="1">
            <x v="1676"/>
          </reference>
        </references>
      </pivotArea>
    </format>
    <format dxfId="771">
      <pivotArea collapsedLevelsAreSubtotals="1" fieldPosition="0">
        <references count="1">
          <reference field="6" count="1">
            <x v="1683"/>
          </reference>
        </references>
      </pivotArea>
    </format>
    <format dxfId="770">
      <pivotArea collapsedLevelsAreSubtotals="1" fieldPosition="0">
        <references count="1">
          <reference field="6" count="1">
            <x v="1687"/>
          </reference>
        </references>
      </pivotArea>
    </format>
    <format dxfId="769">
      <pivotArea collapsedLevelsAreSubtotals="1" fieldPosition="0">
        <references count="1">
          <reference field="6" count="1">
            <x v="1689"/>
          </reference>
        </references>
      </pivotArea>
    </format>
    <format dxfId="768">
      <pivotArea collapsedLevelsAreSubtotals="1" fieldPosition="0">
        <references count="1">
          <reference field="6" count="1">
            <x v="1692"/>
          </reference>
        </references>
      </pivotArea>
    </format>
    <format dxfId="767">
      <pivotArea collapsedLevelsAreSubtotals="1" fieldPosition="0">
        <references count="1">
          <reference field="6" count="1">
            <x v="1696"/>
          </reference>
        </references>
      </pivotArea>
    </format>
    <format dxfId="766">
      <pivotArea collapsedLevelsAreSubtotals="1" fieldPosition="0">
        <references count="1">
          <reference field="6" count="1">
            <x v="1701"/>
          </reference>
        </references>
      </pivotArea>
    </format>
    <format dxfId="765">
      <pivotArea collapsedLevelsAreSubtotals="1" fieldPosition="0">
        <references count="1">
          <reference field="6" count="1">
            <x v="1720"/>
          </reference>
        </references>
      </pivotArea>
    </format>
    <format dxfId="764">
      <pivotArea collapsedLevelsAreSubtotals="1" fieldPosition="0">
        <references count="1">
          <reference field="6" count="1">
            <x v="1728"/>
          </reference>
        </references>
      </pivotArea>
    </format>
    <format dxfId="763">
      <pivotArea collapsedLevelsAreSubtotals="1" fieldPosition="0">
        <references count="1">
          <reference field="6" count="1">
            <x v="1731"/>
          </reference>
        </references>
      </pivotArea>
    </format>
    <format dxfId="762">
      <pivotArea collapsedLevelsAreSubtotals="1" fieldPosition="0">
        <references count="1">
          <reference field="6" count="1">
            <x v="1739"/>
          </reference>
        </references>
      </pivotArea>
    </format>
    <format dxfId="761">
      <pivotArea collapsedLevelsAreSubtotals="1" fieldPosition="0">
        <references count="1">
          <reference field="6" count="1">
            <x v="1747"/>
          </reference>
        </references>
      </pivotArea>
    </format>
    <format dxfId="760">
      <pivotArea collapsedLevelsAreSubtotals="1" fieldPosition="0">
        <references count="1">
          <reference field="6" count="1">
            <x v="1756"/>
          </reference>
        </references>
      </pivotArea>
    </format>
    <format dxfId="759">
      <pivotArea collapsedLevelsAreSubtotals="1" fieldPosition="0">
        <references count="1">
          <reference field="6" count="1">
            <x v="1758"/>
          </reference>
        </references>
      </pivotArea>
    </format>
    <format dxfId="758">
      <pivotArea collapsedLevelsAreSubtotals="1" fieldPosition="0">
        <references count="1">
          <reference field="6" count="1">
            <x v="1767"/>
          </reference>
        </references>
      </pivotArea>
    </format>
    <format dxfId="757">
      <pivotArea collapsedLevelsAreSubtotals="1" fieldPosition="0">
        <references count="1">
          <reference field="6" count="1">
            <x v="1769"/>
          </reference>
        </references>
      </pivotArea>
    </format>
    <format dxfId="756">
      <pivotArea collapsedLevelsAreSubtotals="1" fieldPosition="0">
        <references count="1">
          <reference field="6" count="1">
            <x v="1782"/>
          </reference>
        </references>
      </pivotArea>
    </format>
    <format dxfId="755">
      <pivotArea collapsedLevelsAreSubtotals="1" fieldPosition="0">
        <references count="1">
          <reference field="6" count="1">
            <x v="1786"/>
          </reference>
        </references>
      </pivotArea>
    </format>
    <format dxfId="754">
      <pivotArea collapsedLevelsAreSubtotals="1" fieldPosition="0">
        <references count="1">
          <reference field="6" count="1">
            <x v="1797"/>
          </reference>
        </references>
      </pivotArea>
    </format>
    <format dxfId="753">
      <pivotArea collapsedLevelsAreSubtotals="1" fieldPosition="0">
        <references count="1">
          <reference field="6" count="1">
            <x v="1799"/>
          </reference>
        </references>
      </pivotArea>
    </format>
    <format dxfId="752">
      <pivotArea collapsedLevelsAreSubtotals="1" fieldPosition="0">
        <references count="1">
          <reference field="6" count="1">
            <x v="1803"/>
          </reference>
        </references>
      </pivotArea>
    </format>
    <format dxfId="751">
      <pivotArea collapsedLevelsAreSubtotals="1" fieldPosition="0">
        <references count="1">
          <reference field="6" count="1">
            <x v="1814"/>
          </reference>
        </references>
      </pivotArea>
    </format>
    <format dxfId="750">
      <pivotArea collapsedLevelsAreSubtotals="1" fieldPosition="0">
        <references count="1">
          <reference field="6" count="1">
            <x v="1816"/>
          </reference>
        </references>
      </pivotArea>
    </format>
    <format dxfId="749">
      <pivotArea collapsedLevelsAreSubtotals="1" fieldPosition="0">
        <references count="1">
          <reference field="6" count="1">
            <x v="1818"/>
          </reference>
        </references>
      </pivotArea>
    </format>
    <format dxfId="748">
      <pivotArea collapsedLevelsAreSubtotals="1" fieldPosition="0">
        <references count="1">
          <reference field="6" count="1">
            <x v="1821"/>
          </reference>
        </references>
      </pivotArea>
    </format>
    <format dxfId="747">
      <pivotArea collapsedLevelsAreSubtotals="1" fieldPosition="0">
        <references count="1">
          <reference field="6" count="1">
            <x v="1830"/>
          </reference>
        </references>
      </pivotArea>
    </format>
    <format dxfId="746">
      <pivotArea collapsedLevelsAreSubtotals="1" fieldPosition="0">
        <references count="1">
          <reference field="6" count="1">
            <x v="1832"/>
          </reference>
        </references>
      </pivotArea>
    </format>
    <format dxfId="745">
      <pivotArea collapsedLevelsAreSubtotals="1" fieldPosition="0">
        <references count="1">
          <reference field="6" count="1">
            <x v="1834"/>
          </reference>
        </references>
      </pivotArea>
    </format>
    <format dxfId="744">
      <pivotArea collapsedLevelsAreSubtotals="1" fieldPosition="0">
        <references count="1">
          <reference field="6" count="1">
            <x v="1851"/>
          </reference>
        </references>
      </pivotArea>
    </format>
    <format dxfId="743">
      <pivotArea collapsedLevelsAreSubtotals="1" fieldPosition="0">
        <references count="1">
          <reference field="6" count="1">
            <x v="1862"/>
          </reference>
        </references>
      </pivotArea>
    </format>
    <format dxfId="742">
      <pivotArea collapsedLevelsAreSubtotals="1" fieldPosition="0">
        <references count="1">
          <reference field="6" count="1">
            <x v="1875"/>
          </reference>
        </references>
      </pivotArea>
    </format>
    <format dxfId="741">
      <pivotArea collapsedLevelsAreSubtotals="1" fieldPosition="0">
        <references count="1">
          <reference field="6" count="1">
            <x v="1876"/>
          </reference>
        </references>
      </pivotArea>
    </format>
    <format dxfId="740">
      <pivotArea collapsedLevelsAreSubtotals="1" fieldPosition="0">
        <references count="1">
          <reference field="6" count="1">
            <x v="1884"/>
          </reference>
        </references>
      </pivotArea>
    </format>
    <format dxfId="739">
      <pivotArea collapsedLevelsAreSubtotals="1" fieldPosition="0">
        <references count="1">
          <reference field="6" count="1">
            <x v="1890"/>
          </reference>
        </references>
      </pivotArea>
    </format>
    <format dxfId="738">
      <pivotArea collapsedLevelsAreSubtotals="1" fieldPosition="0">
        <references count="1">
          <reference field="6" count="1">
            <x v="1892"/>
          </reference>
        </references>
      </pivotArea>
    </format>
    <format dxfId="737">
      <pivotArea collapsedLevelsAreSubtotals="1" fieldPosition="0">
        <references count="1">
          <reference field="6" count="1">
            <x v="1911"/>
          </reference>
        </references>
      </pivotArea>
    </format>
    <format dxfId="736">
      <pivotArea collapsedLevelsAreSubtotals="1" fieldPosition="0">
        <references count="1">
          <reference field="6" count="1">
            <x v="1915"/>
          </reference>
        </references>
      </pivotArea>
    </format>
    <format dxfId="735">
      <pivotArea collapsedLevelsAreSubtotals="1" fieldPosition="0">
        <references count="1">
          <reference field="6" count="1">
            <x v="1916"/>
          </reference>
        </references>
      </pivotArea>
    </format>
    <format dxfId="734">
      <pivotArea collapsedLevelsAreSubtotals="1" fieldPosition="0">
        <references count="1">
          <reference field="6" count="1">
            <x v="1926"/>
          </reference>
        </references>
      </pivotArea>
    </format>
    <format dxfId="733">
      <pivotArea collapsedLevelsAreSubtotals="1" fieldPosition="0">
        <references count="1">
          <reference field="6" count="1">
            <x v="1928"/>
          </reference>
        </references>
      </pivotArea>
    </format>
    <format dxfId="732">
      <pivotArea collapsedLevelsAreSubtotals="1" fieldPosition="0">
        <references count="1">
          <reference field="6" count="1">
            <x v="1934"/>
          </reference>
        </references>
      </pivotArea>
    </format>
    <format dxfId="731">
      <pivotArea collapsedLevelsAreSubtotals="1" fieldPosition="0">
        <references count="1">
          <reference field="6" count="1">
            <x v="1938"/>
          </reference>
        </references>
      </pivotArea>
    </format>
    <format dxfId="730">
      <pivotArea collapsedLevelsAreSubtotals="1" fieldPosition="0">
        <references count="1">
          <reference field="6" count="1">
            <x v="1953"/>
          </reference>
        </references>
      </pivotArea>
    </format>
    <format dxfId="729">
      <pivotArea collapsedLevelsAreSubtotals="1" fieldPosition="0">
        <references count="1">
          <reference field="6" count="1">
            <x v="1962"/>
          </reference>
        </references>
      </pivotArea>
    </format>
    <format dxfId="728">
      <pivotArea collapsedLevelsAreSubtotals="1" fieldPosition="0">
        <references count="1">
          <reference field="6" count="1">
            <x v="1967"/>
          </reference>
        </references>
      </pivotArea>
    </format>
    <format dxfId="727">
      <pivotArea collapsedLevelsAreSubtotals="1" fieldPosition="0">
        <references count="1">
          <reference field="6" count="1">
            <x v="1973"/>
          </reference>
        </references>
      </pivotArea>
    </format>
    <format dxfId="726">
      <pivotArea collapsedLevelsAreSubtotals="1" fieldPosition="0">
        <references count="1">
          <reference field="6" count="1">
            <x v="1978"/>
          </reference>
        </references>
      </pivotArea>
    </format>
    <format dxfId="725">
      <pivotArea collapsedLevelsAreSubtotals="1" fieldPosition="0">
        <references count="1">
          <reference field="6" count="1">
            <x v="1979"/>
          </reference>
        </references>
      </pivotArea>
    </format>
    <format dxfId="724">
      <pivotArea collapsedLevelsAreSubtotals="1" fieldPosition="0">
        <references count="1">
          <reference field="6" count="1">
            <x v="1988"/>
          </reference>
        </references>
      </pivotArea>
    </format>
    <format dxfId="723">
      <pivotArea collapsedLevelsAreSubtotals="1" fieldPosition="0">
        <references count="1">
          <reference field="6" count="1">
            <x v="1991"/>
          </reference>
        </references>
      </pivotArea>
    </format>
    <format dxfId="722">
      <pivotArea collapsedLevelsAreSubtotals="1" fieldPosition="0">
        <references count="1">
          <reference field="6" count="1">
            <x v="2007"/>
          </reference>
        </references>
      </pivotArea>
    </format>
    <format dxfId="721">
      <pivotArea collapsedLevelsAreSubtotals="1" fieldPosition="0">
        <references count="1">
          <reference field="6" count="1">
            <x v="2013"/>
          </reference>
        </references>
      </pivotArea>
    </format>
    <format dxfId="720">
      <pivotArea collapsedLevelsAreSubtotals="1" fieldPosition="0">
        <references count="1">
          <reference field="6" count="1">
            <x v="2017"/>
          </reference>
        </references>
      </pivotArea>
    </format>
    <format dxfId="719">
      <pivotArea collapsedLevelsAreSubtotals="1" fieldPosition="0">
        <references count="1">
          <reference field="6" count="1">
            <x v="2029"/>
          </reference>
        </references>
      </pivotArea>
    </format>
    <format dxfId="718">
      <pivotArea collapsedLevelsAreSubtotals="1" fieldPosition="0">
        <references count="1">
          <reference field="6" count="1">
            <x v="2031"/>
          </reference>
        </references>
      </pivotArea>
    </format>
    <format dxfId="717">
      <pivotArea collapsedLevelsAreSubtotals="1" fieldPosition="0">
        <references count="1">
          <reference field="6" count="1">
            <x v="2034"/>
          </reference>
        </references>
      </pivotArea>
    </format>
    <format dxfId="716">
      <pivotArea collapsedLevelsAreSubtotals="1" fieldPosition="0">
        <references count="1">
          <reference field="6" count="1">
            <x v="2035"/>
          </reference>
        </references>
      </pivotArea>
    </format>
    <format dxfId="715">
      <pivotArea collapsedLevelsAreSubtotals="1" fieldPosition="0">
        <references count="1">
          <reference field="6" count="1">
            <x v="2038"/>
          </reference>
        </references>
      </pivotArea>
    </format>
    <format dxfId="714">
      <pivotArea collapsedLevelsAreSubtotals="1" fieldPosition="0">
        <references count="1">
          <reference field="6" count="1">
            <x v="2039"/>
          </reference>
        </references>
      </pivotArea>
    </format>
    <format dxfId="713">
      <pivotArea collapsedLevelsAreSubtotals="1" fieldPosition="0">
        <references count="1">
          <reference field="6" count="1">
            <x v="2049"/>
          </reference>
        </references>
      </pivotArea>
    </format>
    <format dxfId="712">
      <pivotArea collapsedLevelsAreSubtotals="1" fieldPosition="0">
        <references count="1">
          <reference field="6" count="1">
            <x v="2053"/>
          </reference>
        </references>
      </pivotArea>
    </format>
    <format dxfId="711">
      <pivotArea collapsedLevelsAreSubtotals="1" fieldPosition="0">
        <references count="1">
          <reference field="6" count="1">
            <x v="2069"/>
          </reference>
        </references>
      </pivotArea>
    </format>
    <format dxfId="710">
      <pivotArea collapsedLevelsAreSubtotals="1" fieldPosition="0">
        <references count="1">
          <reference field="6" count="1">
            <x v="2076"/>
          </reference>
        </references>
      </pivotArea>
    </format>
    <format dxfId="709">
      <pivotArea collapsedLevelsAreSubtotals="1" fieldPosition="0">
        <references count="1">
          <reference field="6" count="1">
            <x v="2082"/>
          </reference>
        </references>
      </pivotArea>
    </format>
    <format dxfId="708">
      <pivotArea collapsedLevelsAreSubtotals="1" fieldPosition="0">
        <references count="1">
          <reference field="6" count="1">
            <x v="2085"/>
          </reference>
        </references>
      </pivotArea>
    </format>
    <format dxfId="707">
      <pivotArea collapsedLevelsAreSubtotals="1" fieldPosition="0">
        <references count="1">
          <reference field="6" count="1">
            <x v="2091"/>
          </reference>
        </references>
      </pivotArea>
    </format>
    <format dxfId="706">
      <pivotArea collapsedLevelsAreSubtotals="1" fieldPosition="0">
        <references count="1">
          <reference field="6" count="1">
            <x v="2108"/>
          </reference>
        </references>
      </pivotArea>
    </format>
    <format dxfId="705">
      <pivotArea collapsedLevelsAreSubtotals="1" fieldPosition="0">
        <references count="1">
          <reference field="6" count="1">
            <x v="2110"/>
          </reference>
        </references>
      </pivotArea>
    </format>
    <format dxfId="704">
      <pivotArea collapsedLevelsAreSubtotals="1" fieldPosition="0">
        <references count="1">
          <reference field="6" count="1">
            <x v="2112"/>
          </reference>
        </references>
      </pivotArea>
    </format>
    <format dxfId="703">
      <pivotArea collapsedLevelsAreSubtotals="1" fieldPosition="0">
        <references count="1">
          <reference field="6" count="1">
            <x v="2115"/>
          </reference>
        </references>
      </pivotArea>
    </format>
    <format dxfId="702">
      <pivotArea collapsedLevelsAreSubtotals="1" fieldPosition="0">
        <references count="1">
          <reference field="6" count="1">
            <x v="2117"/>
          </reference>
        </references>
      </pivotArea>
    </format>
    <format dxfId="701">
      <pivotArea collapsedLevelsAreSubtotals="1" fieldPosition="0">
        <references count="1">
          <reference field="6" count="1">
            <x v="2126"/>
          </reference>
        </references>
      </pivotArea>
    </format>
    <format dxfId="700">
      <pivotArea collapsedLevelsAreSubtotals="1" fieldPosition="0">
        <references count="1">
          <reference field="6" count="1">
            <x v="2129"/>
          </reference>
        </references>
      </pivotArea>
    </format>
    <format dxfId="699">
      <pivotArea collapsedLevelsAreSubtotals="1" fieldPosition="0">
        <references count="1">
          <reference field="6" count="1">
            <x v="2134"/>
          </reference>
        </references>
      </pivotArea>
    </format>
    <format dxfId="698">
      <pivotArea collapsedLevelsAreSubtotals="1" fieldPosition="0">
        <references count="1">
          <reference field="6" count="1">
            <x v="2137"/>
          </reference>
        </references>
      </pivotArea>
    </format>
    <format dxfId="697">
      <pivotArea collapsedLevelsAreSubtotals="1" fieldPosition="0">
        <references count="1">
          <reference field="6" count="1">
            <x v="2148"/>
          </reference>
        </references>
      </pivotArea>
    </format>
    <format dxfId="696">
      <pivotArea collapsedLevelsAreSubtotals="1" fieldPosition="0">
        <references count="1">
          <reference field="6" count="1">
            <x v="2154"/>
          </reference>
        </references>
      </pivotArea>
    </format>
    <format dxfId="695">
      <pivotArea collapsedLevelsAreSubtotals="1" fieldPosition="0">
        <references count="1">
          <reference field="6" count="1">
            <x v="2157"/>
          </reference>
        </references>
      </pivotArea>
    </format>
    <format dxfId="694">
      <pivotArea collapsedLevelsAreSubtotals="1" fieldPosition="0">
        <references count="1">
          <reference field="6" count="1">
            <x v="2158"/>
          </reference>
        </references>
      </pivotArea>
    </format>
    <format dxfId="693">
      <pivotArea collapsedLevelsAreSubtotals="1" fieldPosition="0">
        <references count="1">
          <reference field="6" count="1">
            <x v="2163"/>
          </reference>
        </references>
      </pivotArea>
    </format>
    <format dxfId="692">
      <pivotArea collapsedLevelsAreSubtotals="1" fieldPosition="0">
        <references count="1">
          <reference field="6" count="1">
            <x v="2177"/>
          </reference>
        </references>
      </pivotArea>
    </format>
    <format dxfId="691">
      <pivotArea collapsedLevelsAreSubtotals="1" fieldPosition="0">
        <references count="1">
          <reference field="6" count="1">
            <x v="2182"/>
          </reference>
        </references>
      </pivotArea>
    </format>
    <format dxfId="690">
      <pivotArea collapsedLevelsAreSubtotals="1" fieldPosition="0">
        <references count="1">
          <reference field="6" count="1">
            <x v="2187"/>
          </reference>
        </references>
      </pivotArea>
    </format>
    <format dxfId="689">
      <pivotArea collapsedLevelsAreSubtotals="1" fieldPosition="0">
        <references count="1">
          <reference field="6" count="1">
            <x v="2196"/>
          </reference>
        </references>
      </pivotArea>
    </format>
    <format dxfId="688">
      <pivotArea collapsedLevelsAreSubtotals="1" fieldPosition="0">
        <references count="1">
          <reference field="6" count="1">
            <x v="2197"/>
          </reference>
        </references>
      </pivotArea>
    </format>
    <format dxfId="687">
      <pivotArea collapsedLevelsAreSubtotals="1" fieldPosition="0">
        <references count="1">
          <reference field="6" count="1">
            <x v="2199"/>
          </reference>
        </references>
      </pivotArea>
    </format>
    <format dxfId="686">
      <pivotArea collapsedLevelsAreSubtotals="1" fieldPosition="0">
        <references count="1">
          <reference field="6" count="1">
            <x v="2202"/>
          </reference>
        </references>
      </pivotArea>
    </format>
    <format dxfId="685">
      <pivotArea collapsedLevelsAreSubtotals="1" fieldPosition="0">
        <references count="1">
          <reference field="6" count="1">
            <x v="2211"/>
          </reference>
        </references>
      </pivotArea>
    </format>
    <format dxfId="684">
      <pivotArea collapsedLevelsAreSubtotals="1" fieldPosition="0">
        <references count="1">
          <reference field="6" count="1">
            <x v="2213"/>
          </reference>
        </references>
      </pivotArea>
    </format>
    <format dxfId="683">
      <pivotArea collapsedLevelsAreSubtotals="1" fieldPosition="0">
        <references count="1">
          <reference field="6" count="1">
            <x v="2226"/>
          </reference>
        </references>
      </pivotArea>
    </format>
    <format dxfId="682">
      <pivotArea collapsedLevelsAreSubtotals="1" fieldPosition="0">
        <references count="1">
          <reference field="6" count="1">
            <x v="2227"/>
          </reference>
        </references>
      </pivotArea>
    </format>
    <format dxfId="681">
      <pivotArea collapsedLevelsAreSubtotals="1" fieldPosition="0">
        <references count="1">
          <reference field="6" count="1">
            <x v="2228"/>
          </reference>
        </references>
      </pivotArea>
    </format>
    <format dxfId="680">
      <pivotArea collapsedLevelsAreSubtotals="1" fieldPosition="0">
        <references count="1">
          <reference field="6" count="1">
            <x v="2229"/>
          </reference>
        </references>
      </pivotArea>
    </format>
    <format dxfId="679">
      <pivotArea collapsedLevelsAreSubtotals="1" fieldPosition="0">
        <references count="1">
          <reference field="6" count="1">
            <x v="2235"/>
          </reference>
        </references>
      </pivotArea>
    </format>
    <format dxfId="678">
      <pivotArea collapsedLevelsAreSubtotals="1" fieldPosition="0">
        <references count="1">
          <reference field="6" count="1">
            <x v="2242"/>
          </reference>
        </references>
      </pivotArea>
    </format>
    <format dxfId="677">
      <pivotArea collapsedLevelsAreSubtotals="1" fieldPosition="0">
        <references count="1">
          <reference field="6" count="1">
            <x v="2248"/>
          </reference>
        </references>
      </pivotArea>
    </format>
    <format dxfId="676">
      <pivotArea collapsedLevelsAreSubtotals="1" fieldPosition="0">
        <references count="1">
          <reference field="6" count="1">
            <x v="2249"/>
          </reference>
        </references>
      </pivotArea>
    </format>
    <format dxfId="675">
      <pivotArea collapsedLevelsAreSubtotals="1" fieldPosition="0">
        <references count="1">
          <reference field="6" count="1">
            <x v="2261"/>
          </reference>
        </references>
      </pivotArea>
    </format>
    <format dxfId="674">
      <pivotArea collapsedLevelsAreSubtotals="1" fieldPosition="0">
        <references count="1">
          <reference field="6" count="1">
            <x v="2263"/>
          </reference>
        </references>
      </pivotArea>
    </format>
    <format dxfId="673">
      <pivotArea collapsedLevelsAreSubtotals="1" fieldPosition="0">
        <references count="1">
          <reference field="6" count="1">
            <x v="2264"/>
          </reference>
        </references>
      </pivotArea>
    </format>
    <format dxfId="672">
      <pivotArea collapsedLevelsAreSubtotals="1" fieldPosition="0">
        <references count="1">
          <reference field="6" count="1">
            <x v="2265"/>
          </reference>
        </references>
      </pivotArea>
    </format>
    <format dxfId="671">
      <pivotArea collapsedLevelsAreSubtotals="1" fieldPosition="0">
        <references count="1">
          <reference field="6" count="1">
            <x v="2274"/>
          </reference>
        </references>
      </pivotArea>
    </format>
    <format dxfId="670">
      <pivotArea collapsedLevelsAreSubtotals="1" fieldPosition="0">
        <references count="1">
          <reference field="6" count="1">
            <x v="2277"/>
          </reference>
        </references>
      </pivotArea>
    </format>
    <format dxfId="669">
      <pivotArea collapsedLevelsAreSubtotals="1" fieldPosition="0">
        <references count="1">
          <reference field="6" count="1">
            <x v="2280"/>
          </reference>
        </references>
      </pivotArea>
    </format>
    <format dxfId="668">
      <pivotArea collapsedLevelsAreSubtotals="1" fieldPosition="0">
        <references count="1">
          <reference field="6" count="1">
            <x v="2288"/>
          </reference>
        </references>
      </pivotArea>
    </format>
    <format dxfId="667">
      <pivotArea collapsedLevelsAreSubtotals="1" fieldPosition="0">
        <references count="1">
          <reference field="6" count="1">
            <x v="2301"/>
          </reference>
        </references>
      </pivotArea>
    </format>
    <format dxfId="666">
      <pivotArea collapsedLevelsAreSubtotals="1" fieldPosition="0">
        <references count="1">
          <reference field="6" count="1">
            <x v="2302"/>
          </reference>
        </references>
      </pivotArea>
    </format>
    <format dxfId="665">
      <pivotArea collapsedLevelsAreSubtotals="1" fieldPosition="0">
        <references count="1">
          <reference field="6" count="1">
            <x v="2318"/>
          </reference>
        </references>
      </pivotArea>
    </format>
    <format dxfId="664">
      <pivotArea collapsedLevelsAreSubtotals="1" fieldPosition="0">
        <references count="1">
          <reference field="6" count="1">
            <x v="2321"/>
          </reference>
        </references>
      </pivotArea>
    </format>
    <format dxfId="663">
      <pivotArea collapsedLevelsAreSubtotals="1" fieldPosition="0">
        <references count="1">
          <reference field="6" count="1">
            <x v="2330"/>
          </reference>
        </references>
      </pivotArea>
    </format>
    <format dxfId="662">
      <pivotArea collapsedLevelsAreSubtotals="1" fieldPosition="0">
        <references count="1">
          <reference field="6" count="1">
            <x v="2331"/>
          </reference>
        </references>
      </pivotArea>
    </format>
    <format dxfId="661">
      <pivotArea collapsedLevelsAreSubtotals="1" fieldPosition="0">
        <references count="1">
          <reference field="6" count="1">
            <x v="2332"/>
          </reference>
        </references>
      </pivotArea>
    </format>
    <format dxfId="660">
      <pivotArea collapsedLevelsAreSubtotals="1" fieldPosition="0">
        <references count="1">
          <reference field="6" count="1">
            <x v="2337"/>
          </reference>
        </references>
      </pivotArea>
    </format>
    <format dxfId="659">
      <pivotArea collapsedLevelsAreSubtotals="1" fieldPosition="0">
        <references count="1">
          <reference field="6" count="1">
            <x v="2338"/>
          </reference>
        </references>
      </pivotArea>
    </format>
    <format dxfId="658">
      <pivotArea collapsedLevelsAreSubtotals="1" fieldPosition="0">
        <references count="1">
          <reference field="6" count="1">
            <x v="2344"/>
          </reference>
        </references>
      </pivotArea>
    </format>
    <format dxfId="657">
      <pivotArea collapsedLevelsAreSubtotals="1" fieldPosition="0">
        <references count="1">
          <reference field="6" count="1">
            <x v="2346"/>
          </reference>
        </references>
      </pivotArea>
    </format>
    <format dxfId="656">
      <pivotArea collapsedLevelsAreSubtotals="1" fieldPosition="0">
        <references count="1">
          <reference field="6" count="1">
            <x v="2350"/>
          </reference>
        </references>
      </pivotArea>
    </format>
    <format dxfId="655">
      <pivotArea collapsedLevelsAreSubtotals="1" fieldPosition="0">
        <references count="1">
          <reference field="6" count="1">
            <x v="2353"/>
          </reference>
        </references>
      </pivotArea>
    </format>
    <format dxfId="654">
      <pivotArea collapsedLevelsAreSubtotals="1" fieldPosition="0">
        <references count="1">
          <reference field="6" count="1">
            <x v="2357"/>
          </reference>
        </references>
      </pivotArea>
    </format>
    <format dxfId="653">
      <pivotArea collapsedLevelsAreSubtotals="1" fieldPosition="0">
        <references count="1">
          <reference field="6" count="1">
            <x v="2360"/>
          </reference>
        </references>
      </pivotArea>
    </format>
    <format dxfId="652">
      <pivotArea collapsedLevelsAreSubtotals="1" fieldPosition="0">
        <references count="1">
          <reference field="6" count="1">
            <x v="2361"/>
          </reference>
        </references>
      </pivotArea>
    </format>
    <format dxfId="651">
      <pivotArea collapsedLevelsAreSubtotals="1" fieldPosition="0">
        <references count="1">
          <reference field="6" count="1">
            <x v="2396"/>
          </reference>
        </references>
      </pivotArea>
    </format>
    <format dxfId="650">
      <pivotArea collapsedLevelsAreSubtotals="1" fieldPosition="0">
        <references count="1">
          <reference field="6" count="1">
            <x v="2398"/>
          </reference>
        </references>
      </pivotArea>
    </format>
    <format dxfId="649">
      <pivotArea collapsedLevelsAreSubtotals="1" fieldPosition="0">
        <references count="1">
          <reference field="6" count="1">
            <x v="2413"/>
          </reference>
        </references>
      </pivotArea>
    </format>
    <format dxfId="648">
      <pivotArea collapsedLevelsAreSubtotals="1" fieldPosition="0">
        <references count="1">
          <reference field="6" count="1">
            <x v="2415"/>
          </reference>
        </references>
      </pivotArea>
    </format>
    <format dxfId="647">
      <pivotArea collapsedLevelsAreSubtotals="1" fieldPosition="0">
        <references count="1">
          <reference field="6" count="1">
            <x v="2423"/>
          </reference>
        </references>
      </pivotArea>
    </format>
    <format dxfId="646">
      <pivotArea collapsedLevelsAreSubtotals="1" fieldPosition="0">
        <references count="1">
          <reference field="6" count="1">
            <x v="2437"/>
          </reference>
        </references>
      </pivotArea>
    </format>
    <format dxfId="645">
      <pivotArea collapsedLevelsAreSubtotals="1" fieldPosition="0">
        <references count="1">
          <reference field="6" count="1">
            <x v="2439"/>
          </reference>
        </references>
      </pivotArea>
    </format>
    <format dxfId="644">
      <pivotArea collapsedLevelsAreSubtotals="1" fieldPosition="0">
        <references count="1">
          <reference field="6" count="1">
            <x v="2453"/>
          </reference>
        </references>
      </pivotArea>
    </format>
    <format dxfId="643">
      <pivotArea collapsedLevelsAreSubtotals="1" fieldPosition="0">
        <references count="1">
          <reference field="6" count="1">
            <x v="2458"/>
          </reference>
        </references>
      </pivotArea>
    </format>
    <format dxfId="642">
      <pivotArea collapsedLevelsAreSubtotals="1" fieldPosition="0">
        <references count="1">
          <reference field="6" count="1">
            <x v="2463"/>
          </reference>
        </references>
      </pivotArea>
    </format>
    <format dxfId="641">
      <pivotArea collapsedLevelsAreSubtotals="1" fieldPosition="0">
        <references count="1">
          <reference field="6" count="1">
            <x v="2465"/>
          </reference>
        </references>
      </pivotArea>
    </format>
    <format dxfId="640">
      <pivotArea collapsedLevelsAreSubtotals="1" fieldPosition="0">
        <references count="1">
          <reference field="6" count="1">
            <x v="82"/>
          </reference>
        </references>
      </pivotArea>
    </format>
    <format dxfId="639">
      <pivotArea collapsedLevelsAreSubtotals="1" fieldPosition="0">
        <references count="1">
          <reference field="6" count="1">
            <x v="90"/>
          </reference>
        </references>
      </pivotArea>
    </format>
    <format dxfId="638">
      <pivotArea collapsedLevelsAreSubtotals="1" fieldPosition="0">
        <references count="1">
          <reference field="6" count="1">
            <x v="93"/>
          </reference>
        </references>
      </pivotArea>
    </format>
    <format dxfId="637">
      <pivotArea collapsedLevelsAreSubtotals="1" fieldPosition="0">
        <references count="1">
          <reference field="6" count="1">
            <x v="105"/>
          </reference>
        </references>
      </pivotArea>
    </format>
    <format dxfId="636">
      <pivotArea collapsedLevelsAreSubtotals="1" fieldPosition="0">
        <references count="1">
          <reference field="6" count="1">
            <x v="123"/>
          </reference>
        </references>
      </pivotArea>
    </format>
    <format dxfId="635">
      <pivotArea collapsedLevelsAreSubtotals="1" fieldPosition="0">
        <references count="1">
          <reference field="6" count="1">
            <x v="131"/>
          </reference>
        </references>
      </pivotArea>
    </format>
    <format dxfId="634">
      <pivotArea collapsedLevelsAreSubtotals="1" fieldPosition="0">
        <references count="1">
          <reference field="6" count="1">
            <x v="143"/>
          </reference>
        </references>
      </pivotArea>
    </format>
    <format dxfId="633">
      <pivotArea collapsedLevelsAreSubtotals="1" fieldPosition="0">
        <references count="1">
          <reference field="6" count="1">
            <x v="158"/>
          </reference>
        </references>
      </pivotArea>
    </format>
    <format dxfId="632">
      <pivotArea collapsedLevelsAreSubtotals="1" fieldPosition="0">
        <references count="1">
          <reference field="6" count="1">
            <x v="176"/>
          </reference>
        </references>
      </pivotArea>
    </format>
    <format dxfId="631">
      <pivotArea collapsedLevelsAreSubtotals="1" fieldPosition="0">
        <references count="1">
          <reference field="6" count="1">
            <x v="195"/>
          </reference>
        </references>
      </pivotArea>
    </format>
    <format dxfId="630">
      <pivotArea collapsedLevelsAreSubtotals="1" fieldPosition="0">
        <references count="1">
          <reference field="6" count="1">
            <x v="207"/>
          </reference>
        </references>
      </pivotArea>
    </format>
    <format dxfId="629">
      <pivotArea collapsedLevelsAreSubtotals="1" fieldPosition="0">
        <references count="1">
          <reference field="6" count="1">
            <x v="212"/>
          </reference>
        </references>
      </pivotArea>
    </format>
    <format dxfId="628">
      <pivotArea collapsedLevelsAreSubtotals="1" fieldPosition="0">
        <references count="1">
          <reference field="6" count="1">
            <x v="262"/>
          </reference>
        </references>
      </pivotArea>
    </format>
    <format dxfId="627">
      <pivotArea collapsedLevelsAreSubtotals="1" fieldPosition="0">
        <references count="1">
          <reference field="6" count="1">
            <x v="264"/>
          </reference>
        </references>
      </pivotArea>
    </format>
    <format dxfId="626">
      <pivotArea collapsedLevelsAreSubtotals="1" fieldPosition="0">
        <references count="1">
          <reference field="6" count="1">
            <x v="265"/>
          </reference>
        </references>
      </pivotArea>
    </format>
    <format dxfId="625">
      <pivotArea collapsedLevelsAreSubtotals="1" fieldPosition="0">
        <references count="1">
          <reference field="6" count="1">
            <x v="267"/>
          </reference>
        </references>
      </pivotArea>
    </format>
    <format dxfId="624">
      <pivotArea collapsedLevelsAreSubtotals="1" fieldPosition="0">
        <references count="1">
          <reference field="6" count="1">
            <x v="289"/>
          </reference>
        </references>
      </pivotArea>
    </format>
    <format dxfId="623">
      <pivotArea collapsedLevelsAreSubtotals="1" fieldPosition="0">
        <references count="1">
          <reference field="6" count="1">
            <x v="335"/>
          </reference>
        </references>
      </pivotArea>
    </format>
    <format dxfId="622">
      <pivotArea collapsedLevelsAreSubtotals="1" fieldPosition="0">
        <references count="1">
          <reference field="6" count="1">
            <x v="361"/>
          </reference>
        </references>
      </pivotArea>
    </format>
    <format dxfId="621">
      <pivotArea collapsedLevelsAreSubtotals="1" fieldPosition="0">
        <references count="1">
          <reference field="6" count="1">
            <x v="367"/>
          </reference>
        </references>
      </pivotArea>
    </format>
    <format dxfId="620">
      <pivotArea collapsedLevelsAreSubtotals="1" fieldPosition="0">
        <references count="1">
          <reference field="6" count="1">
            <x v="371"/>
          </reference>
        </references>
      </pivotArea>
    </format>
    <format dxfId="619">
      <pivotArea collapsedLevelsAreSubtotals="1" fieldPosition="0">
        <references count="1">
          <reference field="6" count="1">
            <x v="377"/>
          </reference>
        </references>
      </pivotArea>
    </format>
    <format dxfId="618">
      <pivotArea collapsedLevelsAreSubtotals="1" fieldPosition="0">
        <references count="1">
          <reference field="6" count="1">
            <x v="381"/>
          </reference>
        </references>
      </pivotArea>
    </format>
    <format dxfId="617">
      <pivotArea collapsedLevelsAreSubtotals="1" fieldPosition="0">
        <references count="1">
          <reference field="6" count="1">
            <x v="383"/>
          </reference>
        </references>
      </pivotArea>
    </format>
    <format dxfId="616">
      <pivotArea collapsedLevelsAreSubtotals="1" fieldPosition="0">
        <references count="1">
          <reference field="6" count="1">
            <x v="404"/>
          </reference>
        </references>
      </pivotArea>
    </format>
    <format dxfId="615">
      <pivotArea collapsedLevelsAreSubtotals="1" fieldPosition="0">
        <references count="1">
          <reference field="6" count="1">
            <x v="429"/>
          </reference>
        </references>
      </pivotArea>
    </format>
    <format dxfId="614">
      <pivotArea collapsedLevelsAreSubtotals="1" fieldPosition="0">
        <references count="1">
          <reference field="6" count="1">
            <x v="431"/>
          </reference>
        </references>
      </pivotArea>
    </format>
    <format dxfId="613">
      <pivotArea collapsedLevelsAreSubtotals="1" fieldPosition="0">
        <references count="1">
          <reference field="6" count="1">
            <x v="434"/>
          </reference>
        </references>
      </pivotArea>
    </format>
    <format dxfId="612">
      <pivotArea collapsedLevelsAreSubtotals="1" fieldPosition="0">
        <references count="1">
          <reference field="6" count="1">
            <x v="448"/>
          </reference>
        </references>
      </pivotArea>
    </format>
    <format dxfId="611">
      <pivotArea collapsedLevelsAreSubtotals="1" fieldPosition="0">
        <references count="1">
          <reference field="6" count="1">
            <x v="458"/>
          </reference>
        </references>
      </pivotArea>
    </format>
    <format dxfId="610">
      <pivotArea collapsedLevelsAreSubtotals="1" fieldPosition="0">
        <references count="1">
          <reference field="6" count="1">
            <x v="481"/>
          </reference>
        </references>
      </pivotArea>
    </format>
    <format dxfId="609">
      <pivotArea collapsedLevelsAreSubtotals="1" fieldPosition="0">
        <references count="1">
          <reference field="6" count="1">
            <x v="504"/>
          </reference>
        </references>
      </pivotArea>
    </format>
    <format dxfId="608">
      <pivotArea collapsedLevelsAreSubtotals="1" fieldPosition="0">
        <references count="1">
          <reference field="6" count="1">
            <x v="505"/>
          </reference>
        </references>
      </pivotArea>
    </format>
    <format dxfId="607">
      <pivotArea collapsedLevelsAreSubtotals="1" fieldPosition="0">
        <references count="1">
          <reference field="6" count="1">
            <x v="519"/>
          </reference>
        </references>
      </pivotArea>
    </format>
    <format dxfId="606">
      <pivotArea collapsedLevelsAreSubtotals="1" fieldPosition="0">
        <references count="1">
          <reference field="6" count="1">
            <x v="536"/>
          </reference>
        </references>
      </pivotArea>
    </format>
    <format dxfId="605">
      <pivotArea collapsedLevelsAreSubtotals="1" fieldPosition="0">
        <references count="1">
          <reference field="6" count="1">
            <x v="540"/>
          </reference>
        </references>
      </pivotArea>
    </format>
    <format dxfId="604">
      <pivotArea collapsedLevelsAreSubtotals="1" fieldPosition="0">
        <references count="1">
          <reference field="6" count="1">
            <x v="544"/>
          </reference>
        </references>
      </pivotArea>
    </format>
    <format dxfId="603">
      <pivotArea collapsedLevelsAreSubtotals="1" fieldPosition="0">
        <references count="1">
          <reference field="6" count="1">
            <x v="569"/>
          </reference>
        </references>
      </pivotArea>
    </format>
    <format dxfId="602">
      <pivotArea collapsedLevelsAreSubtotals="1" fieldPosition="0">
        <references count="1">
          <reference field="6" count="1">
            <x v="605"/>
          </reference>
        </references>
      </pivotArea>
    </format>
    <format dxfId="601">
      <pivotArea collapsedLevelsAreSubtotals="1" fieldPosition="0">
        <references count="1">
          <reference field="6" count="1">
            <x v="609"/>
          </reference>
        </references>
      </pivotArea>
    </format>
    <format dxfId="600">
      <pivotArea collapsedLevelsAreSubtotals="1" fieldPosition="0">
        <references count="1">
          <reference field="6" count="1">
            <x v="651"/>
          </reference>
        </references>
      </pivotArea>
    </format>
    <format dxfId="599">
      <pivotArea collapsedLevelsAreSubtotals="1" fieldPosition="0">
        <references count="1">
          <reference field="6" count="1">
            <x v="660"/>
          </reference>
        </references>
      </pivotArea>
    </format>
    <format dxfId="598">
      <pivotArea collapsedLevelsAreSubtotals="1" fieldPosition="0">
        <references count="1">
          <reference field="6" count="1">
            <x v="682"/>
          </reference>
        </references>
      </pivotArea>
    </format>
    <format dxfId="597">
      <pivotArea collapsedLevelsAreSubtotals="1" fieldPosition="0">
        <references count="1">
          <reference field="6" count="1">
            <x v="691"/>
          </reference>
        </references>
      </pivotArea>
    </format>
    <format dxfId="596">
      <pivotArea collapsedLevelsAreSubtotals="1" fieldPosition="0">
        <references count="1">
          <reference field="6" count="1">
            <x v="696"/>
          </reference>
        </references>
      </pivotArea>
    </format>
    <format dxfId="595">
      <pivotArea collapsedLevelsAreSubtotals="1" fieldPosition="0">
        <references count="1">
          <reference field="6" count="1">
            <x v="705"/>
          </reference>
        </references>
      </pivotArea>
    </format>
    <format dxfId="594">
      <pivotArea collapsedLevelsAreSubtotals="1" fieldPosition="0">
        <references count="1">
          <reference field="6" count="1">
            <x v="710"/>
          </reference>
        </references>
      </pivotArea>
    </format>
    <format dxfId="593">
      <pivotArea collapsedLevelsAreSubtotals="1" fieldPosition="0">
        <references count="1">
          <reference field="6" count="1">
            <x v="762"/>
          </reference>
        </references>
      </pivotArea>
    </format>
    <format dxfId="592">
      <pivotArea collapsedLevelsAreSubtotals="1" fieldPosition="0">
        <references count="1">
          <reference field="6" count="1">
            <x v="769"/>
          </reference>
        </references>
      </pivotArea>
    </format>
    <format dxfId="591">
      <pivotArea collapsedLevelsAreSubtotals="1" fieldPosition="0">
        <references count="1">
          <reference field="6" count="1">
            <x v="808"/>
          </reference>
        </references>
      </pivotArea>
    </format>
    <format dxfId="590">
      <pivotArea collapsedLevelsAreSubtotals="1" fieldPosition="0">
        <references count="1">
          <reference field="6" count="1">
            <x v="816"/>
          </reference>
        </references>
      </pivotArea>
    </format>
    <format dxfId="589">
      <pivotArea collapsedLevelsAreSubtotals="1" fieldPosition="0">
        <references count="1">
          <reference field="6" count="1">
            <x v="863"/>
          </reference>
        </references>
      </pivotArea>
    </format>
    <format dxfId="588">
      <pivotArea collapsedLevelsAreSubtotals="1" fieldPosition="0">
        <references count="1">
          <reference field="6" count="1">
            <x v="881"/>
          </reference>
        </references>
      </pivotArea>
    </format>
    <format dxfId="587">
      <pivotArea collapsedLevelsAreSubtotals="1" fieldPosition="0">
        <references count="1">
          <reference field="6" count="1">
            <x v="883"/>
          </reference>
        </references>
      </pivotArea>
    </format>
    <format dxfId="586">
      <pivotArea collapsedLevelsAreSubtotals="1" fieldPosition="0">
        <references count="1">
          <reference field="6" count="1">
            <x v="887"/>
          </reference>
        </references>
      </pivotArea>
    </format>
    <format dxfId="585">
      <pivotArea collapsedLevelsAreSubtotals="1" fieldPosition="0">
        <references count="1">
          <reference field="6" count="1">
            <x v="926"/>
          </reference>
        </references>
      </pivotArea>
    </format>
    <format dxfId="584">
      <pivotArea collapsedLevelsAreSubtotals="1" fieldPosition="0">
        <references count="1">
          <reference field="6" count="1">
            <x v="927"/>
          </reference>
        </references>
      </pivotArea>
    </format>
    <format dxfId="583">
      <pivotArea collapsedLevelsAreSubtotals="1" fieldPosition="0">
        <references count="1">
          <reference field="6" count="1">
            <x v="955"/>
          </reference>
        </references>
      </pivotArea>
    </format>
    <format dxfId="582">
      <pivotArea collapsedLevelsAreSubtotals="1" fieldPosition="0">
        <references count="1">
          <reference field="6" count="1">
            <x v="961"/>
          </reference>
        </references>
      </pivotArea>
    </format>
    <format dxfId="581">
      <pivotArea collapsedLevelsAreSubtotals="1" fieldPosition="0">
        <references count="1">
          <reference field="6" count="1">
            <x v="966"/>
          </reference>
        </references>
      </pivotArea>
    </format>
    <format dxfId="580">
      <pivotArea collapsedLevelsAreSubtotals="1" fieldPosition="0">
        <references count="1">
          <reference field="6" count="1">
            <x v="975"/>
          </reference>
        </references>
      </pivotArea>
    </format>
    <format dxfId="579">
      <pivotArea collapsedLevelsAreSubtotals="1" fieldPosition="0">
        <references count="1">
          <reference field="6" count="1">
            <x v="983"/>
          </reference>
        </references>
      </pivotArea>
    </format>
    <format dxfId="578">
      <pivotArea collapsedLevelsAreSubtotals="1" fieldPosition="0">
        <references count="1">
          <reference field="6" count="1">
            <x v="985"/>
          </reference>
        </references>
      </pivotArea>
    </format>
    <format dxfId="577">
      <pivotArea collapsedLevelsAreSubtotals="1" fieldPosition="0">
        <references count="1">
          <reference field="6" count="1">
            <x v="1074"/>
          </reference>
        </references>
      </pivotArea>
    </format>
    <format dxfId="576">
      <pivotArea collapsedLevelsAreSubtotals="1" fieldPosition="0">
        <references count="1">
          <reference field="6" count="1">
            <x v="1089"/>
          </reference>
        </references>
      </pivotArea>
    </format>
    <format dxfId="575">
      <pivotArea collapsedLevelsAreSubtotals="1" fieldPosition="0">
        <references count="1">
          <reference field="6" count="1">
            <x v="1104"/>
          </reference>
        </references>
      </pivotArea>
    </format>
    <format dxfId="574">
      <pivotArea collapsedLevelsAreSubtotals="1" fieldPosition="0">
        <references count="1">
          <reference field="6" count="1">
            <x v="1107"/>
          </reference>
        </references>
      </pivotArea>
    </format>
    <format dxfId="573">
      <pivotArea collapsedLevelsAreSubtotals="1" fieldPosition="0">
        <references count="1">
          <reference field="6" count="1">
            <x v="1109"/>
          </reference>
        </references>
      </pivotArea>
    </format>
    <format dxfId="572">
      <pivotArea collapsedLevelsAreSubtotals="1" fieldPosition="0">
        <references count="1">
          <reference field="6" count="1">
            <x v="1121"/>
          </reference>
        </references>
      </pivotArea>
    </format>
    <format dxfId="571">
      <pivotArea collapsedLevelsAreSubtotals="1" fieldPosition="0">
        <references count="1">
          <reference field="6" count="1">
            <x v="1124"/>
          </reference>
        </references>
      </pivotArea>
    </format>
    <format dxfId="570">
      <pivotArea collapsedLevelsAreSubtotals="1" fieldPosition="0">
        <references count="1">
          <reference field="6" count="1">
            <x v="1126"/>
          </reference>
        </references>
      </pivotArea>
    </format>
    <format dxfId="569">
      <pivotArea collapsedLevelsAreSubtotals="1" fieldPosition="0">
        <references count="1">
          <reference field="6" count="1">
            <x v="1127"/>
          </reference>
        </references>
      </pivotArea>
    </format>
    <format dxfId="568">
      <pivotArea collapsedLevelsAreSubtotals="1" fieldPosition="0">
        <references count="1">
          <reference field="6" count="1">
            <x v="1147"/>
          </reference>
        </references>
      </pivotArea>
    </format>
    <format dxfId="567">
      <pivotArea collapsedLevelsAreSubtotals="1" fieldPosition="0">
        <references count="1">
          <reference field="6" count="1">
            <x v="1155"/>
          </reference>
        </references>
      </pivotArea>
    </format>
    <format dxfId="566">
      <pivotArea collapsedLevelsAreSubtotals="1" fieldPosition="0">
        <references count="1">
          <reference field="6" count="1">
            <x v="1172"/>
          </reference>
        </references>
      </pivotArea>
    </format>
    <format dxfId="565">
      <pivotArea collapsedLevelsAreSubtotals="1" fieldPosition="0">
        <references count="1">
          <reference field="6" count="1">
            <x v="1218"/>
          </reference>
        </references>
      </pivotArea>
    </format>
    <format dxfId="564">
      <pivotArea collapsedLevelsAreSubtotals="1" fieldPosition="0">
        <references count="1">
          <reference field="6" count="1">
            <x v="1234"/>
          </reference>
        </references>
      </pivotArea>
    </format>
    <format dxfId="563">
      <pivotArea collapsedLevelsAreSubtotals="1" fieldPosition="0">
        <references count="1">
          <reference field="6" count="1">
            <x v="1242"/>
          </reference>
        </references>
      </pivotArea>
    </format>
    <format dxfId="562">
      <pivotArea collapsedLevelsAreSubtotals="1" fieldPosition="0">
        <references count="1">
          <reference field="6" count="1">
            <x v="1258"/>
          </reference>
        </references>
      </pivotArea>
    </format>
    <format dxfId="561">
      <pivotArea collapsedLevelsAreSubtotals="1" fieldPosition="0">
        <references count="1">
          <reference field="6" count="1">
            <x v="1270"/>
          </reference>
        </references>
      </pivotArea>
    </format>
    <format dxfId="560">
      <pivotArea collapsedLevelsAreSubtotals="1" fieldPosition="0">
        <references count="1">
          <reference field="6" count="1">
            <x v="1294"/>
          </reference>
        </references>
      </pivotArea>
    </format>
    <format dxfId="559">
      <pivotArea collapsedLevelsAreSubtotals="1" fieldPosition="0">
        <references count="1">
          <reference field="6" count="1">
            <x v="1301"/>
          </reference>
        </references>
      </pivotArea>
    </format>
    <format dxfId="558">
      <pivotArea collapsedLevelsAreSubtotals="1" fieldPosition="0">
        <references count="1">
          <reference field="6" count="1">
            <x v="1306"/>
          </reference>
        </references>
      </pivotArea>
    </format>
    <format dxfId="557">
      <pivotArea collapsedLevelsAreSubtotals="1" fieldPosition="0">
        <references count="1">
          <reference field="6" count="1">
            <x v="1308"/>
          </reference>
        </references>
      </pivotArea>
    </format>
    <format dxfId="556">
      <pivotArea collapsedLevelsAreSubtotals="1" fieldPosition="0">
        <references count="1">
          <reference field="6" count="1">
            <x v="1325"/>
          </reference>
        </references>
      </pivotArea>
    </format>
    <format dxfId="555">
      <pivotArea collapsedLevelsAreSubtotals="1" fieldPosition="0">
        <references count="1">
          <reference field="6" count="1">
            <x v="1340"/>
          </reference>
        </references>
      </pivotArea>
    </format>
    <format dxfId="554">
      <pivotArea collapsedLevelsAreSubtotals="1" fieldPosition="0">
        <references count="1">
          <reference field="6" count="1">
            <x v="1343"/>
          </reference>
        </references>
      </pivotArea>
    </format>
    <format dxfId="553">
      <pivotArea collapsedLevelsAreSubtotals="1" fieldPosition="0">
        <references count="1">
          <reference field="6" count="1">
            <x v="1344"/>
          </reference>
        </references>
      </pivotArea>
    </format>
    <format dxfId="552">
      <pivotArea collapsedLevelsAreSubtotals="1" fieldPosition="0">
        <references count="1">
          <reference field="6" count="1">
            <x v="1354"/>
          </reference>
        </references>
      </pivotArea>
    </format>
    <format dxfId="551">
      <pivotArea collapsedLevelsAreSubtotals="1" fieldPosition="0">
        <references count="1">
          <reference field="6" count="1">
            <x v="1356"/>
          </reference>
        </references>
      </pivotArea>
    </format>
    <format dxfId="550">
      <pivotArea collapsedLevelsAreSubtotals="1" fieldPosition="0">
        <references count="1">
          <reference field="6" count="1">
            <x v="1361"/>
          </reference>
        </references>
      </pivotArea>
    </format>
    <format dxfId="549">
      <pivotArea collapsedLevelsAreSubtotals="1" fieldPosition="0">
        <references count="1">
          <reference field="6" count="1">
            <x v="1372"/>
          </reference>
        </references>
      </pivotArea>
    </format>
    <format dxfId="548">
      <pivotArea collapsedLevelsAreSubtotals="1" fieldPosition="0">
        <references count="1">
          <reference field="6" count="1">
            <x v="1425"/>
          </reference>
        </references>
      </pivotArea>
    </format>
    <format dxfId="547">
      <pivotArea collapsedLevelsAreSubtotals="1" fieldPosition="0">
        <references count="1">
          <reference field="6" count="1">
            <x v="1431"/>
          </reference>
        </references>
      </pivotArea>
    </format>
    <format dxfId="546">
      <pivotArea collapsedLevelsAreSubtotals="1" fieldPosition="0">
        <references count="1">
          <reference field="6" count="1">
            <x v="1440"/>
          </reference>
        </references>
      </pivotArea>
    </format>
    <format dxfId="545">
      <pivotArea collapsedLevelsAreSubtotals="1" fieldPosition="0">
        <references count="1">
          <reference field="6" count="1">
            <x v="1446"/>
          </reference>
        </references>
      </pivotArea>
    </format>
    <format dxfId="544">
      <pivotArea collapsedLevelsAreSubtotals="1" fieldPosition="0">
        <references count="1">
          <reference field="6" count="1">
            <x v="1473"/>
          </reference>
        </references>
      </pivotArea>
    </format>
    <format dxfId="543">
      <pivotArea collapsedLevelsAreSubtotals="1" fieldPosition="0">
        <references count="1">
          <reference field="6" count="1">
            <x v="1474"/>
          </reference>
        </references>
      </pivotArea>
    </format>
    <format dxfId="542">
      <pivotArea collapsedLevelsAreSubtotals="1" fieldPosition="0">
        <references count="1">
          <reference field="6" count="1">
            <x v="1477"/>
          </reference>
        </references>
      </pivotArea>
    </format>
    <format dxfId="541">
      <pivotArea collapsedLevelsAreSubtotals="1" fieldPosition="0">
        <references count="1">
          <reference field="6" count="1">
            <x v="1486"/>
          </reference>
        </references>
      </pivotArea>
    </format>
    <format dxfId="540">
      <pivotArea collapsedLevelsAreSubtotals="1" fieldPosition="0">
        <references count="1">
          <reference field="6" count="1">
            <x v="1496"/>
          </reference>
        </references>
      </pivotArea>
    </format>
    <format dxfId="539">
      <pivotArea collapsedLevelsAreSubtotals="1" fieldPosition="0">
        <references count="1">
          <reference field="6" count="1">
            <x v="1500"/>
          </reference>
        </references>
      </pivotArea>
    </format>
    <format dxfId="538">
      <pivotArea collapsedLevelsAreSubtotals="1" fieldPosition="0">
        <references count="1">
          <reference field="6" count="1">
            <x v="1525"/>
          </reference>
        </references>
      </pivotArea>
    </format>
    <format dxfId="537">
      <pivotArea collapsedLevelsAreSubtotals="1" fieldPosition="0">
        <references count="1">
          <reference field="6" count="1">
            <x v="1538"/>
          </reference>
        </references>
      </pivotArea>
    </format>
    <format dxfId="536">
      <pivotArea collapsedLevelsAreSubtotals="1" fieldPosition="0">
        <references count="1">
          <reference field="6" count="1">
            <x v="1581"/>
          </reference>
        </references>
      </pivotArea>
    </format>
    <format dxfId="535">
      <pivotArea collapsedLevelsAreSubtotals="1" fieldPosition="0">
        <references count="1">
          <reference field="6" count="1">
            <x v="1585"/>
          </reference>
        </references>
      </pivotArea>
    </format>
    <format dxfId="534">
      <pivotArea collapsedLevelsAreSubtotals="1" fieldPosition="0">
        <references count="1">
          <reference field="6" count="1">
            <x v="1629"/>
          </reference>
        </references>
      </pivotArea>
    </format>
    <format dxfId="533">
      <pivotArea collapsedLevelsAreSubtotals="1" fieldPosition="0">
        <references count="1">
          <reference field="6" count="1">
            <x v="1635"/>
          </reference>
        </references>
      </pivotArea>
    </format>
    <format dxfId="532">
      <pivotArea collapsedLevelsAreSubtotals="1" fieldPosition="0">
        <references count="1">
          <reference field="6" count="1">
            <x v="1658"/>
          </reference>
        </references>
      </pivotArea>
    </format>
    <format dxfId="531">
      <pivotArea collapsedLevelsAreSubtotals="1" fieldPosition="0">
        <references count="1">
          <reference field="6" count="1">
            <x v="1661"/>
          </reference>
        </references>
      </pivotArea>
    </format>
    <format dxfId="530">
      <pivotArea collapsedLevelsAreSubtotals="1" fieldPosition="0">
        <references count="1">
          <reference field="6" count="1">
            <x v="1687"/>
          </reference>
        </references>
      </pivotArea>
    </format>
    <format dxfId="529">
      <pivotArea collapsedLevelsAreSubtotals="1" fieldPosition="0">
        <references count="1">
          <reference field="6" count="1">
            <x v="1689"/>
          </reference>
        </references>
      </pivotArea>
    </format>
    <format dxfId="528">
      <pivotArea collapsedLevelsAreSubtotals="1" fieldPosition="0">
        <references count="1">
          <reference field="6" count="1">
            <x v="1692"/>
          </reference>
        </references>
      </pivotArea>
    </format>
    <format dxfId="527">
      <pivotArea collapsedLevelsAreSubtotals="1" fieldPosition="0">
        <references count="1">
          <reference field="6" count="1">
            <x v="1720"/>
          </reference>
        </references>
      </pivotArea>
    </format>
    <format dxfId="526">
      <pivotArea collapsedLevelsAreSubtotals="1" fieldPosition="0">
        <references count="1">
          <reference field="6" count="1">
            <x v="1731"/>
          </reference>
        </references>
      </pivotArea>
    </format>
    <format dxfId="525">
      <pivotArea collapsedLevelsAreSubtotals="1" fieldPosition="0">
        <references count="1">
          <reference field="6" count="1">
            <x v="1739"/>
          </reference>
        </references>
      </pivotArea>
    </format>
    <format dxfId="524">
      <pivotArea collapsedLevelsAreSubtotals="1" fieldPosition="0">
        <references count="1">
          <reference field="6" count="1">
            <x v="1747"/>
          </reference>
        </references>
      </pivotArea>
    </format>
    <format dxfId="523">
      <pivotArea collapsedLevelsAreSubtotals="1" fieldPosition="0">
        <references count="1">
          <reference field="6" count="1">
            <x v="1756"/>
          </reference>
        </references>
      </pivotArea>
    </format>
    <format dxfId="522">
      <pivotArea collapsedLevelsAreSubtotals="1" fieldPosition="0">
        <references count="1">
          <reference field="6" count="1">
            <x v="1758"/>
          </reference>
        </references>
      </pivotArea>
    </format>
    <format dxfId="521">
      <pivotArea collapsedLevelsAreSubtotals="1" fieldPosition="0">
        <references count="1">
          <reference field="6" count="1">
            <x v="1767"/>
          </reference>
        </references>
      </pivotArea>
    </format>
    <format dxfId="520">
      <pivotArea collapsedLevelsAreSubtotals="1" fieldPosition="0">
        <references count="1">
          <reference field="6" count="1">
            <x v="1786"/>
          </reference>
        </references>
      </pivotArea>
    </format>
    <format dxfId="519">
      <pivotArea collapsedLevelsAreSubtotals="1" fieldPosition="0">
        <references count="1">
          <reference field="6" count="1">
            <x v="1797"/>
          </reference>
        </references>
      </pivotArea>
    </format>
    <format dxfId="518">
      <pivotArea collapsedLevelsAreSubtotals="1" fieldPosition="0">
        <references count="1">
          <reference field="6" count="1">
            <x v="1799"/>
          </reference>
        </references>
      </pivotArea>
    </format>
    <format dxfId="517">
      <pivotArea collapsedLevelsAreSubtotals="1" fieldPosition="0">
        <references count="1">
          <reference field="6" count="1">
            <x v="1803"/>
          </reference>
        </references>
      </pivotArea>
    </format>
    <format dxfId="516">
      <pivotArea collapsedLevelsAreSubtotals="1" fieldPosition="0">
        <references count="1">
          <reference field="6" count="1">
            <x v="1816"/>
          </reference>
        </references>
      </pivotArea>
    </format>
    <format dxfId="515">
      <pivotArea collapsedLevelsAreSubtotals="1" fieldPosition="0">
        <references count="1">
          <reference field="6" count="1">
            <x v="1818"/>
          </reference>
        </references>
      </pivotArea>
    </format>
    <format dxfId="514">
      <pivotArea collapsedLevelsAreSubtotals="1" fieldPosition="0">
        <references count="1">
          <reference field="6" count="1">
            <x v="1830"/>
          </reference>
        </references>
      </pivotArea>
    </format>
    <format dxfId="513">
      <pivotArea collapsedLevelsAreSubtotals="1" fieldPosition="0">
        <references count="1">
          <reference field="6" count="1">
            <x v="1834"/>
          </reference>
        </references>
      </pivotArea>
    </format>
    <format dxfId="512">
      <pivotArea collapsedLevelsAreSubtotals="1" fieldPosition="0">
        <references count="1">
          <reference field="6" count="1">
            <x v="1884"/>
          </reference>
        </references>
      </pivotArea>
    </format>
    <format dxfId="511">
      <pivotArea collapsedLevelsAreSubtotals="1" fieldPosition="0">
        <references count="1">
          <reference field="6" count="1">
            <x v="1890"/>
          </reference>
        </references>
      </pivotArea>
    </format>
    <format dxfId="510">
      <pivotArea collapsedLevelsAreSubtotals="1" fieldPosition="0">
        <references count="1">
          <reference field="6" count="1">
            <x v="1892"/>
          </reference>
        </references>
      </pivotArea>
    </format>
    <format dxfId="509">
      <pivotArea collapsedLevelsAreSubtotals="1" fieldPosition="0">
        <references count="1">
          <reference field="6" count="1">
            <x v="1953"/>
          </reference>
        </references>
      </pivotArea>
    </format>
    <format dxfId="508">
      <pivotArea collapsedLevelsAreSubtotals="1" fieldPosition="0">
        <references count="1">
          <reference field="6" count="1">
            <x v="1962"/>
          </reference>
        </references>
      </pivotArea>
    </format>
    <format dxfId="507">
      <pivotArea collapsedLevelsAreSubtotals="1" fieldPosition="0">
        <references count="1">
          <reference field="6" count="1">
            <x v="1967"/>
          </reference>
        </references>
      </pivotArea>
    </format>
    <format dxfId="506">
      <pivotArea collapsedLevelsAreSubtotals="1" fieldPosition="0">
        <references count="1">
          <reference field="6" count="1">
            <x v="1973"/>
          </reference>
        </references>
      </pivotArea>
    </format>
    <format dxfId="505">
      <pivotArea collapsedLevelsAreSubtotals="1" fieldPosition="0">
        <references count="1">
          <reference field="6" count="1">
            <x v="2013"/>
          </reference>
        </references>
      </pivotArea>
    </format>
    <format dxfId="504">
      <pivotArea collapsedLevelsAreSubtotals="1" fieldPosition="0">
        <references count="1">
          <reference field="6" count="1">
            <x v="2038"/>
          </reference>
        </references>
      </pivotArea>
    </format>
    <format dxfId="503">
      <pivotArea collapsedLevelsAreSubtotals="1" fieldPosition="0">
        <references count="1">
          <reference field="6" count="1">
            <x v="2039"/>
          </reference>
        </references>
      </pivotArea>
    </format>
    <format dxfId="502">
      <pivotArea collapsedLevelsAreSubtotals="1" fieldPosition="0">
        <references count="1">
          <reference field="6" count="1">
            <x v="2049"/>
          </reference>
        </references>
      </pivotArea>
    </format>
    <format dxfId="501">
      <pivotArea collapsedLevelsAreSubtotals="1" fieldPosition="0">
        <references count="1">
          <reference field="6" count="1">
            <x v="2053"/>
          </reference>
        </references>
      </pivotArea>
    </format>
    <format dxfId="500">
      <pivotArea collapsedLevelsAreSubtotals="1" fieldPosition="0">
        <references count="1">
          <reference field="6" count="1">
            <x v="2069"/>
          </reference>
        </references>
      </pivotArea>
    </format>
    <format dxfId="499">
      <pivotArea collapsedLevelsAreSubtotals="1" fieldPosition="0">
        <references count="1">
          <reference field="6" count="1">
            <x v="2076"/>
          </reference>
        </references>
      </pivotArea>
    </format>
    <format dxfId="498">
      <pivotArea collapsedLevelsAreSubtotals="1" fieldPosition="0">
        <references count="1">
          <reference field="6" count="1">
            <x v="2091"/>
          </reference>
        </references>
      </pivotArea>
    </format>
    <format dxfId="497">
      <pivotArea collapsedLevelsAreSubtotals="1" fieldPosition="0">
        <references count="1">
          <reference field="6" count="1">
            <x v="2110"/>
          </reference>
        </references>
      </pivotArea>
    </format>
    <format dxfId="496">
      <pivotArea collapsedLevelsAreSubtotals="1" fieldPosition="0">
        <references count="1">
          <reference field="6" count="1">
            <x v="2112"/>
          </reference>
        </references>
      </pivotArea>
    </format>
    <format dxfId="495">
      <pivotArea collapsedLevelsAreSubtotals="1" fieldPosition="0">
        <references count="1">
          <reference field="6" count="1">
            <x v="2126"/>
          </reference>
        </references>
      </pivotArea>
    </format>
    <format dxfId="494">
      <pivotArea collapsedLevelsAreSubtotals="1" fieldPosition="0">
        <references count="1">
          <reference field="6" count="1">
            <x v="2129"/>
          </reference>
        </references>
      </pivotArea>
    </format>
    <format dxfId="493">
      <pivotArea collapsedLevelsAreSubtotals="1" fieldPosition="0">
        <references count="1">
          <reference field="6" count="1">
            <x v="2137"/>
          </reference>
        </references>
      </pivotArea>
    </format>
    <format dxfId="492">
      <pivotArea collapsedLevelsAreSubtotals="1" fieldPosition="0">
        <references count="1">
          <reference field="6" count="1">
            <x v="2148"/>
          </reference>
        </references>
      </pivotArea>
    </format>
    <format dxfId="491">
      <pivotArea collapsedLevelsAreSubtotals="1" fieldPosition="0">
        <references count="1">
          <reference field="6" count="1">
            <x v="2154"/>
          </reference>
        </references>
      </pivotArea>
    </format>
    <format dxfId="490">
      <pivotArea collapsedLevelsAreSubtotals="1" fieldPosition="0">
        <references count="1">
          <reference field="6" count="1">
            <x v="2196"/>
          </reference>
        </references>
      </pivotArea>
    </format>
    <format dxfId="489">
      <pivotArea collapsedLevelsAreSubtotals="1" fieldPosition="0">
        <references count="1">
          <reference field="6" count="1">
            <x v="2202"/>
          </reference>
        </references>
      </pivotArea>
    </format>
    <format dxfId="488">
      <pivotArea collapsedLevelsAreSubtotals="1" fieldPosition="0">
        <references count="1">
          <reference field="6" count="1">
            <x v="2227"/>
          </reference>
        </references>
      </pivotArea>
    </format>
    <format dxfId="487">
      <pivotArea collapsedLevelsAreSubtotals="1" fieldPosition="0">
        <references count="1">
          <reference field="6" count="1">
            <x v="2248"/>
          </reference>
        </references>
      </pivotArea>
    </format>
    <format dxfId="486">
      <pivotArea collapsedLevelsAreSubtotals="1" fieldPosition="0">
        <references count="1">
          <reference field="6" count="1">
            <x v="2265"/>
          </reference>
        </references>
      </pivotArea>
    </format>
    <format dxfId="485">
      <pivotArea collapsedLevelsAreSubtotals="1" fieldPosition="0">
        <references count="1">
          <reference field="6" count="1">
            <x v="2280"/>
          </reference>
        </references>
      </pivotArea>
    </format>
    <format dxfId="484">
      <pivotArea collapsedLevelsAreSubtotals="1" fieldPosition="0">
        <references count="1">
          <reference field="6" count="1">
            <x v="2288"/>
          </reference>
        </references>
      </pivotArea>
    </format>
    <format dxfId="483">
      <pivotArea collapsedLevelsAreSubtotals="1" fieldPosition="0">
        <references count="1">
          <reference field="6" count="1">
            <x v="2301"/>
          </reference>
        </references>
      </pivotArea>
    </format>
    <format dxfId="482">
      <pivotArea collapsedLevelsAreSubtotals="1" fieldPosition="0">
        <references count="1">
          <reference field="6" count="1">
            <x v="2338"/>
          </reference>
        </references>
      </pivotArea>
    </format>
    <format dxfId="481">
      <pivotArea collapsedLevelsAreSubtotals="1" fieldPosition="0">
        <references count="1">
          <reference field="6" count="1">
            <x v="2346"/>
          </reference>
        </references>
      </pivotArea>
    </format>
    <format dxfId="480">
      <pivotArea collapsedLevelsAreSubtotals="1" fieldPosition="0">
        <references count="1">
          <reference field="6" count="1">
            <x v="2350"/>
          </reference>
        </references>
      </pivotArea>
    </format>
    <format dxfId="479">
      <pivotArea collapsedLevelsAreSubtotals="1" fieldPosition="0">
        <references count="1">
          <reference field="6" count="1">
            <x v="2413"/>
          </reference>
        </references>
      </pivotArea>
    </format>
    <format dxfId="478">
      <pivotArea collapsedLevelsAreSubtotals="1" fieldPosition="0">
        <references count="1">
          <reference field="6" count="1">
            <x v="2415"/>
          </reference>
        </references>
      </pivotArea>
    </format>
    <format dxfId="477">
      <pivotArea collapsedLevelsAreSubtotals="1" fieldPosition="0">
        <references count="1">
          <reference field="6" count="1">
            <x v="2423"/>
          </reference>
        </references>
      </pivotArea>
    </format>
    <format dxfId="476">
      <pivotArea collapsedLevelsAreSubtotals="1" fieldPosition="0">
        <references count="1">
          <reference field="6" count="1">
            <x v="2458"/>
          </reference>
        </references>
      </pivotArea>
    </format>
    <format dxfId="475">
      <pivotArea collapsedLevelsAreSubtotals="1" fieldPosition="0">
        <references count="1">
          <reference field="6" count="1">
            <x v="2463"/>
          </reference>
        </references>
      </pivotArea>
    </format>
    <format dxfId="474">
      <pivotArea type="all" dataOnly="0" outline="0" fieldPosition="0"/>
    </format>
    <format dxfId="473">
      <pivotArea outline="0" collapsedLevelsAreSubtotals="1" fieldPosition="0"/>
    </format>
    <format dxfId="472">
      <pivotArea type="origin" dataOnly="0" labelOnly="1" outline="0" fieldPosition="0"/>
    </format>
    <format dxfId="471">
      <pivotArea field="19" type="button" dataOnly="0" labelOnly="1" outline="0" axis="axisCol" fieldPosition="0"/>
    </format>
    <format dxfId="470">
      <pivotArea type="topRight" dataOnly="0" labelOnly="1" outline="0" fieldPosition="0"/>
    </format>
    <format dxfId="469">
      <pivotArea field="6" type="button" dataOnly="0" labelOnly="1" outline="0" axis="axisRow" fieldPosition="0"/>
    </format>
    <format dxfId="468">
      <pivotArea dataOnly="0" labelOnly="1" fieldPosition="0">
        <references count="1">
          <reference field="6" count="50">
            <x v="12"/>
            <x v="21"/>
            <x v="34"/>
            <x v="35"/>
            <x v="60"/>
            <x v="63"/>
            <x v="82"/>
            <x v="83"/>
            <x v="87"/>
            <x v="95"/>
            <x v="104"/>
            <x v="110"/>
            <x v="112"/>
            <x v="113"/>
            <x v="123"/>
            <x v="130"/>
            <x v="134"/>
            <x v="135"/>
            <x v="151"/>
            <x v="154"/>
            <x v="159"/>
            <x v="166"/>
            <x v="174"/>
            <x v="189"/>
            <x v="201"/>
            <x v="216"/>
            <x v="218"/>
            <x v="244"/>
            <x v="246"/>
            <x v="247"/>
            <x v="251"/>
            <x v="274"/>
            <x v="278"/>
            <x v="287"/>
            <x v="308"/>
            <x v="312"/>
            <x v="314"/>
            <x v="321"/>
            <x v="325"/>
            <x v="329"/>
            <x v="342"/>
            <x v="343"/>
            <x v="345"/>
            <x v="373"/>
            <x v="377"/>
            <x v="379"/>
            <x v="383"/>
            <x v="386"/>
            <x v="396"/>
            <x v="407"/>
          </reference>
        </references>
      </pivotArea>
    </format>
    <format dxfId="467">
      <pivotArea dataOnly="0" labelOnly="1" fieldPosition="0">
        <references count="1">
          <reference field="6" count="50">
            <x v="425"/>
            <x v="431"/>
            <x v="436"/>
            <x v="438"/>
            <x v="442"/>
            <x v="452"/>
            <x v="459"/>
            <x v="471"/>
            <x v="494"/>
            <x v="504"/>
            <x v="513"/>
            <x v="521"/>
            <x v="528"/>
            <x v="531"/>
            <x v="538"/>
            <x v="557"/>
            <x v="561"/>
            <x v="562"/>
            <x v="564"/>
            <x v="565"/>
            <x v="589"/>
            <x v="590"/>
            <x v="591"/>
            <x v="600"/>
            <x v="601"/>
            <x v="605"/>
            <x v="607"/>
            <x v="610"/>
            <x v="615"/>
            <x v="617"/>
            <x v="636"/>
            <x v="671"/>
            <x v="673"/>
            <x v="674"/>
            <x v="675"/>
            <x v="676"/>
            <x v="684"/>
            <x v="686"/>
            <x v="687"/>
            <x v="695"/>
            <x v="698"/>
            <x v="710"/>
            <x v="712"/>
            <x v="724"/>
            <x v="731"/>
            <x v="736"/>
            <x v="739"/>
            <x v="740"/>
            <x v="757"/>
            <x v="758"/>
          </reference>
        </references>
      </pivotArea>
    </format>
    <format dxfId="466">
      <pivotArea dataOnly="0" labelOnly="1" fieldPosition="0">
        <references count="1">
          <reference field="6" count="50">
            <x v="772"/>
            <x v="774"/>
            <x v="776"/>
            <x v="777"/>
            <x v="778"/>
            <x v="782"/>
            <x v="783"/>
            <x v="784"/>
            <x v="788"/>
            <x v="790"/>
            <x v="805"/>
            <x v="806"/>
            <x v="807"/>
            <x v="822"/>
            <x v="844"/>
            <x v="883"/>
            <x v="893"/>
            <x v="898"/>
            <x v="899"/>
            <x v="900"/>
            <x v="908"/>
            <x v="923"/>
            <x v="927"/>
            <x v="939"/>
            <x v="959"/>
            <x v="960"/>
            <x v="961"/>
            <x v="978"/>
            <x v="987"/>
            <x v="988"/>
            <x v="991"/>
            <x v="998"/>
            <x v="999"/>
            <x v="1004"/>
            <x v="1009"/>
            <x v="1012"/>
            <x v="1013"/>
            <x v="1023"/>
            <x v="1024"/>
            <x v="1025"/>
            <x v="1028"/>
            <x v="1037"/>
            <x v="1039"/>
            <x v="1048"/>
            <x v="1053"/>
            <x v="1084"/>
            <x v="1087"/>
            <x v="1088"/>
            <x v="1090"/>
            <x v="1091"/>
          </reference>
        </references>
      </pivotArea>
    </format>
    <format dxfId="465">
      <pivotArea dataOnly="0" labelOnly="1" fieldPosition="0">
        <references count="1">
          <reference field="6" count="50">
            <x v="1095"/>
            <x v="1102"/>
            <x v="1116"/>
            <x v="1121"/>
            <x v="1124"/>
            <x v="1133"/>
            <x v="1138"/>
            <x v="1155"/>
            <x v="1166"/>
            <x v="1169"/>
            <x v="1180"/>
            <x v="1191"/>
            <x v="1193"/>
            <x v="1194"/>
            <x v="1211"/>
            <x v="1216"/>
            <x v="1228"/>
            <x v="1234"/>
            <x v="1260"/>
            <x v="1285"/>
            <x v="1290"/>
            <x v="1302"/>
            <x v="1306"/>
            <x v="1307"/>
            <x v="1316"/>
            <x v="1321"/>
            <x v="1327"/>
            <x v="1328"/>
            <x v="1337"/>
            <x v="1340"/>
            <x v="1341"/>
            <x v="1343"/>
            <x v="1364"/>
            <x v="1370"/>
            <x v="1372"/>
            <x v="1376"/>
            <x v="1392"/>
            <x v="1397"/>
            <x v="1399"/>
            <x v="1402"/>
            <x v="1407"/>
            <x v="1412"/>
            <x v="1420"/>
            <x v="1421"/>
            <x v="1424"/>
            <x v="1428"/>
            <x v="1440"/>
            <x v="1448"/>
            <x v="1463"/>
            <x v="1464"/>
          </reference>
        </references>
      </pivotArea>
    </format>
    <format dxfId="464">
      <pivotArea dataOnly="0" labelOnly="1" fieldPosition="0">
        <references count="1">
          <reference field="6" count="50">
            <x v="1483"/>
            <x v="1500"/>
            <x v="1517"/>
            <x v="1521"/>
            <x v="1529"/>
            <x v="1533"/>
            <x v="1540"/>
            <x v="1548"/>
            <x v="1549"/>
            <x v="1557"/>
            <x v="1563"/>
            <x v="1585"/>
            <x v="1593"/>
            <x v="1608"/>
            <x v="1616"/>
            <x v="1619"/>
            <x v="1622"/>
            <x v="1624"/>
            <x v="1631"/>
            <x v="1639"/>
            <x v="1644"/>
            <x v="1645"/>
            <x v="1655"/>
            <x v="1656"/>
            <x v="1658"/>
            <x v="1664"/>
            <x v="1667"/>
            <x v="1671"/>
            <x v="1676"/>
            <x v="1679"/>
            <x v="1680"/>
            <x v="1681"/>
            <x v="1683"/>
            <x v="1688"/>
            <x v="1696"/>
            <x v="1698"/>
            <x v="1699"/>
            <x v="1701"/>
            <x v="1708"/>
            <x v="1719"/>
            <x v="1730"/>
            <x v="1737"/>
            <x v="1739"/>
            <x v="1742"/>
            <x v="1749"/>
            <x v="1752"/>
            <x v="1756"/>
            <x v="1758"/>
            <x v="1763"/>
            <x v="1778"/>
          </reference>
        </references>
      </pivotArea>
    </format>
    <format dxfId="463">
      <pivotArea dataOnly="0" labelOnly="1" fieldPosition="0">
        <references count="1">
          <reference field="6" count="50">
            <x v="1781"/>
            <x v="1782"/>
            <x v="1786"/>
            <x v="1788"/>
            <x v="1791"/>
            <x v="1794"/>
            <x v="1803"/>
            <x v="1811"/>
            <x v="1818"/>
            <x v="1827"/>
            <x v="1834"/>
            <x v="1841"/>
            <x v="1845"/>
            <x v="1849"/>
            <x v="1855"/>
            <x v="1860"/>
            <x v="1862"/>
            <x v="1876"/>
            <x v="1877"/>
            <x v="1878"/>
            <x v="1882"/>
            <x v="1884"/>
            <x v="1893"/>
            <x v="1894"/>
            <x v="1895"/>
            <x v="1908"/>
            <x v="1912"/>
            <x v="1916"/>
            <x v="1924"/>
            <x v="1928"/>
            <x v="1937"/>
            <x v="1939"/>
            <x v="1945"/>
            <x v="1962"/>
            <x v="1978"/>
            <x v="1979"/>
            <x v="1984"/>
            <x v="1991"/>
            <x v="1994"/>
            <x v="1995"/>
            <x v="1996"/>
            <x v="2004"/>
            <x v="2007"/>
            <x v="2010"/>
            <x v="2014"/>
            <x v="2017"/>
            <x v="2018"/>
            <x v="2029"/>
            <x v="2031"/>
            <x v="2034"/>
          </reference>
        </references>
      </pivotArea>
    </format>
    <format dxfId="462">
      <pivotArea dataOnly="0" labelOnly="1" fieldPosition="0">
        <references count="1">
          <reference field="6" count="50">
            <x v="2035"/>
            <x v="2039"/>
            <x v="2062"/>
            <x v="2075"/>
            <x v="2076"/>
            <x v="2082"/>
            <x v="2085"/>
            <x v="2086"/>
            <x v="2090"/>
            <x v="2100"/>
            <x v="2108"/>
            <x v="2112"/>
            <x v="2119"/>
            <x v="2126"/>
            <x v="2154"/>
            <x v="2157"/>
            <x v="2158"/>
            <x v="2163"/>
            <x v="2193"/>
            <x v="2194"/>
            <x v="2200"/>
            <x v="2217"/>
            <x v="2219"/>
            <x v="2222"/>
            <x v="2242"/>
            <x v="2246"/>
            <x v="2257"/>
            <x v="2261"/>
            <x v="2262"/>
            <x v="2263"/>
            <x v="2270"/>
            <x v="2284"/>
            <x v="2289"/>
            <x v="2302"/>
            <x v="2307"/>
            <x v="2316"/>
            <x v="2318"/>
            <x v="2321"/>
            <x v="2328"/>
            <x v="2329"/>
            <x v="2330"/>
            <x v="2331"/>
            <x v="2332"/>
            <x v="2341"/>
            <x v="2342"/>
            <x v="2344"/>
            <x v="2350"/>
            <x v="2361"/>
            <x v="2393"/>
            <x v="2396"/>
          </reference>
        </references>
      </pivotArea>
    </format>
    <format dxfId="461">
      <pivotArea dataOnly="0" labelOnly="1" fieldPosition="0">
        <references count="1">
          <reference field="6" count="9">
            <x v="2398"/>
            <x v="2399"/>
            <x v="2414"/>
            <x v="2434"/>
            <x v="2439"/>
            <x v="2452"/>
            <x v="2463"/>
            <x v="2465"/>
            <x v="2468"/>
          </reference>
        </references>
      </pivotArea>
    </format>
    <format dxfId="460">
      <pivotArea dataOnly="0" labelOnly="1" grandRow="1" outline="0" fieldPosition="0"/>
    </format>
    <format dxfId="459">
      <pivotArea dataOnly="0" labelOnly="1" fieldPosition="0">
        <references count="1">
          <reference field="19" count="0"/>
        </references>
      </pivotArea>
    </format>
    <format dxfId="458">
      <pivotArea dataOnly="0" labelOnly="1" grandCol="1" outline="0" fieldPosition="0"/>
    </format>
    <format dxfId="457">
      <pivotArea dataOnly="0" labelOnly="1" fieldPosition="0">
        <references count="1">
          <reference field="6" count="50">
            <x v="0"/>
            <x v="1"/>
            <x v="6"/>
            <x v="17"/>
            <x v="25"/>
            <x v="28"/>
            <x v="29"/>
            <x v="32"/>
            <x v="35"/>
            <x v="48"/>
            <x v="50"/>
            <x v="52"/>
            <x v="53"/>
            <x v="56"/>
            <x v="60"/>
            <x v="61"/>
            <x v="63"/>
            <x v="66"/>
            <x v="67"/>
            <x v="70"/>
            <x v="71"/>
            <x v="76"/>
            <x v="87"/>
            <x v="90"/>
            <x v="101"/>
            <x v="102"/>
            <x v="105"/>
            <x v="108"/>
            <x v="110"/>
            <x v="112"/>
            <x v="113"/>
            <x v="114"/>
            <x v="115"/>
            <x v="118"/>
            <x v="119"/>
            <x v="129"/>
            <x v="134"/>
            <x v="135"/>
            <x v="137"/>
            <x v="141"/>
            <x v="148"/>
            <x v="149"/>
            <x v="162"/>
            <x v="166"/>
            <x v="168"/>
            <x v="175"/>
            <x v="181"/>
            <x v="184"/>
            <x v="189"/>
            <x v="190"/>
          </reference>
        </references>
      </pivotArea>
    </format>
    <format dxfId="456">
      <pivotArea dataOnly="0" labelOnly="1" fieldPosition="0">
        <references count="1">
          <reference field="6" count="50">
            <x v="200"/>
            <x v="206"/>
            <x v="212"/>
            <x v="213"/>
            <x v="215"/>
            <x v="216"/>
            <x v="218"/>
            <x v="220"/>
            <x v="225"/>
            <x v="227"/>
            <x v="253"/>
            <x v="254"/>
            <x v="258"/>
            <x v="265"/>
            <x v="272"/>
            <x v="286"/>
            <x v="288"/>
            <x v="305"/>
            <x v="306"/>
            <x v="313"/>
            <x v="314"/>
            <x v="318"/>
            <x v="321"/>
            <x v="324"/>
            <x v="325"/>
            <x v="330"/>
            <x v="332"/>
            <x v="343"/>
            <x v="345"/>
            <x v="346"/>
            <x v="347"/>
            <x v="348"/>
            <x v="349"/>
            <x v="350"/>
            <x v="355"/>
            <x v="357"/>
            <x v="363"/>
            <x v="366"/>
            <x v="373"/>
            <x v="377"/>
            <x v="379"/>
            <x v="386"/>
            <x v="389"/>
            <x v="393"/>
            <x v="396"/>
            <x v="397"/>
            <x v="400"/>
            <x v="409"/>
            <x v="411"/>
            <x v="417"/>
          </reference>
        </references>
      </pivotArea>
    </format>
    <format dxfId="455">
      <pivotArea dataOnly="0" labelOnly="1" fieldPosition="0">
        <references count="1">
          <reference field="6" count="50">
            <x v="420"/>
            <x v="422"/>
            <x v="424"/>
            <x v="430"/>
            <x v="431"/>
            <x v="432"/>
            <x v="434"/>
            <x v="442"/>
            <x v="456"/>
            <x v="457"/>
            <x v="459"/>
            <x v="460"/>
            <x v="471"/>
            <x v="474"/>
            <x v="481"/>
            <x v="491"/>
            <x v="492"/>
            <x v="494"/>
            <x v="495"/>
            <x v="496"/>
            <x v="500"/>
            <x v="505"/>
            <x v="508"/>
            <x v="510"/>
            <x v="512"/>
            <x v="513"/>
            <x v="515"/>
            <x v="519"/>
            <x v="532"/>
            <x v="533"/>
            <x v="536"/>
            <x v="538"/>
            <x v="541"/>
            <x v="552"/>
            <x v="555"/>
            <x v="556"/>
            <x v="558"/>
            <x v="559"/>
            <x v="560"/>
            <x v="562"/>
            <x v="565"/>
            <x v="566"/>
            <x v="568"/>
            <x v="570"/>
            <x v="574"/>
            <x v="579"/>
            <x v="583"/>
            <x v="589"/>
            <x v="591"/>
            <x v="597"/>
          </reference>
        </references>
      </pivotArea>
    </format>
    <format dxfId="454">
      <pivotArea dataOnly="0" labelOnly="1" fieldPosition="0">
        <references count="1">
          <reference field="6" count="50">
            <x v="599"/>
            <x v="600"/>
            <x v="601"/>
            <x v="605"/>
            <x v="607"/>
            <x v="610"/>
            <x v="617"/>
            <x v="619"/>
            <x v="621"/>
            <x v="626"/>
            <x v="636"/>
            <x v="637"/>
            <x v="650"/>
            <x v="660"/>
            <x v="664"/>
            <x v="665"/>
            <x v="669"/>
            <x v="670"/>
            <x v="671"/>
            <x v="676"/>
            <x v="678"/>
            <x v="683"/>
            <x v="686"/>
            <x v="687"/>
            <x v="696"/>
            <x v="697"/>
            <x v="698"/>
            <x v="702"/>
            <x v="704"/>
            <x v="707"/>
            <x v="710"/>
            <x v="712"/>
            <x v="713"/>
            <x v="719"/>
            <x v="721"/>
            <x v="725"/>
            <x v="728"/>
            <x v="731"/>
            <x v="732"/>
            <x v="735"/>
            <x v="736"/>
            <x v="747"/>
            <x v="748"/>
            <x v="750"/>
            <x v="751"/>
            <x v="755"/>
            <x v="757"/>
            <x v="765"/>
            <x v="766"/>
            <x v="768"/>
          </reference>
        </references>
      </pivotArea>
    </format>
    <format dxfId="453">
      <pivotArea dataOnly="0" labelOnly="1" fieldPosition="0">
        <references count="1">
          <reference field="6" count="50">
            <x v="769"/>
            <x v="776"/>
            <x v="777"/>
            <x v="778"/>
            <x v="779"/>
            <x v="783"/>
            <x v="784"/>
            <x v="788"/>
            <x v="790"/>
            <x v="794"/>
            <x v="797"/>
            <x v="800"/>
            <x v="808"/>
            <x v="810"/>
            <x v="811"/>
            <x v="818"/>
            <x v="822"/>
            <x v="830"/>
            <x v="832"/>
            <x v="834"/>
            <x v="835"/>
            <x v="837"/>
            <x v="841"/>
            <x v="842"/>
            <x v="844"/>
            <x v="848"/>
            <x v="856"/>
            <x v="857"/>
            <x v="860"/>
            <x v="862"/>
            <x v="864"/>
            <x v="868"/>
            <x v="869"/>
            <x v="871"/>
            <x v="874"/>
            <x v="876"/>
            <x v="882"/>
            <x v="883"/>
            <x v="892"/>
            <x v="893"/>
            <x v="894"/>
            <x v="899"/>
            <x v="904"/>
            <x v="908"/>
            <x v="923"/>
            <x v="925"/>
            <x v="935"/>
            <x v="936"/>
            <x v="939"/>
            <x v="940"/>
          </reference>
        </references>
      </pivotArea>
    </format>
    <format dxfId="452">
      <pivotArea dataOnly="0" labelOnly="1" fieldPosition="0">
        <references count="1">
          <reference field="6" count="50">
            <x v="941"/>
            <x v="944"/>
            <x v="948"/>
            <x v="951"/>
            <x v="955"/>
            <x v="959"/>
            <x v="960"/>
            <x v="963"/>
            <x v="969"/>
            <x v="973"/>
            <x v="978"/>
            <x v="991"/>
            <x v="993"/>
            <x v="999"/>
            <x v="1004"/>
            <x v="1009"/>
            <x v="1010"/>
            <x v="1022"/>
            <x v="1023"/>
            <x v="1024"/>
            <x v="1025"/>
            <x v="1028"/>
            <x v="1029"/>
            <x v="1038"/>
            <x v="1045"/>
            <x v="1048"/>
            <x v="1049"/>
            <x v="1050"/>
            <x v="1053"/>
            <x v="1054"/>
            <x v="1057"/>
            <x v="1059"/>
            <x v="1067"/>
            <x v="1073"/>
            <x v="1075"/>
            <x v="1076"/>
            <x v="1077"/>
            <x v="1082"/>
            <x v="1095"/>
            <x v="1103"/>
            <x v="1107"/>
            <x v="1110"/>
            <x v="1111"/>
            <x v="1116"/>
            <x v="1122"/>
            <x v="1126"/>
            <x v="1128"/>
            <x v="1129"/>
            <x v="1132"/>
            <x v="1133"/>
          </reference>
        </references>
      </pivotArea>
    </format>
    <format dxfId="451">
      <pivotArea dataOnly="0" labelOnly="1" fieldPosition="0">
        <references count="1">
          <reference field="6" count="50">
            <x v="1136"/>
            <x v="1143"/>
            <x v="1147"/>
            <x v="1151"/>
            <x v="1154"/>
            <x v="1162"/>
            <x v="1180"/>
            <x v="1182"/>
            <x v="1185"/>
            <x v="1189"/>
            <x v="1193"/>
            <x v="1203"/>
            <x v="1204"/>
            <x v="1208"/>
            <x v="1210"/>
            <x v="1211"/>
            <x v="1216"/>
            <x v="1221"/>
            <x v="1222"/>
            <x v="1223"/>
            <x v="1224"/>
            <x v="1227"/>
            <x v="1230"/>
            <x v="1234"/>
            <x v="1236"/>
            <x v="1238"/>
            <x v="1239"/>
            <x v="1240"/>
            <x v="1241"/>
            <x v="1246"/>
            <x v="1251"/>
            <x v="1260"/>
            <x v="1261"/>
            <x v="1262"/>
            <x v="1264"/>
            <x v="1274"/>
            <x v="1276"/>
            <x v="1279"/>
            <x v="1285"/>
            <x v="1286"/>
            <x v="1287"/>
            <x v="1290"/>
            <x v="1296"/>
            <x v="1298"/>
            <x v="1300"/>
            <x v="1306"/>
            <x v="1307"/>
            <x v="1310"/>
            <x v="1314"/>
            <x v="1315"/>
          </reference>
        </references>
      </pivotArea>
    </format>
    <format dxfId="450">
      <pivotArea dataOnly="0" labelOnly="1" fieldPosition="0">
        <references count="1">
          <reference field="6" count="50">
            <x v="1321"/>
            <x v="1322"/>
            <x v="1339"/>
            <x v="1342"/>
            <x v="1344"/>
            <x v="1350"/>
            <x v="1360"/>
            <x v="1363"/>
            <x v="1364"/>
            <x v="1371"/>
            <x v="1372"/>
            <x v="1386"/>
            <x v="1392"/>
            <x v="1395"/>
            <x v="1397"/>
            <x v="1399"/>
            <x v="1407"/>
            <x v="1408"/>
            <x v="1417"/>
            <x v="1418"/>
            <x v="1419"/>
            <x v="1421"/>
            <x v="1428"/>
            <x v="1437"/>
            <x v="1440"/>
            <x v="1447"/>
            <x v="1451"/>
            <x v="1454"/>
            <x v="1464"/>
            <x v="1467"/>
            <x v="1469"/>
            <x v="1482"/>
            <x v="1489"/>
            <x v="1492"/>
            <x v="1499"/>
            <x v="1500"/>
            <x v="1503"/>
            <x v="1507"/>
            <x v="1514"/>
            <x v="1516"/>
            <x v="1519"/>
            <x v="1520"/>
            <x v="1521"/>
            <x v="1529"/>
            <x v="1535"/>
            <x v="1549"/>
            <x v="1551"/>
            <x v="1562"/>
            <x v="1563"/>
            <x v="1568"/>
          </reference>
        </references>
      </pivotArea>
    </format>
    <format dxfId="449">
      <pivotArea dataOnly="0" labelOnly="1" fieldPosition="0">
        <references count="1">
          <reference field="6" count="50">
            <x v="1572"/>
            <x v="1577"/>
            <x v="1581"/>
            <x v="1582"/>
            <x v="1585"/>
            <x v="1607"/>
            <x v="1608"/>
            <x v="1613"/>
            <x v="1618"/>
            <x v="1619"/>
            <x v="1624"/>
            <x v="1627"/>
            <x v="1631"/>
            <x v="1634"/>
            <x v="1647"/>
            <x v="1652"/>
            <x v="1655"/>
            <x v="1656"/>
            <x v="1658"/>
            <x v="1662"/>
            <x v="1668"/>
            <x v="1673"/>
            <x v="1679"/>
            <x v="1680"/>
            <x v="1683"/>
            <x v="1684"/>
            <x v="1692"/>
            <x v="1696"/>
            <x v="1697"/>
            <x v="1700"/>
            <x v="1701"/>
            <x v="1707"/>
            <x v="1710"/>
            <x v="1719"/>
            <x v="1728"/>
            <x v="1731"/>
            <x v="1733"/>
            <x v="1738"/>
            <x v="1742"/>
            <x v="1749"/>
            <x v="1753"/>
            <x v="1754"/>
            <x v="1759"/>
            <x v="1763"/>
            <x v="1766"/>
            <x v="1767"/>
            <x v="1768"/>
            <x v="1769"/>
            <x v="1781"/>
            <x v="1785"/>
          </reference>
        </references>
      </pivotArea>
    </format>
    <format dxfId="448">
      <pivotArea dataOnly="0" labelOnly="1" fieldPosition="0">
        <references count="1">
          <reference field="6" count="50">
            <x v="1787"/>
            <x v="1788"/>
            <x v="1793"/>
            <x v="1794"/>
            <x v="1803"/>
            <x v="1810"/>
            <x v="1814"/>
            <x v="1817"/>
            <x v="1821"/>
            <x v="1822"/>
            <x v="1824"/>
            <x v="1827"/>
            <x v="1832"/>
            <x v="1834"/>
            <x v="1838"/>
            <x v="1842"/>
            <x v="1847"/>
            <x v="1857"/>
            <x v="1875"/>
            <x v="1876"/>
            <x v="1882"/>
            <x v="1884"/>
            <x v="1887"/>
            <x v="1895"/>
            <x v="1904"/>
            <x v="1912"/>
            <x v="1916"/>
            <x v="1921"/>
            <x v="1928"/>
            <x v="1939"/>
            <x v="1944"/>
            <x v="1948"/>
            <x v="1949"/>
            <x v="1950"/>
            <x v="1951"/>
            <x v="1962"/>
            <x v="1969"/>
            <x v="1975"/>
            <x v="1978"/>
            <x v="1979"/>
            <x v="1981"/>
            <x v="1983"/>
            <x v="1985"/>
            <x v="1987"/>
            <x v="1991"/>
            <x v="1995"/>
            <x v="2001"/>
            <x v="2016"/>
            <x v="2017"/>
            <x v="2020"/>
          </reference>
        </references>
      </pivotArea>
    </format>
    <format dxfId="447">
      <pivotArea dataOnly="0" labelOnly="1" fieldPosition="0">
        <references count="1">
          <reference field="6" count="50">
            <x v="2022"/>
            <x v="2024"/>
            <x v="2027"/>
            <x v="2029"/>
            <x v="2032"/>
            <x v="2034"/>
            <x v="2035"/>
            <x v="2041"/>
            <x v="2043"/>
            <x v="2044"/>
            <x v="2046"/>
            <x v="2055"/>
            <x v="2066"/>
            <x v="2068"/>
            <x v="2072"/>
            <x v="2074"/>
            <x v="2077"/>
            <x v="2080"/>
            <x v="2082"/>
            <x v="2085"/>
            <x v="2092"/>
            <x v="2093"/>
            <x v="2108"/>
            <x v="2110"/>
            <x v="2111"/>
            <x v="2115"/>
            <x v="2116"/>
            <x v="2118"/>
            <x v="2119"/>
            <x v="2120"/>
            <x v="2122"/>
            <x v="2131"/>
            <x v="2132"/>
            <x v="2134"/>
            <x v="2142"/>
            <x v="2149"/>
            <x v="2152"/>
            <x v="2154"/>
            <x v="2157"/>
            <x v="2158"/>
            <x v="2159"/>
            <x v="2163"/>
            <x v="2167"/>
            <x v="2168"/>
            <x v="2177"/>
            <x v="2184"/>
            <x v="2185"/>
            <x v="2191"/>
            <x v="2197"/>
            <x v="2199"/>
          </reference>
        </references>
      </pivotArea>
    </format>
    <format dxfId="446">
      <pivotArea dataOnly="0" labelOnly="1" fieldPosition="0">
        <references count="1">
          <reference field="6" count="50">
            <x v="2209"/>
            <x v="2212"/>
            <x v="2213"/>
            <x v="2215"/>
            <x v="2216"/>
            <x v="2217"/>
            <x v="2218"/>
            <x v="2219"/>
            <x v="2220"/>
            <x v="2222"/>
            <x v="2225"/>
            <x v="2228"/>
            <x v="2231"/>
            <x v="2237"/>
            <x v="2238"/>
            <x v="2240"/>
            <x v="2242"/>
            <x v="2243"/>
            <x v="2244"/>
            <x v="2246"/>
            <x v="2247"/>
            <x v="2252"/>
            <x v="2253"/>
            <x v="2257"/>
            <x v="2259"/>
            <x v="2261"/>
            <x v="2262"/>
            <x v="2263"/>
            <x v="2269"/>
            <x v="2270"/>
            <x v="2273"/>
            <x v="2275"/>
            <x v="2282"/>
            <x v="2284"/>
            <x v="2285"/>
            <x v="2286"/>
            <x v="2294"/>
            <x v="2295"/>
            <x v="2297"/>
            <x v="2300"/>
            <x v="2302"/>
            <x v="2303"/>
            <x v="2304"/>
            <x v="2319"/>
            <x v="2321"/>
            <x v="2324"/>
            <x v="2326"/>
            <x v="2327"/>
            <x v="2330"/>
            <x v="2331"/>
          </reference>
        </references>
      </pivotArea>
    </format>
    <format dxfId="445">
      <pivotArea dataOnly="0" labelOnly="1" fieldPosition="0">
        <references count="1">
          <reference field="6" count="41">
            <x v="2332"/>
            <x v="2339"/>
            <x v="2340"/>
            <x v="2346"/>
            <x v="2348"/>
            <x v="2350"/>
            <x v="2353"/>
            <x v="2354"/>
            <x v="2357"/>
            <x v="2360"/>
            <x v="2365"/>
            <x v="2366"/>
            <x v="2368"/>
            <x v="2370"/>
            <x v="2378"/>
            <x v="2387"/>
            <x v="2389"/>
            <x v="2390"/>
            <x v="2392"/>
            <x v="2396"/>
            <x v="2397"/>
            <x v="2398"/>
            <x v="2404"/>
            <x v="2407"/>
            <x v="2413"/>
            <x v="2419"/>
            <x v="2425"/>
            <x v="2432"/>
            <x v="2436"/>
            <x v="2437"/>
            <x v="2439"/>
            <x v="2443"/>
            <x v="2445"/>
            <x v="2452"/>
            <x v="2458"/>
            <x v="2461"/>
            <x v="2463"/>
            <x v="2465"/>
            <x v="2466"/>
            <x v="2468"/>
            <x v="2470"/>
          </reference>
        </references>
      </pivotArea>
    </format>
    <format dxfId="444">
      <pivotArea dataOnly="0" labelOnly="1" fieldPosition="0">
        <references count="1">
          <reference field="6" count="1">
            <x v="597"/>
          </reference>
        </references>
      </pivotArea>
    </format>
    <format dxfId="443">
      <pivotArea collapsedLevelsAreSubtotals="1" fieldPosition="0">
        <references count="1">
          <reference field="6" count="17">
            <x v="70"/>
            <x v="71"/>
            <x v="589"/>
            <x v="790"/>
            <x v="1004"/>
            <x v="1230"/>
            <x v="1251"/>
            <x v="1482"/>
            <x v="1697"/>
            <x v="1768"/>
            <x v="1895"/>
            <x v="2020"/>
            <x v="2120"/>
            <x v="2131"/>
            <x v="2222"/>
            <x v="2263"/>
            <x v="2330"/>
          </reference>
        </references>
      </pivotArea>
    </format>
    <format dxfId="442">
      <pivotArea dataOnly="0" labelOnly="1" fieldPosition="0">
        <references count="1">
          <reference field="6" count="17">
            <x v="70"/>
            <x v="71"/>
            <x v="589"/>
            <x v="790"/>
            <x v="1004"/>
            <x v="1230"/>
            <x v="1251"/>
            <x v="1482"/>
            <x v="1697"/>
            <x v="1768"/>
            <x v="1895"/>
            <x v="2020"/>
            <x v="2120"/>
            <x v="2131"/>
            <x v="2222"/>
            <x v="2263"/>
            <x v="2330"/>
          </reference>
        </references>
      </pivotArea>
    </format>
    <format dxfId="441">
      <pivotArea dataOnly="0" labelOnly="1" fieldPosition="0">
        <references count="1">
          <reference field="6" count="50">
            <x v="0"/>
            <x v="11"/>
            <x v="14"/>
            <x v="17"/>
            <x v="21"/>
            <x v="25"/>
            <x v="34"/>
            <x v="35"/>
            <x v="42"/>
            <x v="50"/>
            <x v="52"/>
            <x v="55"/>
            <x v="58"/>
            <x v="60"/>
            <x v="61"/>
            <x v="63"/>
            <x v="81"/>
            <x v="87"/>
            <x v="101"/>
            <x v="112"/>
            <x v="115"/>
            <x v="118"/>
            <x v="119"/>
            <x v="132"/>
            <x v="135"/>
            <x v="137"/>
            <x v="147"/>
            <x v="155"/>
            <x v="156"/>
            <x v="162"/>
            <x v="166"/>
            <x v="172"/>
            <x v="189"/>
            <x v="206"/>
            <x v="210"/>
            <x v="216"/>
            <x v="217"/>
            <x v="218"/>
            <x v="241"/>
            <x v="258"/>
            <x v="260"/>
            <x v="297"/>
            <x v="306"/>
            <x v="313"/>
            <x v="314"/>
            <x v="329"/>
            <x v="330"/>
            <x v="342"/>
            <x v="343"/>
            <x v="349"/>
          </reference>
        </references>
      </pivotArea>
    </format>
    <format dxfId="440">
      <pivotArea dataOnly="0" labelOnly="1" fieldPosition="0">
        <references count="1">
          <reference field="6" count="50">
            <x v="351"/>
            <x v="355"/>
            <x v="363"/>
            <x v="365"/>
            <x v="368"/>
            <x v="373"/>
            <x v="378"/>
            <x v="379"/>
            <x v="385"/>
            <x v="386"/>
            <x v="393"/>
            <x v="395"/>
            <x v="396"/>
            <x v="397"/>
            <x v="406"/>
            <x v="408"/>
            <x v="414"/>
            <x v="420"/>
            <x v="422"/>
            <x v="424"/>
            <x v="430"/>
            <x v="436"/>
            <x v="442"/>
            <x v="456"/>
            <x v="457"/>
            <x v="459"/>
            <x v="464"/>
            <x v="468"/>
            <x v="471"/>
            <x v="474"/>
            <x v="486"/>
            <x v="493"/>
            <x v="494"/>
            <x v="495"/>
            <x v="496"/>
            <x v="510"/>
            <x v="513"/>
            <x v="527"/>
            <x v="529"/>
            <x v="538"/>
            <x v="539"/>
            <x v="550"/>
            <x v="552"/>
            <x v="555"/>
            <x v="557"/>
            <x v="562"/>
            <x v="564"/>
            <x v="565"/>
            <x v="588"/>
            <x v="589"/>
          </reference>
        </references>
      </pivotArea>
    </format>
    <format dxfId="439">
      <pivotArea dataOnly="0" labelOnly="1" fieldPosition="0">
        <references count="1">
          <reference field="6" count="50">
            <x v="592"/>
            <x v="597"/>
            <x v="600"/>
            <x v="601"/>
            <x v="617"/>
            <x v="619"/>
            <x v="622"/>
            <x v="626"/>
            <x v="628"/>
            <x v="636"/>
            <x v="641"/>
            <x v="649"/>
            <x v="654"/>
            <x v="659"/>
            <x v="665"/>
            <x v="671"/>
            <x v="676"/>
            <x v="684"/>
            <x v="685"/>
            <x v="697"/>
            <x v="698"/>
            <x v="700"/>
            <x v="704"/>
            <x v="711"/>
            <x v="713"/>
            <x v="731"/>
            <x v="732"/>
            <x v="734"/>
            <x v="736"/>
            <x v="747"/>
            <x v="751"/>
            <x v="753"/>
            <x v="756"/>
            <x v="758"/>
            <x v="768"/>
            <x v="771"/>
            <x v="772"/>
            <x v="776"/>
            <x v="778"/>
            <x v="783"/>
            <x v="784"/>
            <x v="788"/>
            <x v="790"/>
            <x v="794"/>
            <x v="797"/>
            <x v="800"/>
            <x v="811"/>
            <x v="822"/>
            <x v="834"/>
            <x v="835"/>
          </reference>
        </references>
      </pivotArea>
    </format>
    <format dxfId="438">
      <pivotArea dataOnly="0" labelOnly="1" fieldPosition="0">
        <references count="1">
          <reference field="6" count="50">
            <x v="844"/>
            <x v="845"/>
            <x v="849"/>
            <x v="865"/>
            <x v="868"/>
            <x v="874"/>
            <x v="880"/>
            <x v="882"/>
            <x v="892"/>
            <x v="899"/>
            <x v="904"/>
            <x v="912"/>
            <x v="914"/>
            <x v="925"/>
            <x v="929"/>
            <x v="936"/>
            <x v="938"/>
            <x v="939"/>
            <x v="948"/>
            <x v="956"/>
            <x v="959"/>
            <x v="960"/>
            <x v="965"/>
            <x v="969"/>
            <x v="974"/>
            <x v="978"/>
            <x v="990"/>
            <x v="991"/>
            <x v="999"/>
            <x v="1004"/>
            <x v="1009"/>
            <x v="1010"/>
            <x v="1013"/>
            <x v="1014"/>
            <x v="1015"/>
            <x v="1017"/>
            <x v="1022"/>
            <x v="1025"/>
            <x v="1028"/>
            <x v="1040"/>
            <x v="1047"/>
            <x v="1049"/>
            <x v="1053"/>
            <x v="1068"/>
            <x v="1073"/>
            <x v="1075"/>
            <x v="1076"/>
            <x v="1081"/>
            <x v="1082"/>
            <x v="1083"/>
          </reference>
        </references>
      </pivotArea>
    </format>
    <format dxfId="437">
      <pivotArea dataOnly="0" labelOnly="1" fieldPosition="0">
        <references count="1">
          <reference field="6" count="50">
            <x v="1086"/>
            <x v="1095"/>
            <x v="1105"/>
            <x v="1111"/>
            <x v="1116"/>
            <x v="1120"/>
            <x v="1125"/>
            <x v="1128"/>
            <x v="1129"/>
            <x v="1130"/>
            <x v="1131"/>
            <x v="1133"/>
            <x v="1136"/>
            <x v="1138"/>
            <x v="1141"/>
            <x v="1143"/>
            <x v="1145"/>
            <x v="1154"/>
            <x v="1156"/>
            <x v="1162"/>
            <x v="1163"/>
            <x v="1166"/>
            <x v="1168"/>
            <x v="1171"/>
            <x v="1177"/>
            <x v="1188"/>
            <x v="1202"/>
            <x v="1236"/>
            <x v="1239"/>
            <x v="1241"/>
            <x v="1244"/>
            <x v="1251"/>
            <x v="1255"/>
            <x v="1268"/>
            <x v="1285"/>
            <x v="1286"/>
            <x v="1290"/>
            <x v="1299"/>
            <x v="1307"/>
            <x v="1309"/>
            <x v="1310"/>
            <x v="1312"/>
            <x v="1313"/>
            <x v="1315"/>
            <x v="1321"/>
            <x v="1322"/>
            <x v="1339"/>
            <x v="1363"/>
            <x v="1378"/>
            <x v="1381"/>
          </reference>
        </references>
      </pivotArea>
    </format>
    <format dxfId="436">
      <pivotArea dataOnly="0" labelOnly="1" fieldPosition="0">
        <references count="1">
          <reference field="6" count="50">
            <x v="1391"/>
            <x v="1392"/>
            <x v="1395"/>
            <x v="1408"/>
            <x v="1411"/>
            <x v="1417"/>
            <x v="1428"/>
            <x v="1439"/>
            <x v="1445"/>
            <x v="1448"/>
            <x v="1465"/>
            <x v="1469"/>
            <x v="1492"/>
            <x v="1494"/>
            <x v="1502"/>
            <x v="1505"/>
            <x v="1521"/>
            <x v="1539"/>
            <x v="1546"/>
            <x v="1549"/>
            <x v="1560"/>
            <x v="1563"/>
            <x v="1565"/>
            <x v="1567"/>
            <x v="1570"/>
            <x v="1572"/>
            <x v="1574"/>
            <x v="1577"/>
            <x v="1584"/>
            <x v="1596"/>
            <x v="1599"/>
            <x v="1607"/>
            <x v="1619"/>
            <x v="1622"/>
            <x v="1623"/>
            <x v="1630"/>
            <x v="1633"/>
            <x v="1651"/>
            <x v="1655"/>
            <x v="1657"/>
            <x v="1659"/>
            <x v="1672"/>
            <x v="1673"/>
            <x v="1679"/>
            <x v="1680"/>
            <x v="1683"/>
            <x v="1684"/>
            <x v="1686"/>
            <x v="1696"/>
            <x v="1699"/>
          </reference>
        </references>
      </pivotArea>
    </format>
    <format dxfId="435">
      <pivotArea dataOnly="0" labelOnly="1" fieldPosition="0">
        <references count="1">
          <reference field="6" count="50">
            <x v="1710"/>
            <x v="1713"/>
            <x v="1716"/>
            <x v="1719"/>
            <x v="1728"/>
            <x v="1735"/>
            <x v="1736"/>
            <x v="1742"/>
            <x v="1759"/>
            <x v="1763"/>
            <x v="1766"/>
            <x v="1774"/>
            <x v="1782"/>
            <x v="1785"/>
            <x v="1806"/>
            <x v="1807"/>
            <x v="1810"/>
            <x v="1814"/>
            <x v="1817"/>
            <x v="1824"/>
            <x v="1827"/>
            <x v="1831"/>
            <x v="1832"/>
            <x v="1837"/>
            <x v="1839"/>
            <x v="1855"/>
            <x v="1856"/>
            <x v="1862"/>
            <x v="1864"/>
            <x v="1879"/>
            <x v="1880"/>
            <x v="1882"/>
            <x v="1894"/>
            <x v="1916"/>
            <x v="1928"/>
            <x v="1933"/>
            <x v="1939"/>
            <x v="1946"/>
            <x v="1961"/>
            <x v="1979"/>
            <x v="1981"/>
            <x v="1994"/>
            <x v="1995"/>
            <x v="2005"/>
            <x v="2010"/>
            <x v="2011"/>
            <x v="2017"/>
            <x v="2028"/>
            <x v="2032"/>
            <x v="2034"/>
          </reference>
        </references>
      </pivotArea>
    </format>
    <format dxfId="434">
      <pivotArea dataOnly="0" labelOnly="1" fieldPosition="0">
        <references count="1">
          <reference field="6" count="50">
            <x v="2035"/>
            <x v="2042"/>
            <x v="2043"/>
            <x v="2045"/>
            <x v="2058"/>
            <x v="2062"/>
            <x v="2068"/>
            <x v="2072"/>
            <x v="2074"/>
            <x v="2079"/>
            <x v="2082"/>
            <x v="2085"/>
            <x v="2101"/>
            <x v="2108"/>
            <x v="2113"/>
            <x v="2115"/>
            <x v="2116"/>
            <x v="2118"/>
            <x v="2134"/>
            <x v="2141"/>
            <x v="2149"/>
            <x v="2150"/>
            <x v="2157"/>
            <x v="2158"/>
            <x v="2159"/>
            <x v="2163"/>
            <x v="2178"/>
            <x v="2179"/>
            <x v="2195"/>
            <x v="2199"/>
            <x v="2205"/>
            <x v="2206"/>
            <x v="2209"/>
            <x v="2211"/>
            <x v="2213"/>
            <x v="2218"/>
            <x v="2219"/>
            <x v="2220"/>
            <x v="2228"/>
            <x v="2235"/>
            <x v="2237"/>
            <x v="2239"/>
            <x v="2240"/>
            <x v="2241"/>
            <x v="2243"/>
            <x v="2252"/>
            <x v="2254"/>
            <x v="2260"/>
            <x v="2262"/>
            <x v="2263"/>
          </reference>
        </references>
      </pivotArea>
    </format>
    <format dxfId="433">
      <pivotArea dataOnly="0" labelOnly="1" fieldPosition="0">
        <references count="1">
          <reference field="6" count="45">
            <x v="2264"/>
            <x v="2266"/>
            <x v="2275"/>
            <x v="2277"/>
            <x v="2281"/>
            <x v="2283"/>
            <x v="2286"/>
            <x v="2291"/>
            <x v="2297"/>
            <x v="2302"/>
            <x v="2304"/>
            <x v="2305"/>
            <x v="2321"/>
            <x v="2326"/>
            <x v="2327"/>
            <x v="2330"/>
            <x v="2331"/>
            <x v="2332"/>
            <x v="2339"/>
            <x v="2340"/>
            <x v="2344"/>
            <x v="2353"/>
            <x v="2355"/>
            <x v="2361"/>
            <x v="2362"/>
            <x v="2389"/>
            <x v="2393"/>
            <x v="2396"/>
            <x v="2398"/>
            <x v="2402"/>
            <x v="2406"/>
            <x v="2421"/>
            <x v="2425"/>
            <x v="2434"/>
            <x v="2436"/>
            <x v="2437"/>
            <x v="2439"/>
            <x v="2448"/>
            <x v="2449"/>
            <x v="2453"/>
            <x v="2455"/>
            <x v="2459"/>
            <x v="2464"/>
            <x v="2465"/>
            <x v="2466"/>
          </reference>
        </references>
      </pivotArea>
    </format>
    <format dxfId="432">
      <pivotArea dataOnly="0" labelOnly="1" fieldPosition="0">
        <references count="1">
          <reference field="6" count="50">
            <x v="0"/>
            <x v="9"/>
            <x v="11"/>
            <x v="14"/>
            <x v="17"/>
            <x v="21"/>
            <x v="23"/>
            <x v="25"/>
            <x v="28"/>
            <x v="29"/>
            <x v="34"/>
            <x v="35"/>
            <x v="37"/>
            <x v="42"/>
            <x v="43"/>
            <x v="50"/>
            <x v="52"/>
            <x v="55"/>
            <x v="56"/>
            <x v="58"/>
            <x v="60"/>
            <x v="61"/>
            <x v="63"/>
            <x v="67"/>
            <x v="76"/>
            <x v="81"/>
            <x v="87"/>
            <x v="101"/>
            <x v="105"/>
            <x v="108"/>
            <x v="112"/>
            <x v="113"/>
            <x v="115"/>
            <x v="118"/>
            <x v="119"/>
            <x v="123"/>
            <x v="132"/>
            <x v="135"/>
            <x v="137"/>
            <x v="147"/>
            <x v="148"/>
            <x v="155"/>
            <x v="156"/>
            <x v="162"/>
            <x v="166"/>
            <x v="168"/>
            <x v="172"/>
            <x v="175"/>
            <x v="183"/>
            <x v="184"/>
          </reference>
        </references>
      </pivotArea>
    </format>
    <format dxfId="431">
      <pivotArea dataOnly="0" labelOnly="1" fieldPosition="0">
        <references count="1">
          <reference field="6" count="50">
            <x v="189"/>
            <x v="190"/>
            <x v="193"/>
            <x v="200"/>
            <x v="206"/>
            <x v="210"/>
            <x v="216"/>
            <x v="217"/>
            <x v="218"/>
            <x v="241"/>
            <x v="248"/>
            <x v="258"/>
            <x v="260"/>
            <x v="281"/>
            <x v="297"/>
            <x v="306"/>
            <x v="313"/>
            <x v="314"/>
            <x v="315"/>
            <x v="321"/>
            <x v="329"/>
            <x v="330"/>
            <x v="333"/>
            <x v="342"/>
            <x v="343"/>
            <x v="349"/>
            <x v="350"/>
            <x v="351"/>
            <x v="355"/>
            <x v="363"/>
            <x v="365"/>
            <x v="368"/>
            <x v="373"/>
            <x v="378"/>
            <x v="379"/>
            <x v="385"/>
            <x v="386"/>
            <x v="389"/>
            <x v="393"/>
            <x v="395"/>
            <x v="396"/>
            <x v="397"/>
            <x v="400"/>
            <x v="406"/>
            <x v="408"/>
            <x v="414"/>
            <x v="420"/>
            <x v="422"/>
            <x v="424"/>
            <x v="430"/>
          </reference>
        </references>
      </pivotArea>
    </format>
    <format dxfId="430">
      <pivotArea dataOnly="0" labelOnly="1" fieldPosition="0">
        <references count="1">
          <reference field="6" count="50">
            <x v="432"/>
            <x v="435"/>
            <x v="436"/>
            <x v="437"/>
            <x v="442"/>
            <x v="456"/>
            <x v="457"/>
            <x v="459"/>
            <x v="464"/>
            <x v="468"/>
            <x v="471"/>
            <x v="474"/>
            <x v="475"/>
            <x v="486"/>
            <x v="492"/>
            <x v="493"/>
            <x v="494"/>
            <x v="495"/>
            <x v="496"/>
            <x v="505"/>
            <x v="506"/>
            <x v="510"/>
            <x v="513"/>
            <x v="527"/>
            <x v="529"/>
            <x v="534"/>
            <x v="536"/>
            <x v="538"/>
            <x v="539"/>
            <x v="550"/>
            <x v="552"/>
            <x v="555"/>
            <x v="556"/>
            <x v="557"/>
            <x v="560"/>
            <x v="561"/>
            <x v="562"/>
            <x v="564"/>
            <x v="565"/>
            <x v="570"/>
            <x v="579"/>
            <x v="583"/>
            <x v="588"/>
            <x v="589"/>
            <x v="592"/>
            <x v="597"/>
            <x v="599"/>
            <x v="600"/>
            <x v="601"/>
            <x v="603"/>
          </reference>
        </references>
      </pivotArea>
    </format>
    <format dxfId="429">
      <pivotArea dataOnly="0" labelOnly="1" fieldPosition="0">
        <references count="1">
          <reference field="6" count="50">
            <x v="606"/>
            <x v="614"/>
            <x v="617"/>
            <x v="619"/>
            <x v="621"/>
            <x v="622"/>
            <x v="626"/>
            <x v="627"/>
            <x v="628"/>
            <x v="636"/>
            <x v="641"/>
            <x v="649"/>
            <x v="654"/>
            <x v="659"/>
            <x v="665"/>
            <x v="671"/>
            <x v="676"/>
            <x v="678"/>
            <x v="679"/>
            <x v="684"/>
            <x v="685"/>
            <x v="696"/>
            <x v="697"/>
            <x v="698"/>
            <x v="700"/>
            <x v="704"/>
            <x v="711"/>
            <x v="713"/>
            <x v="719"/>
            <x v="725"/>
            <x v="728"/>
            <x v="731"/>
            <x v="732"/>
            <x v="734"/>
            <x v="735"/>
            <x v="736"/>
            <x v="741"/>
            <x v="742"/>
            <x v="747"/>
            <x v="750"/>
            <x v="751"/>
            <x v="753"/>
            <x v="756"/>
            <x v="758"/>
            <x v="762"/>
            <x v="765"/>
            <x v="768"/>
            <x v="771"/>
            <x v="772"/>
            <x v="776"/>
          </reference>
        </references>
      </pivotArea>
    </format>
    <format dxfId="428">
      <pivotArea dataOnly="0" labelOnly="1" fieldPosition="0">
        <references count="1">
          <reference field="6" count="50">
            <x v="777"/>
            <x v="778"/>
            <x v="783"/>
            <x v="784"/>
            <x v="788"/>
            <x v="790"/>
            <x v="794"/>
            <x v="797"/>
            <x v="800"/>
            <x v="810"/>
            <x v="811"/>
            <x v="822"/>
            <x v="834"/>
            <x v="835"/>
            <x v="837"/>
            <x v="844"/>
            <x v="845"/>
            <x v="849"/>
            <x v="856"/>
            <x v="864"/>
            <x v="865"/>
            <x v="868"/>
            <x v="874"/>
            <x v="876"/>
            <x v="880"/>
            <x v="882"/>
            <x v="892"/>
            <x v="893"/>
            <x v="894"/>
            <x v="897"/>
            <x v="899"/>
            <x v="904"/>
            <x v="905"/>
            <x v="908"/>
            <x v="910"/>
            <x v="912"/>
            <x v="914"/>
            <x v="923"/>
            <x v="925"/>
            <x v="929"/>
            <x v="936"/>
            <x v="938"/>
            <x v="939"/>
            <x v="941"/>
            <x v="948"/>
            <x v="951"/>
            <x v="953"/>
            <x v="956"/>
            <x v="959"/>
            <x v="960"/>
          </reference>
        </references>
      </pivotArea>
    </format>
    <format dxfId="427">
      <pivotArea dataOnly="0" labelOnly="1" fieldPosition="0">
        <references count="1">
          <reference field="6" count="50">
            <x v="965"/>
            <x v="969"/>
            <x v="974"/>
            <x v="978"/>
            <x v="990"/>
            <x v="991"/>
            <x v="993"/>
            <x v="999"/>
            <x v="1004"/>
            <x v="1009"/>
            <x v="1010"/>
            <x v="1013"/>
            <x v="1014"/>
            <x v="1015"/>
            <x v="1016"/>
            <x v="1017"/>
            <x v="1022"/>
            <x v="1025"/>
            <x v="1027"/>
            <x v="1028"/>
            <x v="1040"/>
            <x v="1047"/>
            <x v="1048"/>
            <x v="1049"/>
            <x v="1053"/>
            <x v="1057"/>
            <x v="1067"/>
            <x v="1068"/>
            <x v="1073"/>
            <x v="1075"/>
            <x v="1076"/>
            <x v="1078"/>
            <x v="1081"/>
            <x v="1082"/>
            <x v="1083"/>
            <x v="1086"/>
            <x v="1095"/>
            <x v="1105"/>
            <x v="1111"/>
            <x v="1116"/>
            <x v="1120"/>
            <x v="1123"/>
            <x v="1125"/>
            <x v="1128"/>
            <x v="1129"/>
            <x v="1130"/>
            <x v="1131"/>
            <x v="1133"/>
            <x v="1136"/>
            <x v="1138"/>
          </reference>
        </references>
      </pivotArea>
    </format>
    <format dxfId="426">
      <pivotArea dataOnly="0" labelOnly="1" fieldPosition="0">
        <references count="1">
          <reference field="6" count="50">
            <x v="1141"/>
            <x v="1143"/>
            <x v="1145"/>
            <x v="1153"/>
            <x v="1154"/>
            <x v="1156"/>
            <x v="1162"/>
            <x v="1163"/>
            <x v="1166"/>
            <x v="1167"/>
            <x v="1168"/>
            <x v="1171"/>
            <x v="1177"/>
            <x v="1185"/>
            <x v="1186"/>
            <x v="1188"/>
            <x v="1189"/>
            <x v="1193"/>
            <x v="1196"/>
            <x v="1202"/>
            <x v="1208"/>
            <x v="1220"/>
            <x v="1222"/>
            <x v="1236"/>
            <x v="1238"/>
            <x v="1239"/>
            <x v="1241"/>
            <x v="1244"/>
            <x v="1245"/>
            <x v="1251"/>
            <x v="1255"/>
            <x v="1257"/>
            <x v="1260"/>
            <x v="1264"/>
            <x v="1268"/>
            <x v="1270"/>
            <x v="1272"/>
            <x v="1285"/>
            <x v="1286"/>
            <x v="1290"/>
            <x v="1299"/>
            <x v="1300"/>
            <x v="1307"/>
            <x v="1309"/>
            <x v="1310"/>
            <x v="1312"/>
            <x v="1313"/>
            <x v="1315"/>
            <x v="1318"/>
            <x v="1321"/>
          </reference>
        </references>
      </pivotArea>
    </format>
    <format dxfId="425">
      <pivotArea dataOnly="0" labelOnly="1" fieldPosition="0">
        <references count="1">
          <reference field="6" count="50">
            <x v="1322"/>
            <x v="1339"/>
            <x v="1342"/>
            <x v="1359"/>
            <x v="1363"/>
            <x v="1369"/>
            <x v="1372"/>
            <x v="1378"/>
            <x v="1380"/>
            <x v="1381"/>
            <x v="1391"/>
            <x v="1392"/>
            <x v="1395"/>
            <x v="1408"/>
            <x v="1411"/>
            <x v="1417"/>
            <x v="1428"/>
            <x v="1432"/>
            <x v="1439"/>
            <x v="1445"/>
            <x v="1448"/>
            <x v="1451"/>
            <x v="1454"/>
            <x v="1457"/>
            <x v="1460"/>
            <x v="1465"/>
            <x v="1467"/>
            <x v="1469"/>
            <x v="1492"/>
            <x v="1494"/>
            <x v="1502"/>
            <x v="1505"/>
            <x v="1514"/>
            <x v="1516"/>
            <x v="1520"/>
            <x v="1521"/>
            <x v="1539"/>
            <x v="1546"/>
            <x v="1549"/>
            <x v="1560"/>
            <x v="1563"/>
            <x v="1565"/>
            <x v="1567"/>
            <x v="1568"/>
            <x v="1570"/>
            <x v="1572"/>
            <x v="1574"/>
            <x v="1577"/>
            <x v="1584"/>
            <x v="1596"/>
          </reference>
        </references>
      </pivotArea>
    </format>
    <format dxfId="424">
      <pivotArea dataOnly="0" labelOnly="1" fieldPosition="0">
        <references count="1">
          <reference field="6" count="50">
            <x v="1599"/>
            <x v="1607"/>
            <x v="1613"/>
            <x v="1619"/>
            <x v="1622"/>
            <x v="1623"/>
            <x v="1627"/>
            <x v="1630"/>
            <x v="1633"/>
            <x v="1634"/>
            <x v="1651"/>
            <x v="1655"/>
            <x v="1657"/>
            <x v="1659"/>
            <x v="1672"/>
            <x v="1673"/>
            <x v="1679"/>
            <x v="1680"/>
            <x v="1683"/>
            <x v="1684"/>
            <x v="1686"/>
            <x v="1696"/>
            <x v="1699"/>
            <x v="1701"/>
            <x v="1710"/>
            <x v="1713"/>
            <x v="1716"/>
            <x v="1719"/>
            <x v="1728"/>
            <x v="1735"/>
            <x v="1736"/>
            <x v="1738"/>
            <x v="1742"/>
            <x v="1759"/>
            <x v="1763"/>
            <x v="1766"/>
            <x v="1774"/>
            <x v="1782"/>
            <x v="1785"/>
            <x v="1787"/>
            <x v="1806"/>
            <x v="1807"/>
            <x v="1810"/>
            <x v="1814"/>
            <x v="1817"/>
            <x v="1824"/>
            <x v="1827"/>
            <x v="1831"/>
            <x v="1832"/>
            <x v="1837"/>
          </reference>
        </references>
      </pivotArea>
    </format>
    <format dxfId="423">
      <pivotArea dataOnly="0" labelOnly="1" fieldPosition="0">
        <references count="1">
          <reference field="6" count="50">
            <x v="1839"/>
            <x v="1855"/>
            <x v="1856"/>
            <x v="1862"/>
            <x v="1864"/>
            <x v="1879"/>
            <x v="1880"/>
            <x v="1882"/>
            <x v="1894"/>
            <x v="1916"/>
            <x v="1928"/>
            <x v="1931"/>
            <x v="1932"/>
            <x v="1933"/>
            <x v="1939"/>
            <x v="1946"/>
            <x v="1950"/>
            <x v="1951"/>
            <x v="1952"/>
            <x v="1961"/>
            <x v="1979"/>
            <x v="1981"/>
            <x v="1983"/>
            <x v="1987"/>
            <x v="1994"/>
            <x v="1995"/>
            <x v="2001"/>
            <x v="2004"/>
            <x v="2005"/>
            <x v="2007"/>
            <x v="2010"/>
            <x v="2011"/>
            <x v="2017"/>
            <x v="2028"/>
            <x v="2032"/>
            <x v="2034"/>
            <x v="2035"/>
            <x v="2036"/>
            <x v="2041"/>
            <x v="2042"/>
            <x v="2043"/>
            <x v="2045"/>
            <x v="2055"/>
            <x v="2058"/>
            <x v="2062"/>
            <x v="2068"/>
            <x v="2072"/>
            <x v="2074"/>
            <x v="2077"/>
            <x v="2079"/>
          </reference>
        </references>
      </pivotArea>
    </format>
    <format dxfId="422">
      <pivotArea dataOnly="0" labelOnly="1" fieldPosition="0">
        <references count="1">
          <reference field="6" count="50">
            <x v="2080"/>
            <x v="2082"/>
            <x v="2085"/>
            <x v="2097"/>
            <x v="2101"/>
            <x v="2108"/>
            <x v="2110"/>
            <x v="2111"/>
            <x v="2113"/>
            <x v="2115"/>
            <x v="2116"/>
            <x v="2118"/>
            <x v="2119"/>
            <x v="2122"/>
            <x v="2134"/>
            <x v="2139"/>
            <x v="2141"/>
            <x v="2149"/>
            <x v="2150"/>
            <x v="2152"/>
            <x v="2154"/>
            <x v="2157"/>
            <x v="2158"/>
            <x v="2159"/>
            <x v="2161"/>
            <x v="2163"/>
            <x v="2167"/>
            <x v="2168"/>
            <x v="2171"/>
            <x v="2175"/>
            <x v="2177"/>
            <x v="2178"/>
            <x v="2179"/>
            <x v="2190"/>
            <x v="2195"/>
            <x v="2199"/>
            <x v="2205"/>
            <x v="2206"/>
            <x v="2209"/>
            <x v="2211"/>
            <x v="2212"/>
            <x v="2213"/>
            <x v="2216"/>
            <x v="2217"/>
            <x v="2218"/>
            <x v="2219"/>
            <x v="2220"/>
            <x v="2228"/>
            <x v="2235"/>
            <x v="2237"/>
          </reference>
        </references>
      </pivotArea>
    </format>
    <format dxfId="421">
      <pivotArea dataOnly="0" labelOnly="1" fieldPosition="0">
        <references count="1">
          <reference field="6" count="50">
            <x v="2239"/>
            <x v="2240"/>
            <x v="2241"/>
            <x v="2243"/>
            <x v="2252"/>
            <x v="2254"/>
            <x v="2259"/>
            <x v="2260"/>
            <x v="2262"/>
            <x v="2263"/>
            <x v="2264"/>
            <x v="2266"/>
            <x v="2275"/>
            <x v="2277"/>
            <x v="2281"/>
            <x v="2283"/>
            <x v="2285"/>
            <x v="2286"/>
            <x v="2291"/>
            <x v="2294"/>
            <x v="2297"/>
            <x v="2300"/>
            <x v="2302"/>
            <x v="2304"/>
            <x v="2305"/>
            <x v="2314"/>
            <x v="2316"/>
            <x v="2318"/>
            <x v="2320"/>
            <x v="2321"/>
            <x v="2326"/>
            <x v="2327"/>
            <x v="2330"/>
            <x v="2331"/>
            <x v="2332"/>
            <x v="2337"/>
            <x v="2339"/>
            <x v="2340"/>
            <x v="2344"/>
            <x v="2346"/>
            <x v="2348"/>
            <x v="2349"/>
            <x v="2350"/>
            <x v="2353"/>
            <x v="2355"/>
            <x v="2359"/>
            <x v="2361"/>
            <x v="2362"/>
            <x v="2365"/>
            <x v="2380"/>
          </reference>
        </references>
      </pivotArea>
    </format>
    <format dxfId="420">
      <pivotArea dataOnly="0" labelOnly="1" fieldPosition="0">
        <references count="1">
          <reference field="6" count="27">
            <x v="2382"/>
            <x v="2389"/>
            <x v="2390"/>
            <x v="2393"/>
            <x v="2396"/>
            <x v="2397"/>
            <x v="2398"/>
            <x v="2402"/>
            <x v="2406"/>
            <x v="2407"/>
            <x v="2421"/>
            <x v="2425"/>
            <x v="2434"/>
            <x v="2436"/>
            <x v="2437"/>
            <x v="2439"/>
            <x v="2448"/>
            <x v="2449"/>
            <x v="2453"/>
            <x v="2455"/>
            <x v="2459"/>
            <x v="2462"/>
            <x v="2463"/>
            <x v="2464"/>
            <x v="2465"/>
            <x v="2466"/>
            <x v="2470"/>
          </reference>
        </references>
      </pivotArea>
    </format>
    <format dxfId="419">
      <pivotArea dataOnly="0" labelOnly="1" fieldPosition="0">
        <references count="1">
          <reference field="6" count="50">
            <x v="0"/>
            <x v="11"/>
            <x v="14"/>
            <x v="17"/>
            <x v="21"/>
            <x v="25"/>
            <x v="34"/>
            <x v="35"/>
            <x v="42"/>
            <x v="50"/>
            <x v="52"/>
            <x v="55"/>
            <x v="58"/>
            <x v="60"/>
            <x v="61"/>
            <x v="63"/>
            <x v="81"/>
            <x v="87"/>
            <x v="101"/>
            <x v="112"/>
            <x v="115"/>
            <x v="118"/>
            <x v="119"/>
            <x v="132"/>
            <x v="135"/>
            <x v="137"/>
            <x v="147"/>
            <x v="155"/>
            <x v="156"/>
            <x v="162"/>
            <x v="166"/>
            <x v="172"/>
            <x v="189"/>
            <x v="206"/>
            <x v="210"/>
            <x v="216"/>
            <x v="217"/>
            <x v="218"/>
            <x v="241"/>
            <x v="258"/>
            <x v="260"/>
            <x v="297"/>
            <x v="306"/>
            <x v="313"/>
            <x v="314"/>
            <x v="329"/>
            <x v="330"/>
            <x v="342"/>
            <x v="343"/>
            <x v="349"/>
          </reference>
        </references>
      </pivotArea>
    </format>
    <format dxfId="418">
      <pivotArea dataOnly="0" labelOnly="1" fieldPosition="0">
        <references count="1">
          <reference field="6" count="50">
            <x v="351"/>
            <x v="355"/>
            <x v="363"/>
            <x v="365"/>
            <x v="368"/>
            <x v="373"/>
            <x v="378"/>
            <x v="379"/>
            <x v="385"/>
            <x v="386"/>
            <x v="393"/>
            <x v="395"/>
            <x v="396"/>
            <x v="397"/>
            <x v="406"/>
            <x v="408"/>
            <x v="414"/>
            <x v="420"/>
            <x v="422"/>
            <x v="424"/>
            <x v="430"/>
            <x v="436"/>
            <x v="442"/>
            <x v="456"/>
            <x v="457"/>
            <x v="459"/>
            <x v="464"/>
            <x v="468"/>
            <x v="471"/>
            <x v="474"/>
            <x v="486"/>
            <x v="493"/>
            <x v="494"/>
            <x v="495"/>
            <x v="496"/>
            <x v="510"/>
            <x v="513"/>
            <x v="527"/>
            <x v="529"/>
            <x v="538"/>
            <x v="539"/>
            <x v="550"/>
            <x v="552"/>
            <x v="555"/>
            <x v="557"/>
            <x v="562"/>
            <x v="564"/>
            <x v="565"/>
            <x v="588"/>
            <x v="589"/>
          </reference>
        </references>
      </pivotArea>
    </format>
    <format dxfId="417">
      <pivotArea dataOnly="0" labelOnly="1" fieldPosition="0">
        <references count="1">
          <reference field="6" count="50">
            <x v="592"/>
            <x v="597"/>
            <x v="600"/>
            <x v="601"/>
            <x v="617"/>
            <x v="619"/>
            <x v="622"/>
            <x v="626"/>
            <x v="628"/>
            <x v="636"/>
            <x v="641"/>
            <x v="649"/>
            <x v="654"/>
            <x v="659"/>
            <x v="665"/>
            <x v="671"/>
            <x v="676"/>
            <x v="684"/>
            <x v="685"/>
            <x v="697"/>
            <x v="698"/>
            <x v="700"/>
            <x v="704"/>
            <x v="711"/>
            <x v="713"/>
            <x v="731"/>
            <x v="732"/>
            <x v="734"/>
            <x v="736"/>
            <x v="747"/>
            <x v="751"/>
            <x v="753"/>
            <x v="756"/>
            <x v="758"/>
            <x v="768"/>
            <x v="771"/>
            <x v="772"/>
            <x v="776"/>
            <x v="778"/>
            <x v="783"/>
            <x v="784"/>
            <x v="788"/>
            <x v="790"/>
            <x v="794"/>
            <x v="797"/>
            <x v="800"/>
            <x v="811"/>
            <x v="822"/>
            <x v="834"/>
            <x v="835"/>
          </reference>
        </references>
      </pivotArea>
    </format>
    <format dxfId="416">
      <pivotArea dataOnly="0" labelOnly="1" fieldPosition="0">
        <references count="1">
          <reference field="6" count="50">
            <x v="844"/>
            <x v="845"/>
            <x v="849"/>
            <x v="865"/>
            <x v="868"/>
            <x v="874"/>
            <x v="880"/>
            <x v="882"/>
            <x v="892"/>
            <x v="899"/>
            <x v="904"/>
            <x v="912"/>
            <x v="914"/>
            <x v="925"/>
            <x v="929"/>
            <x v="936"/>
            <x v="938"/>
            <x v="939"/>
            <x v="948"/>
            <x v="956"/>
            <x v="959"/>
            <x v="960"/>
            <x v="965"/>
            <x v="969"/>
            <x v="974"/>
            <x v="978"/>
            <x v="990"/>
            <x v="991"/>
            <x v="999"/>
            <x v="1004"/>
            <x v="1009"/>
            <x v="1010"/>
            <x v="1013"/>
            <x v="1014"/>
            <x v="1015"/>
            <x v="1017"/>
            <x v="1022"/>
            <x v="1025"/>
            <x v="1028"/>
            <x v="1040"/>
            <x v="1047"/>
            <x v="1049"/>
            <x v="1053"/>
            <x v="1068"/>
            <x v="1073"/>
            <x v="1075"/>
            <x v="1076"/>
            <x v="1081"/>
            <x v="1082"/>
            <x v="1083"/>
          </reference>
        </references>
      </pivotArea>
    </format>
    <format dxfId="415">
      <pivotArea dataOnly="0" labelOnly="1" fieldPosition="0">
        <references count="1">
          <reference field="6" count="50">
            <x v="1086"/>
            <x v="1095"/>
            <x v="1105"/>
            <x v="1111"/>
            <x v="1116"/>
            <x v="1120"/>
            <x v="1125"/>
            <x v="1128"/>
            <x v="1129"/>
            <x v="1130"/>
            <x v="1131"/>
            <x v="1133"/>
            <x v="1136"/>
            <x v="1138"/>
            <x v="1141"/>
            <x v="1143"/>
            <x v="1145"/>
            <x v="1154"/>
            <x v="1156"/>
            <x v="1162"/>
            <x v="1163"/>
            <x v="1166"/>
            <x v="1168"/>
            <x v="1171"/>
            <x v="1177"/>
            <x v="1188"/>
            <x v="1202"/>
            <x v="1236"/>
            <x v="1239"/>
            <x v="1241"/>
            <x v="1244"/>
            <x v="1251"/>
            <x v="1255"/>
            <x v="1268"/>
            <x v="1285"/>
            <x v="1286"/>
            <x v="1290"/>
            <x v="1299"/>
            <x v="1307"/>
            <x v="1309"/>
            <x v="1310"/>
            <x v="1312"/>
            <x v="1313"/>
            <x v="1315"/>
            <x v="1321"/>
            <x v="1322"/>
            <x v="1339"/>
            <x v="1363"/>
            <x v="1378"/>
            <x v="1381"/>
          </reference>
        </references>
      </pivotArea>
    </format>
    <format dxfId="414">
      <pivotArea dataOnly="0" labelOnly="1" fieldPosition="0">
        <references count="1">
          <reference field="6" count="50">
            <x v="1391"/>
            <x v="1392"/>
            <x v="1395"/>
            <x v="1408"/>
            <x v="1417"/>
            <x v="1428"/>
            <x v="1439"/>
            <x v="1445"/>
            <x v="1448"/>
            <x v="1465"/>
            <x v="1469"/>
            <x v="1492"/>
            <x v="1494"/>
            <x v="1502"/>
            <x v="1505"/>
            <x v="1521"/>
            <x v="1539"/>
            <x v="1546"/>
            <x v="1549"/>
            <x v="1560"/>
            <x v="1563"/>
            <x v="1565"/>
            <x v="1567"/>
            <x v="1570"/>
            <x v="1572"/>
            <x v="1574"/>
            <x v="1577"/>
            <x v="1584"/>
            <x v="1596"/>
            <x v="1599"/>
            <x v="1607"/>
            <x v="1619"/>
            <x v="1622"/>
            <x v="1623"/>
            <x v="1630"/>
            <x v="1633"/>
            <x v="1651"/>
            <x v="1655"/>
            <x v="1657"/>
            <x v="1659"/>
            <x v="1672"/>
            <x v="1673"/>
            <x v="1679"/>
            <x v="1680"/>
            <x v="1683"/>
            <x v="1684"/>
            <x v="1686"/>
            <x v="1696"/>
            <x v="1699"/>
            <x v="1710"/>
          </reference>
        </references>
      </pivotArea>
    </format>
    <format dxfId="413">
      <pivotArea dataOnly="0" labelOnly="1" fieldPosition="0">
        <references count="1">
          <reference field="6" count="50">
            <x v="1713"/>
            <x v="1716"/>
            <x v="1719"/>
            <x v="1728"/>
            <x v="1735"/>
            <x v="1736"/>
            <x v="1742"/>
            <x v="1759"/>
            <x v="1763"/>
            <x v="1766"/>
            <x v="1774"/>
            <x v="1782"/>
            <x v="1785"/>
            <x v="1806"/>
            <x v="1807"/>
            <x v="1810"/>
            <x v="1814"/>
            <x v="1817"/>
            <x v="1824"/>
            <x v="1827"/>
            <x v="1831"/>
            <x v="1832"/>
            <x v="1837"/>
            <x v="1839"/>
            <x v="1855"/>
            <x v="1856"/>
            <x v="1862"/>
            <x v="1864"/>
            <x v="1879"/>
            <x v="1880"/>
            <x v="1882"/>
            <x v="1894"/>
            <x v="1916"/>
            <x v="1928"/>
            <x v="1933"/>
            <x v="1939"/>
            <x v="1946"/>
            <x v="1961"/>
            <x v="1979"/>
            <x v="1981"/>
            <x v="1994"/>
            <x v="1995"/>
            <x v="2005"/>
            <x v="2010"/>
            <x v="2011"/>
            <x v="2017"/>
            <x v="2028"/>
            <x v="2032"/>
            <x v="2034"/>
            <x v="2035"/>
          </reference>
        </references>
      </pivotArea>
    </format>
    <format dxfId="412">
      <pivotArea dataOnly="0" labelOnly="1" fieldPosition="0">
        <references count="1">
          <reference field="6" count="50">
            <x v="2042"/>
            <x v="2043"/>
            <x v="2045"/>
            <x v="2058"/>
            <x v="2062"/>
            <x v="2068"/>
            <x v="2072"/>
            <x v="2074"/>
            <x v="2079"/>
            <x v="2082"/>
            <x v="2085"/>
            <x v="2101"/>
            <x v="2108"/>
            <x v="2113"/>
            <x v="2115"/>
            <x v="2116"/>
            <x v="2118"/>
            <x v="2134"/>
            <x v="2141"/>
            <x v="2149"/>
            <x v="2150"/>
            <x v="2157"/>
            <x v="2158"/>
            <x v="2159"/>
            <x v="2163"/>
            <x v="2178"/>
            <x v="2179"/>
            <x v="2195"/>
            <x v="2199"/>
            <x v="2205"/>
            <x v="2206"/>
            <x v="2209"/>
            <x v="2211"/>
            <x v="2213"/>
            <x v="2218"/>
            <x v="2219"/>
            <x v="2220"/>
            <x v="2228"/>
            <x v="2235"/>
            <x v="2237"/>
            <x v="2239"/>
            <x v="2240"/>
            <x v="2241"/>
            <x v="2243"/>
            <x v="2252"/>
            <x v="2254"/>
            <x v="2260"/>
            <x v="2262"/>
            <x v="2263"/>
            <x v="2264"/>
          </reference>
        </references>
      </pivotArea>
    </format>
    <format dxfId="411">
      <pivotArea dataOnly="0" labelOnly="1" fieldPosition="0">
        <references count="1">
          <reference field="6" count="44">
            <x v="2266"/>
            <x v="2275"/>
            <x v="2277"/>
            <x v="2281"/>
            <x v="2283"/>
            <x v="2286"/>
            <x v="2291"/>
            <x v="2297"/>
            <x v="2302"/>
            <x v="2304"/>
            <x v="2305"/>
            <x v="2321"/>
            <x v="2326"/>
            <x v="2327"/>
            <x v="2330"/>
            <x v="2331"/>
            <x v="2332"/>
            <x v="2339"/>
            <x v="2340"/>
            <x v="2344"/>
            <x v="2353"/>
            <x v="2355"/>
            <x v="2361"/>
            <x v="2362"/>
            <x v="2389"/>
            <x v="2393"/>
            <x v="2396"/>
            <x v="2398"/>
            <x v="2402"/>
            <x v="2406"/>
            <x v="2421"/>
            <x v="2425"/>
            <x v="2434"/>
            <x v="2436"/>
            <x v="2437"/>
            <x v="2439"/>
            <x v="2448"/>
            <x v="2449"/>
            <x v="2453"/>
            <x v="2455"/>
            <x v="2459"/>
            <x v="2464"/>
            <x v="2465"/>
            <x v="2466"/>
          </reference>
        </references>
      </pivotArea>
    </format>
    <format dxfId="410">
      <pivotArea dataOnly="0" labelOnly="1" fieldPosition="0">
        <references count="1">
          <reference field="6" count="50">
            <x v="0"/>
            <x v="5"/>
            <x v="11"/>
            <x v="14"/>
            <x v="17"/>
            <x v="19"/>
            <x v="21"/>
            <x v="25"/>
            <x v="32"/>
            <x v="34"/>
            <x v="35"/>
            <x v="42"/>
            <x v="48"/>
            <x v="50"/>
            <x v="52"/>
            <x v="55"/>
            <x v="58"/>
            <x v="60"/>
            <x v="61"/>
            <x v="63"/>
            <x v="81"/>
            <x v="87"/>
            <x v="97"/>
            <x v="101"/>
            <x v="106"/>
            <x v="112"/>
            <x v="115"/>
            <x v="118"/>
            <x v="119"/>
            <x v="127"/>
            <x v="130"/>
            <x v="132"/>
            <x v="135"/>
            <x v="137"/>
            <x v="140"/>
            <x v="145"/>
            <x v="147"/>
            <x v="155"/>
            <x v="156"/>
            <x v="160"/>
            <x v="162"/>
            <x v="166"/>
            <x v="172"/>
            <x v="184"/>
            <x v="189"/>
            <x v="194"/>
            <x v="205"/>
            <x v="206"/>
            <x v="210"/>
            <x v="216"/>
          </reference>
        </references>
      </pivotArea>
    </format>
    <format dxfId="409">
      <pivotArea dataOnly="0" labelOnly="1" fieldPosition="0">
        <references count="1">
          <reference field="6" count="50">
            <x v="217"/>
            <x v="218"/>
            <x v="222"/>
            <x v="241"/>
            <x v="248"/>
            <x v="258"/>
            <x v="260"/>
            <x v="270"/>
            <x v="272"/>
            <x v="287"/>
            <x v="297"/>
            <x v="301"/>
            <x v="303"/>
            <x v="306"/>
            <x v="311"/>
            <x v="313"/>
            <x v="314"/>
            <x v="329"/>
            <x v="330"/>
            <x v="331"/>
            <x v="342"/>
            <x v="343"/>
            <x v="349"/>
            <x v="351"/>
            <x v="355"/>
            <x v="357"/>
            <x v="363"/>
            <x v="365"/>
            <x v="368"/>
            <x v="372"/>
            <x v="373"/>
            <x v="378"/>
            <x v="379"/>
            <x v="384"/>
            <x v="385"/>
            <x v="386"/>
            <x v="393"/>
            <x v="395"/>
            <x v="396"/>
            <x v="397"/>
            <x v="401"/>
            <x v="406"/>
            <x v="408"/>
            <x v="414"/>
            <x v="416"/>
            <x v="420"/>
            <x v="422"/>
            <x v="423"/>
            <x v="424"/>
            <x v="428"/>
          </reference>
        </references>
      </pivotArea>
    </format>
    <format dxfId="408">
      <pivotArea dataOnly="0" labelOnly="1" fieldPosition="0">
        <references count="1">
          <reference field="6" count="50">
            <x v="430"/>
            <x v="435"/>
            <x v="436"/>
            <x v="440"/>
            <x v="442"/>
            <x v="456"/>
            <x v="457"/>
            <x v="459"/>
            <x v="464"/>
            <x v="468"/>
            <x v="471"/>
            <x v="474"/>
            <x v="486"/>
            <x v="488"/>
            <x v="493"/>
            <x v="494"/>
            <x v="495"/>
            <x v="496"/>
            <x v="499"/>
            <x v="500"/>
            <x v="508"/>
            <x v="510"/>
            <x v="513"/>
            <x v="518"/>
            <x v="527"/>
            <x v="529"/>
            <x v="531"/>
            <x v="532"/>
            <x v="538"/>
            <x v="539"/>
            <x v="541"/>
            <x v="542"/>
            <x v="547"/>
            <x v="550"/>
            <x v="552"/>
            <x v="555"/>
            <x v="557"/>
            <x v="558"/>
            <x v="562"/>
            <x v="564"/>
            <x v="565"/>
            <x v="567"/>
            <x v="568"/>
            <x v="576"/>
            <x v="588"/>
            <x v="589"/>
            <x v="592"/>
            <x v="593"/>
            <x v="597"/>
            <x v="600"/>
          </reference>
        </references>
      </pivotArea>
    </format>
    <format dxfId="407">
      <pivotArea dataOnly="0" labelOnly="1" fieldPosition="0">
        <references count="1">
          <reference field="6" count="50">
            <x v="601"/>
            <x v="602"/>
            <x v="606"/>
            <x v="611"/>
            <x v="617"/>
            <x v="619"/>
            <x v="622"/>
            <x v="626"/>
            <x v="628"/>
            <x v="632"/>
            <x v="636"/>
            <x v="637"/>
            <x v="639"/>
            <x v="640"/>
            <x v="641"/>
            <x v="645"/>
            <x v="649"/>
            <x v="652"/>
            <x v="654"/>
            <x v="659"/>
            <x v="665"/>
            <x v="670"/>
            <x v="671"/>
            <x v="676"/>
            <x v="678"/>
            <x v="681"/>
            <x v="684"/>
            <x v="685"/>
            <x v="686"/>
            <x v="697"/>
            <x v="698"/>
            <x v="700"/>
            <x v="704"/>
            <x v="706"/>
            <x v="711"/>
            <x v="713"/>
            <x v="715"/>
            <x v="724"/>
            <x v="725"/>
            <x v="727"/>
            <x v="731"/>
            <x v="732"/>
            <x v="734"/>
            <x v="736"/>
            <x v="739"/>
            <x v="745"/>
            <x v="747"/>
            <x v="751"/>
            <x v="753"/>
            <x v="756"/>
          </reference>
        </references>
      </pivotArea>
    </format>
    <format dxfId="406">
      <pivotArea dataOnly="0" labelOnly="1" fieldPosition="0">
        <references count="1">
          <reference field="6" count="50">
            <x v="758"/>
            <x v="768"/>
            <x v="770"/>
            <x v="771"/>
            <x v="772"/>
            <x v="776"/>
            <x v="777"/>
            <x v="778"/>
            <x v="781"/>
            <x v="783"/>
            <x v="784"/>
            <x v="788"/>
            <x v="790"/>
            <x v="792"/>
            <x v="794"/>
            <x v="797"/>
            <x v="800"/>
            <x v="811"/>
            <x v="813"/>
            <x v="822"/>
            <x v="823"/>
            <x v="834"/>
            <x v="835"/>
            <x v="844"/>
            <x v="845"/>
            <x v="847"/>
            <x v="849"/>
            <x v="855"/>
            <x v="860"/>
            <x v="865"/>
            <x v="868"/>
            <x v="870"/>
            <x v="874"/>
            <x v="875"/>
            <x v="880"/>
            <x v="882"/>
            <x v="892"/>
            <x v="899"/>
            <x v="903"/>
            <x v="904"/>
            <x v="906"/>
            <x v="912"/>
            <x v="914"/>
            <x v="925"/>
            <x v="929"/>
            <x v="933"/>
            <x v="936"/>
            <x v="938"/>
            <x v="939"/>
            <x v="946"/>
          </reference>
        </references>
      </pivotArea>
    </format>
    <format dxfId="405">
      <pivotArea dataOnly="0" labelOnly="1" fieldPosition="0">
        <references count="1">
          <reference field="6" count="50">
            <x v="948"/>
            <x v="950"/>
            <x v="956"/>
            <x v="959"/>
            <x v="960"/>
            <x v="962"/>
            <x v="965"/>
            <x v="969"/>
            <x v="971"/>
            <x v="974"/>
            <x v="978"/>
            <x v="984"/>
            <x v="989"/>
            <x v="990"/>
            <x v="991"/>
            <x v="999"/>
            <x v="1004"/>
            <x v="1006"/>
            <x v="1008"/>
            <x v="1009"/>
            <x v="1010"/>
            <x v="1013"/>
            <x v="1014"/>
            <x v="1015"/>
            <x v="1017"/>
            <x v="1018"/>
            <x v="1022"/>
            <x v="1023"/>
            <x v="1025"/>
            <x v="1028"/>
            <x v="1040"/>
            <x v="1047"/>
            <x v="1048"/>
            <x v="1049"/>
            <x v="1053"/>
            <x v="1063"/>
            <x v="1065"/>
            <x v="1068"/>
            <x v="1073"/>
            <x v="1075"/>
            <x v="1076"/>
            <x v="1081"/>
            <x v="1082"/>
            <x v="1083"/>
            <x v="1086"/>
            <x v="1087"/>
            <x v="1088"/>
            <x v="1095"/>
            <x v="1096"/>
            <x v="1100"/>
          </reference>
        </references>
      </pivotArea>
    </format>
    <format dxfId="404">
      <pivotArea dataOnly="0" labelOnly="1" fieldPosition="0">
        <references count="1">
          <reference field="6" count="50">
            <x v="1105"/>
            <x v="1108"/>
            <x v="1110"/>
            <x v="1111"/>
            <x v="1116"/>
            <x v="1120"/>
            <x v="1125"/>
            <x v="1128"/>
            <x v="1129"/>
            <x v="1130"/>
            <x v="1131"/>
            <x v="1133"/>
            <x v="1136"/>
            <x v="1138"/>
            <x v="1141"/>
            <x v="1142"/>
            <x v="1143"/>
            <x v="1145"/>
            <x v="1154"/>
            <x v="1156"/>
            <x v="1157"/>
            <x v="1162"/>
            <x v="1163"/>
            <x v="1166"/>
            <x v="1168"/>
            <x v="1170"/>
            <x v="1171"/>
            <x v="1177"/>
            <x v="1186"/>
            <x v="1188"/>
            <x v="1193"/>
            <x v="1202"/>
            <x v="1204"/>
            <x v="1208"/>
            <x v="1210"/>
            <x v="1220"/>
            <x v="1223"/>
            <x v="1231"/>
            <x v="1232"/>
            <x v="1236"/>
            <x v="1239"/>
            <x v="1241"/>
            <x v="1244"/>
            <x v="1251"/>
            <x v="1254"/>
            <x v="1255"/>
            <x v="1256"/>
            <x v="1262"/>
            <x v="1267"/>
            <x v="1268"/>
          </reference>
        </references>
      </pivotArea>
    </format>
    <format dxfId="403">
      <pivotArea dataOnly="0" labelOnly="1" fieldPosition="0">
        <references count="1">
          <reference field="6" count="50">
            <x v="1273"/>
            <x v="1274"/>
            <x v="1276"/>
            <x v="1285"/>
            <x v="1286"/>
            <x v="1289"/>
            <x v="1290"/>
            <x v="1299"/>
            <x v="1302"/>
            <x v="1307"/>
            <x v="1309"/>
            <x v="1310"/>
            <x v="1312"/>
            <x v="1313"/>
            <x v="1315"/>
            <x v="1317"/>
            <x v="1321"/>
            <x v="1322"/>
            <x v="1327"/>
            <x v="1329"/>
            <x v="1331"/>
            <x v="1332"/>
            <x v="1339"/>
            <x v="1363"/>
            <x v="1364"/>
            <x v="1368"/>
            <x v="1374"/>
            <x v="1378"/>
            <x v="1381"/>
            <x v="1391"/>
            <x v="1392"/>
            <x v="1395"/>
            <x v="1399"/>
            <x v="1408"/>
            <x v="1417"/>
            <x v="1420"/>
            <x v="1423"/>
            <x v="1428"/>
            <x v="1433"/>
            <x v="1435"/>
            <x v="1437"/>
            <x v="1439"/>
            <x v="1445"/>
            <x v="1448"/>
            <x v="1451"/>
            <x v="1465"/>
            <x v="1469"/>
            <x v="1475"/>
            <x v="1482"/>
            <x v="1485"/>
          </reference>
        </references>
      </pivotArea>
    </format>
    <format dxfId="402">
      <pivotArea dataOnly="0" labelOnly="1" fieldPosition="0">
        <references count="1">
          <reference field="6" count="50">
            <x v="1492"/>
            <x v="1494"/>
            <x v="1502"/>
            <x v="1505"/>
            <x v="1521"/>
            <x v="1527"/>
            <x v="1534"/>
            <x v="1536"/>
            <x v="1539"/>
            <x v="1546"/>
            <x v="1549"/>
            <x v="1550"/>
            <x v="1560"/>
            <x v="1563"/>
            <x v="1565"/>
            <x v="1567"/>
            <x v="1570"/>
            <x v="1572"/>
            <x v="1573"/>
            <x v="1574"/>
            <x v="1577"/>
            <x v="1583"/>
            <x v="1584"/>
            <x v="1589"/>
            <x v="1596"/>
            <x v="1599"/>
            <x v="1607"/>
            <x v="1608"/>
            <x v="1610"/>
            <x v="1619"/>
            <x v="1621"/>
            <x v="1622"/>
            <x v="1623"/>
            <x v="1630"/>
            <x v="1633"/>
            <x v="1651"/>
            <x v="1652"/>
            <x v="1653"/>
            <x v="1655"/>
            <x v="1657"/>
            <x v="1659"/>
            <x v="1670"/>
            <x v="1672"/>
            <x v="1673"/>
            <x v="1676"/>
            <x v="1679"/>
            <x v="1680"/>
            <x v="1683"/>
            <x v="1684"/>
            <x v="1686"/>
          </reference>
        </references>
      </pivotArea>
    </format>
    <format dxfId="401">
      <pivotArea dataOnly="0" labelOnly="1" fieldPosition="0">
        <references count="1">
          <reference field="6" count="50">
            <x v="1690"/>
            <x v="1696"/>
            <x v="1699"/>
            <x v="1701"/>
            <x v="1710"/>
            <x v="1713"/>
            <x v="1716"/>
            <x v="1719"/>
            <x v="1722"/>
            <x v="1723"/>
            <x v="1728"/>
            <x v="1735"/>
            <x v="1736"/>
            <x v="1741"/>
            <x v="1742"/>
            <x v="1759"/>
            <x v="1763"/>
            <x v="1766"/>
            <x v="1769"/>
            <x v="1770"/>
            <x v="1774"/>
            <x v="1782"/>
            <x v="1785"/>
            <x v="1787"/>
            <x v="1794"/>
            <x v="1801"/>
            <x v="1802"/>
            <x v="1806"/>
            <x v="1807"/>
            <x v="1810"/>
            <x v="1814"/>
            <x v="1817"/>
            <x v="1824"/>
            <x v="1827"/>
            <x v="1831"/>
            <x v="1832"/>
            <x v="1837"/>
            <x v="1839"/>
            <x v="1841"/>
            <x v="1851"/>
            <x v="1855"/>
            <x v="1856"/>
            <x v="1862"/>
            <x v="1864"/>
            <x v="1876"/>
            <x v="1879"/>
            <x v="1880"/>
            <x v="1881"/>
            <x v="1882"/>
            <x v="1885"/>
          </reference>
        </references>
      </pivotArea>
    </format>
    <format dxfId="400">
      <pivotArea dataOnly="0" labelOnly="1" fieldPosition="0">
        <references count="1">
          <reference field="6" count="50">
            <x v="1894"/>
            <x v="1904"/>
            <x v="1911"/>
            <x v="1916"/>
            <x v="1925"/>
            <x v="1928"/>
            <x v="1931"/>
            <x v="1933"/>
            <x v="1939"/>
            <x v="1942"/>
            <x v="1946"/>
            <x v="1955"/>
            <x v="1961"/>
            <x v="1968"/>
            <x v="1969"/>
            <x v="1972"/>
            <x v="1979"/>
            <x v="1981"/>
            <x v="1986"/>
            <x v="1990"/>
            <x v="1994"/>
            <x v="1995"/>
            <x v="1999"/>
            <x v="2004"/>
            <x v="2005"/>
            <x v="2006"/>
            <x v="2010"/>
            <x v="2011"/>
            <x v="2017"/>
            <x v="2020"/>
            <x v="2025"/>
            <x v="2028"/>
            <x v="2029"/>
            <x v="2032"/>
            <x v="2034"/>
            <x v="2035"/>
            <x v="2040"/>
            <x v="2042"/>
            <x v="2043"/>
            <x v="2045"/>
            <x v="2057"/>
            <x v="2058"/>
            <x v="2062"/>
            <x v="2065"/>
            <x v="2068"/>
            <x v="2072"/>
            <x v="2074"/>
            <x v="2079"/>
            <x v="2082"/>
            <x v="2085"/>
          </reference>
        </references>
      </pivotArea>
    </format>
    <format dxfId="399">
      <pivotArea dataOnly="0" labelOnly="1" fieldPosition="0">
        <references count="1">
          <reference field="6" count="50">
            <x v="2101"/>
            <x v="2108"/>
            <x v="2113"/>
            <x v="2114"/>
            <x v="2115"/>
            <x v="2116"/>
            <x v="2117"/>
            <x v="2118"/>
            <x v="2124"/>
            <x v="2127"/>
            <x v="2134"/>
            <x v="2141"/>
            <x v="2142"/>
            <x v="2145"/>
            <x v="2149"/>
            <x v="2150"/>
            <x v="2155"/>
            <x v="2157"/>
            <x v="2158"/>
            <x v="2159"/>
            <x v="2163"/>
            <x v="2170"/>
            <x v="2174"/>
            <x v="2178"/>
            <x v="2179"/>
            <x v="2182"/>
            <x v="2188"/>
            <x v="2195"/>
            <x v="2197"/>
            <x v="2199"/>
            <x v="2201"/>
            <x v="2205"/>
            <x v="2206"/>
            <x v="2209"/>
            <x v="2211"/>
            <x v="2212"/>
            <x v="2213"/>
            <x v="2216"/>
            <x v="2218"/>
            <x v="2219"/>
            <x v="2220"/>
            <x v="2226"/>
            <x v="2228"/>
            <x v="2235"/>
            <x v="2237"/>
            <x v="2239"/>
            <x v="2240"/>
            <x v="2241"/>
            <x v="2242"/>
            <x v="2243"/>
          </reference>
        </references>
      </pivotArea>
    </format>
    <format dxfId="398">
      <pivotArea dataOnly="0" labelOnly="1" fieldPosition="0">
        <references count="1">
          <reference field="6" count="50">
            <x v="2252"/>
            <x v="2254"/>
            <x v="2260"/>
            <x v="2262"/>
            <x v="2263"/>
            <x v="2264"/>
            <x v="2266"/>
            <x v="2274"/>
            <x v="2275"/>
            <x v="2277"/>
            <x v="2281"/>
            <x v="2283"/>
            <x v="2285"/>
            <x v="2286"/>
            <x v="2291"/>
            <x v="2297"/>
            <x v="2299"/>
            <x v="2302"/>
            <x v="2304"/>
            <x v="2305"/>
            <x v="2308"/>
            <x v="2309"/>
            <x v="2310"/>
            <x v="2318"/>
            <x v="2319"/>
            <x v="2321"/>
            <x v="2324"/>
            <x v="2326"/>
            <x v="2327"/>
            <x v="2330"/>
            <x v="2331"/>
            <x v="2332"/>
            <x v="2336"/>
            <x v="2339"/>
            <x v="2340"/>
            <x v="2344"/>
            <x v="2352"/>
            <x v="2353"/>
            <x v="2355"/>
            <x v="2360"/>
            <x v="2361"/>
            <x v="2362"/>
            <x v="2389"/>
            <x v="2393"/>
            <x v="2396"/>
            <x v="2398"/>
            <x v="2399"/>
            <x v="2402"/>
            <x v="2403"/>
            <x v="2406"/>
          </reference>
        </references>
      </pivotArea>
    </format>
    <format dxfId="397">
      <pivotArea collapsedLevelsAreSubtotals="1" fieldPosition="0">
        <references count="1">
          <reference field="6" count="801">
            <x v="0"/>
            <x v="5"/>
            <x v="11"/>
            <x v="14"/>
            <x v="17"/>
            <x v="19"/>
            <x v="21"/>
            <x v="25"/>
            <x v="27"/>
            <x v="32"/>
            <x v="34"/>
            <x v="35"/>
            <x v="42"/>
            <x v="47"/>
            <x v="48"/>
            <x v="50"/>
            <x v="52"/>
            <x v="55"/>
            <x v="58"/>
            <x v="60"/>
            <x v="61"/>
            <x v="63"/>
            <x v="69"/>
            <x v="81"/>
            <x v="87"/>
            <x v="95"/>
            <x v="97"/>
            <x v="101"/>
            <x v="106"/>
            <x v="107"/>
            <x v="109"/>
            <x v="112"/>
            <x v="115"/>
            <x v="118"/>
            <x v="119"/>
            <x v="127"/>
            <x v="130"/>
            <x v="132"/>
            <x v="134"/>
            <x v="135"/>
            <x v="137"/>
            <x v="139"/>
            <x v="140"/>
            <x v="145"/>
            <x v="147"/>
            <x v="155"/>
            <x v="156"/>
            <x v="160"/>
            <x v="162"/>
            <x v="166"/>
            <x v="172"/>
            <x v="175"/>
            <x v="180"/>
            <x v="184"/>
            <x v="189"/>
            <x v="194"/>
            <x v="204"/>
            <x v="205"/>
            <x v="206"/>
            <x v="210"/>
            <x v="216"/>
            <x v="217"/>
            <x v="218"/>
            <x v="222"/>
            <x v="241"/>
            <x v="248"/>
            <x v="251"/>
            <x v="258"/>
            <x v="260"/>
            <x v="270"/>
            <x v="271"/>
            <x v="272"/>
            <x v="284"/>
            <x v="287"/>
            <x v="296"/>
            <x v="297"/>
            <x v="299"/>
            <x v="301"/>
            <x v="303"/>
            <x v="305"/>
            <x v="306"/>
            <x v="311"/>
            <x v="313"/>
            <x v="314"/>
            <x v="321"/>
            <x v="325"/>
            <x v="329"/>
            <x v="330"/>
            <x v="331"/>
            <x v="342"/>
            <x v="343"/>
            <x v="348"/>
            <x v="349"/>
            <x v="351"/>
            <x v="355"/>
            <x v="357"/>
            <x v="363"/>
            <x v="365"/>
            <x v="368"/>
            <x v="372"/>
            <x v="373"/>
            <x v="378"/>
            <x v="379"/>
            <x v="384"/>
            <x v="385"/>
            <x v="386"/>
            <x v="389"/>
            <x v="393"/>
            <x v="395"/>
            <x v="396"/>
            <x v="397"/>
            <x v="399"/>
            <x v="401"/>
            <x v="406"/>
            <x v="408"/>
            <x v="411"/>
            <x v="414"/>
            <x v="416"/>
            <x v="420"/>
            <x v="422"/>
            <x v="423"/>
            <x v="424"/>
            <x v="428"/>
            <x v="430"/>
            <x v="435"/>
            <x v="436"/>
            <x v="438"/>
            <x v="440"/>
            <x v="442"/>
            <x v="450"/>
            <x v="456"/>
            <x v="457"/>
            <x v="459"/>
            <x v="464"/>
            <x v="468"/>
            <x v="471"/>
            <x v="474"/>
            <x v="475"/>
            <x v="486"/>
            <x v="488"/>
            <x v="493"/>
            <x v="494"/>
            <x v="495"/>
            <x v="496"/>
            <x v="499"/>
            <x v="500"/>
            <x v="501"/>
            <x v="508"/>
            <x v="510"/>
            <x v="513"/>
            <x v="518"/>
            <x v="521"/>
            <x v="524"/>
            <x v="526"/>
            <x v="527"/>
            <x v="529"/>
            <x v="531"/>
            <x v="532"/>
            <x v="538"/>
            <x v="539"/>
            <x v="541"/>
            <x v="542"/>
            <x v="546"/>
            <x v="547"/>
            <x v="549"/>
            <x v="550"/>
            <x v="552"/>
            <x v="555"/>
            <x v="557"/>
            <x v="558"/>
            <x v="562"/>
            <x v="564"/>
            <x v="565"/>
            <x v="567"/>
            <x v="568"/>
            <x v="576"/>
            <x v="579"/>
            <x v="588"/>
            <x v="589"/>
            <x v="592"/>
            <x v="593"/>
            <x v="597"/>
            <x v="599"/>
            <x v="600"/>
            <x v="601"/>
            <x v="602"/>
            <x v="603"/>
            <x v="606"/>
            <x v="611"/>
            <x v="617"/>
            <x v="619"/>
            <x v="622"/>
            <x v="625"/>
            <x v="626"/>
            <x v="627"/>
            <x v="628"/>
            <x v="630"/>
            <x v="632"/>
            <x v="636"/>
            <x v="637"/>
            <x v="639"/>
            <x v="640"/>
            <x v="641"/>
            <x v="643"/>
            <x v="645"/>
            <x v="649"/>
            <x v="652"/>
            <x v="653"/>
            <x v="654"/>
            <x v="655"/>
            <x v="659"/>
            <x v="665"/>
            <x v="670"/>
            <x v="671"/>
            <x v="673"/>
            <x v="676"/>
            <x v="678"/>
            <x v="681"/>
            <x v="684"/>
            <x v="685"/>
            <x v="686"/>
            <x v="687"/>
            <x v="688"/>
            <x v="695"/>
            <x v="697"/>
            <x v="698"/>
            <x v="699"/>
            <x v="700"/>
            <x v="704"/>
            <x v="706"/>
            <x v="711"/>
            <x v="713"/>
            <x v="715"/>
            <x v="716"/>
            <x v="724"/>
            <x v="725"/>
            <x v="727"/>
            <x v="731"/>
            <x v="732"/>
            <x v="734"/>
            <x v="735"/>
            <x v="736"/>
            <x v="739"/>
            <x v="743"/>
            <x v="745"/>
            <x v="747"/>
            <x v="751"/>
            <x v="753"/>
            <x v="756"/>
            <x v="757"/>
            <x v="758"/>
            <x v="759"/>
            <x v="766"/>
            <x v="768"/>
            <x v="770"/>
            <x v="771"/>
            <x v="772"/>
            <x v="776"/>
            <x v="777"/>
            <x v="778"/>
            <x v="780"/>
            <x v="781"/>
            <x v="783"/>
            <x v="784"/>
            <x v="788"/>
            <x v="790"/>
            <x v="792"/>
            <x v="794"/>
            <x v="796"/>
            <x v="797"/>
            <x v="800"/>
            <x v="811"/>
            <x v="813"/>
            <x v="822"/>
            <x v="823"/>
            <x v="827"/>
            <x v="828"/>
            <x v="834"/>
            <x v="835"/>
            <x v="837"/>
            <x v="844"/>
            <x v="845"/>
            <x v="846"/>
            <x v="847"/>
            <x v="849"/>
            <x v="855"/>
            <x v="860"/>
            <x v="865"/>
            <x v="868"/>
            <x v="870"/>
            <x v="874"/>
            <x v="875"/>
            <x v="880"/>
            <x v="882"/>
            <x v="886"/>
            <x v="892"/>
            <x v="899"/>
            <x v="903"/>
            <x v="904"/>
            <x v="906"/>
            <x v="912"/>
            <x v="913"/>
            <x v="914"/>
            <x v="919"/>
            <x v="925"/>
            <x v="929"/>
            <x v="932"/>
            <x v="933"/>
            <x v="936"/>
            <x v="938"/>
            <x v="939"/>
            <x v="944"/>
            <x v="946"/>
            <x v="948"/>
            <x v="950"/>
            <x v="956"/>
            <x v="959"/>
            <x v="960"/>
            <x v="962"/>
            <x v="965"/>
            <x v="969"/>
            <x v="971"/>
            <x v="974"/>
            <x v="978"/>
            <x v="982"/>
            <x v="984"/>
            <x v="989"/>
            <x v="990"/>
            <x v="991"/>
            <x v="995"/>
            <x v="999"/>
            <x v="1004"/>
            <x v="1006"/>
            <x v="1008"/>
            <x v="1009"/>
            <x v="1010"/>
            <x v="1013"/>
            <x v="1014"/>
            <x v="1015"/>
            <x v="1017"/>
            <x v="1018"/>
            <x v="1021"/>
            <x v="1022"/>
            <x v="1023"/>
            <x v="1025"/>
            <x v="1028"/>
            <x v="1030"/>
            <x v="1031"/>
            <x v="1040"/>
            <x v="1047"/>
            <x v="1048"/>
            <x v="1049"/>
            <x v="1051"/>
            <x v="1053"/>
            <x v="1063"/>
            <x v="1065"/>
            <x v="1067"/>
            <x v="1068"/>
            <x v="1073"/>
            <x v="1075"/>
            <x v="1076"/>
            <x v="1081"/>
            <x v="1082"/>
            <x v="1083"/>
            <x v="1086"/>
            <x v="1087"/>
            <x v="1088"/>
            <x v="1095"/>
            <x v="1096"/>
            <x v="1100"/>
            <x v="1105"/>
            <x v="1108"/>
            <x v="1110"/>
            <x v="1111"/>
            <x v="1113"/>
            <x v="1116"/>
            <x v="1120"/>
            <x v="1125"/>
            <x v="1128"/>
            <x v="1129"/>
            <x v="1130"/>
            <x v="1131"/>
            <x v="1133"/>
            <x v="1135"/>
            <x v="1136"/>
            <x v="1138"/>
            <x v="1141"/>
            <x v="1142"/>
            <x v="1143"/>
            <x v="1145"/>
            <x v="1154"/>
            <x v="1156"/>
            <x v="1157"/>
            <x v="1162"/>
            <x v="1163"/>
            <x v="1166"/>
            <x v="1167"/>
            <x v="1168"/>
            <x v="1170"/>
            <x v="1171"/>
            <x v="1177"/>
            <x v="1180"/>
            <x v="1186"/>
            <x v="1188"/>
            <x v="1193"/>
            <x v="1200"/>
            <x v="1202"/>
            <x v="1204"/>
            <x v="1208"/>
            <x v="1210"/>
            <x v="1214"/>
            <x v="1216"/>
            <x v="1220"/>
            <x v="1223"/>
            <x v="1231"/>
            <x v="1232"/>
            <x v="1235"/>
            <x v="1236"/>
            <x v="1238"/>
            <x v="1239"/>
            <x v="1240"/>
            <x v="1241"/>
            <x v="1244"/>
            <x v="1250"/>
            <x v="1251"/>
            <x v="1252"/>
            <x v="1254"/>
            <x v="1255"/>
            <x v="1256"/>
            <x v="1262"/>
            <x v="1267"/>
            <x v="1268"/>
            <x v="1273"/>
            <x v="1274"/>
            <x v="1276"/>
            <x v="1281"/>
            <x v="1285"/>
            <x v="1286"/>
            <x v="1289"/>
            <x v="1290"/>
            <x v="1295"/>
            <x v="1296"/>
            <x v="1299"/>
            <x v="1302"/>
            <x v="1307"/>
            <x v="1309"/>
            <x v="1310"/>
            <x v="1312"/>
            <x v="1313"/>
            <x v="1315"/>
            <x v="1317"/>
            <x v="1321"/>
            <x v="1322"/>
            <x v="1327"/>
            <x v="1329"/>
            <x v="1331"/>
            <x v="1332"/>
            <x v="1339"/>
            <x v="1349"/>
            <x v="1350"/>
            <x v="1355"/>
            <x v="1363"/>
            <x v="1364"/>
            <x v="1368"/>
            <x v="1374"/>
            <x v="1378"/>
            <x v="1381"/>
            <x v="1388"/>
            <x v="1391"/>
            <x v="1392"/>
            <x v="1395"/>
            <x v="1399"/>
            <x v="1408"/>
            <x v="1410"/>
            <x v="1417"/>
            <x v="1420"/>
            <x v="1422"/>
            <x v="1423"/>
            <x v="1424"/>
            <x v="1428"/>
            <x v="1429"/>
            <x v="1433"/>
            <x v="1435"/>
            <x v="1437"/>
            <x v="1439"/>
            <x v="1442"/>
            <x v="1445"/>
            <x v="1448"/>
            <x v="1451"/>
            <x v="1464"/>
            <x v="1465"/>
            <x v="1469"/>
            <x v="1475"/>
            <x v="1482"/>
            <x v="1484"/>
            <x v="1485"/>
            <x v="1492"/>
            <x v="1494"/>
            <x v="1495"/>
            <x v="1502"/>
            <x v="1505"/>
            <x v="1514"/>
            <x v="1521"/>
            <x v="1527"/>
            <x v="1531"/>
            <x v="1534"/>
            <x v="1536"/>
            <x v="1539"/>
            <x v="1546"/>
            <x v="1549"/>
            <x v="1550"/>
            <x v="1560"/>
            <x v="1563"/>
            <x v="1565"/>
            <x v="1567"/>
            <x v="1569"/>
            <x v="1570"/>
            <x v="1572"/>
            <x v="1573"/>
            <x v="1574"/>
            <x v="1577"/>
            <x v="1583"/>
            <x v="1584"/>
            <x v="1589"/>
            <x v="1592"/>
            <x v="1596"/>
            <x v="1599"/>
            <x v="1607"/>
            <x v="1608"/>
            <x v="1610"/>
            <x v="1619"/>
            <x v="1621"/>
            <x v="1622"/>
            <x v="1623"/>
            <x v="1630"/>
            <x v="1633"/>
            <x v="1636"/>
            <x v="1640"/>
            <x v="1651"/>
            <x v="1652"/>
            <x v="1653"/>
            <x v="1655"/>
            <x v="1657"/>
            <x v="1659"/>
            <x v="1670"/>
            <x v="1672"/>
            <x v="1673"/>
            <x v="1676"/>
            <x v="1679"/>
            <x v="1680"/>
            <x v="1683"/>
            <x v="1684"/>
            <x v="1686"/>
            <x v="1690"/>
            <x v="1694"/>
            <x v="1696"/>
            <x v="1699"/>
            <x v="1701"/>
            <x v="1702"/>
            <x v="1709"/>
            <x v="1710"/>
            <x v="1712"/>
            <x v="1713"/>
            <x v="1716"/>
            <x v="1719"/>
            <x v="1722"/>
            <x v="1723"/>
            <x v="1728"/>
            <x v="1732"/>
            <x v="1735"/>
            <x v="1736"/>
            <x v="1741"/>
            <x v="1742"/>
            <x v="1759"/>
            <x v="1760"/>
            <x v="1763"/>
            <x v="1766"/>
            <x v="1769"/>
            <x v="1770"/>
            <x v="1774"/>
            <x v="1781"/>
            <x v="1782"/>
            <x v="1785"/>
            <x v="1787"/>
            <x v="1792"/>
            <x v="1794"/>
            <x v="1801"/>
            <x v="1802"/>
            <x v="1806"/>
            <x v="1807"/>
            <x v="1810"/>
            <x v="1814"/>
            <x v="1817"/>
            <x v="1820"/>
            <x v="1824"/>
            <x v="1825"/>
            <x v="1827"/>
            <x v="1831"/>
            <x v="1832"/>
            <x v="1837"/>
            <x v="1839"/>
            <x v="1841"/>
            <x v="1844"/>
            <x v="1851"/>
            <x v="1855"/>
            <x v="1856"/>
            <x v="1862"/>
            <x v="1864"/>
            <x v="1865"/>
            <x v="1871"/>
            <x v="1876"/>
            <x v="1879"/>
            <x v="1880"/>
            <x v="1881"/>
            <x v="1882"/>
            <x v="1885"/>
            <x v="1894"/>
            <x v="1896"/>
            <x v="1897"/>
            <x v="1904"/>
            <x v="1911"/>
            <x v="1916"/>
            <x v="1919"/>
            <x v="1925"/>
            <x v="1928"/>
            <x v="1931"/>
            <x v="1933"/>
            <x v="1939"/>
            <x v="1942"/>
            <x v="1945"/>
            <x v="1946"/>
            <x v="1955"/>
            <x v="1961"/>
            <x v="1968"/>
            <x v="1969"/>
            <x v="1972"/>
            <x v="1978"/>
            <x v="1979"/>
            <x v="1981"/>
            <x v="1986"/>
            <x v="1990"/>
            <x v="1991"/>
            <x v="1994"/>
            <x v="1995"/>
            <x v="1999"/>
            <x v="2004"/>
            <x v="2005"/>
            <x v="2006"/>
            <x v="2010"/>
            <x v="2011"/>
            <x v="2017"/>
            <x v="2020"/>
            <x v="2025"/>
            <x v="2026"/>
            <x v="2028"/>
            <x v="2029"/>
            <x v="2030"/>
            <x v="2032"/>
            <x v="2034"/>
            <x v="2035"/>
            <x v="2040"/>
            <x v="2042"/>
            <x v="2043"/>
            <x v="2045"/>
            <x v="2057"/>
            <x v="2058"/>
            <x v="2062"/>
            <x v="2065"/>
            <x v="2068"/>
            <x v="2072"/>
            <x v="2074"/>
            <x v="2079"/>
            <x v="2082"/>
            <x v="2085"/>
            <x v="2086"/>
            <x v="2101"/>
            <x v="2103"/>
            <x v="2108"/>
            <x v="2113"/>
            <x v="2114"/>
            <x v="2115"/>
            <x v="2116"/>
            <x v="2117"/>
            <x v="2118"/>
            <x v="2124"/>
            <x v="2127"/>
            <x v="2130"/>
            <x v="2132"/>
            <x v="2134"/>
            <x v="2141"/>
            <x v="2142"/>
            <x v="2145"/>
            <x v="2149"/>
            <x v="2150"/>
            <x v="2155"/>
            <x v="2157"/>
            <x v="2158"/>
            <x v="2159"/>
            <x v="2163"/>
            <x v="2164"/>
            <x v="2170"/>
            <x v="2174"/>
            <x v="2177"/>
            <x v="2178"/>
            <x v="2179"/>
            <x v="2182"/>
            <x v="2188"/>
            <x v="2195"/>
            <x v="2197"/>
            <x v="2199"/>
            <x v="2201"/>
            <x v="2205"/>
            <x v="2206"/>
            <x v="2209"/>
            <x v="2211"/>
            <x v="2212"/>
            <x v="2213"/>
            <x v="2216"/>
            <x v="2218"/>
            <x v="2219"/>
            <x v="2220"/>
            <x v="2223"/>
            <x v="2226"/>
            <x v="2228"/>
            <x v="2235"/>
            <x v="2237"/>
            <x v="2239"/>
            <x v="2240"/>
            <x v="2241"/>
            <x v="2242"/>
            <x v="2243"/>
            <x v="2252"/>
            <x v="2254"/>
            <x v="2260"/>
            <x v="2262"/>
            <x v="2263"/>
            <x v="2264"/>
            <x v="2266"/>
            <x v="2273"/>
            <x v="2274"/>
            <x v="2275"/>
            <x v="2277"/>
            <x v="2281"/>
            <x v="2283"/>
            <x v="2285"/>
            <x v="2286"/>
            <x v="2291"/>
            <x v="2297"/>
            <x v="2299"/>
            <x v="2302"/>
            <x v="2304"/>
            <x v="2305"/>
            <x v="2308"/>
            <x v="2309"/>
            <x v="2310"/>
            <x v="2314"/>
            <x v="2318"/>
            <x v="2319"/>
            <x v="2321"/>
            <x v="2324"/>
            <x v="2326"/>
            <x v="2327"/>
            <x v="2330"/>
            <x v="2331"/>
            <x v="2332"/>
            <x v="2336"/>
            <x v="2339"/>
            <x v="2340"/>
            <x v="2344"/>
            <x v="2352"/>
            <x v="2353"/>
            <x v="2355"/>
            <x v="2360"/>
            <x v="2361"/>
            <x v="2362"/>
            <x v="2389"/>
            <x v="2393"/>
            <x v="2396"/>
            <x v="2398"/>
            <x v="2399"/>
            <x v="2402"/>
            <x v="2403"/>
            <x v="2406"/>
            <x v="2411"/>
            <x v="2412"/>
            <x v="2421"/>
            <x v="2425"/>
            <x v="2431"/>
            <x v="2434"/>
            <x v="2436"/>
            <x v="2437"/>
            <x v="2439"/>
            <x v="2448"/>
            <x v="2449"/>
            <x v="2451"/>
            <x v="2453"/>
            <x v="2455"/>
            <x v="2459"/>
            <x v="2464"/>
            <x v="2465"/>
            <x v="2466"/>
          </reference>
        </references>
      </pivotArea>
    </format>
    <format dxfId="396">
      <pivotArea dataOnly="0" labelOnly="1" fieldPosition="0">
        <references count="1">
          <reference field="6" count="50">
            <x v="0"/>
            <x v="5"/>
            <x v="11"/>
            <x v="14"/>
            <x v="17"/>
            <x v="19"/>
            <x v="21"/>
            <x v="25"/>
            <x v="27"/>
            <x v="32"/>
            <x v="34"/>
            <x v="35"/>
            <x v="42"/>
            <x v="47"/>
            <x v="48"/>
            <x v="50"/>
            <x v="52"/>
            <x v="55"/>
            <x v="58"/>
            <x v="60"/>
            <x v="61"/>
            <x v="63"/>
            <x v="69"/>
            <x v="81"/>
            <x v="87"/>
            <x v="95"/>
            <x v="97"/>
            <x v="101"/>
            <x v="106"/>
            <x v="107"/>
            <x v="109"/>
            <x v="112"/>
            <x v="115"/>
            <x v="118"/>
            <x v="119"/>
            <x v="127"/>
            <x v="130"/>
            <x v="132"/>
            <x v="134"/>
            <x v="135"/>
            <x v="137"/>
            <x v="139"/>
            <x v="140"/>
            <x v="145"/>
            <x v="147"/>
            <x v="155"/>
            <x v="156"/>
            <x v="160"/>
            <x v="162"/>
            <x v="166"/>
          </reference>
        </references>
      </pivotArea>
    </format>
    <format dxfId="395">
      <pivotArea dataOnly="0" labelOnly="1" fieldPosition="0">
        <references count="1">
          <reference field="6" count="50">
            <x v="172"/>
            <x v="175"/>
            <x v="180"/>
            <x v="184"/>
            <x v="189"/>
            <x v="194"/>
            <x v="204"/>
            <x v="205"/>
            <x v="206"/>
            <x v="210"/>
            <x v="216"/>
            <x v="217"/>
            <x v="218"/>
            <x v="222"/>
            <x v="241"/>
            <x v="248"/>
            <x v="251"/>
            <x v="258"/>
            <x v="260"/>
            <x v="270"/>
            <x v="271"/>
            <x v="272"/>
            <x v="284"/>
            <x v="287"/>
            <x v="296"/>
            <x v="297"/>
            <x v="299"/>
            <x v="301"/>
            <x v="303"/>
            <x v="305"/>
            <x v="306"/>
            <x v="311"/>
            <x v="313"/>
            <x v="314"/>
            <x v="321"/>
            <x v="325"/>
            <x v="329"/>
            <x v="330"/>
            <x v="331"/>
            <x v="342"/>
            <x v="343"/>
            <x v="348"/>
            <x v="349"/>
            <x v="351"/>
            <x v="355"/>
            <x v="357"/>
            <x v="363"/>
            <x v="365"/>
            <x v="368"/>
            <x v="372"/>
          </reference>
        </references>
      </pivotArea>
    </format>
    <format dxfId="394">
      <pivotArea dataOnly="0" labelOnly="1" fieldPosition="0">
        <references count="1">
          <reference field="6" count="50">
            <x v="373"/>
            <x v="378"/>
            <x v="379"/>
            <x v="384"/>
            <x v="385"/>
            <x v="386"/>
            <x v="389"/>
            <x v="393"/>
            <x v="395"/>
            <x v="396"/>
            <x v="397"/>
            <x v="399"/>
            <x v="401"/>
            <x v="406"/>
            <x v="408"/>
            <x v="411"/>
            <x v="414"/>
            <x v="416"/>
            <x v="420"/>
            <x v="422"/>
            <x v="423"/>
            <x v="424"/>
            <x v="428"/>
            <x v="430"/>
            <x v="435"/>
            <x v="436"/>
            <x v="438"/>
            <x v="440"/>
            <x v="442"/>
            <x v="450"/>
            <x v="456"/>
            <x v="457"/>
            <x v="459"/>
            <x v="464"/>
            <x v="468"/>
            <x v="471"/>
            <x v="474"/>
            <x v="475"/>
            <x v="486"/>
            <x v="488"/>
            <x v="493"/>
            <x v="494"/>
            <x v="495"/>
            <x v="496"/>
            <x v="499"/>
            <x v="500"/>
            <x v="501"/>
            <x v="508"/>
            <x v="510"/>
            <x v="513"/>
          </reference>
        </references>
      </pivotArea>
    </format>
    <format dxfId="393">
      <pivotArea dataOnly="0" labelOnly="1" fieldPosition="0">
        <references count="1">
          <reference field="6" count="50">
            <x v="518"/>
            <x v="521"/>
            <x v="524"/>
            <x v="526"/>
            <x v="527"/>
            <x v="529"/>
            <x v="531"/>
            <x v="532"/>
            <x v="538"/>
            <x v="539"/>
            <x v="541"/>
            <x v="542"/>
            <x v="546"/>
            <x v="547"/>
            <x v="549"/>
            <x v="550"/>
            <x v="552"/>
            <x v="555"/>
            <x v="557"/>
            <x v="558"/>
            <x v="562"/>
            <x v="564"/>
            <x v="565"/>
            <x v="567"/>
            <x v="568"/>
            <x v="576"/>
            <x v="579"/>
            <x v="588"/>
            <x v="589"/>
            <x v="592"/>
            <x v="593"/>
            <x v="597"/>
            <x v="599"/>
            <x v="600"/>
            <x v="601"/>
            <x v="602"/>
            <x v="603"/>
            <x v="606"/>
            <x v="611"/>
            <x v="617"/>
            <x v="619"/>
            <x v="622"/>
            <x v="625"/>
            <x v="626"/>
            <x v="627"/>
            <x v="628"/>
            <x v="630"/>
            <x v="632"/>
            <x v="636"/>
            <x v="637"/>
          </reference>
        </references>
      </pivotArea>
    </format>
    <format dxfId="392">
      <pivotArea dataOnly="0" labelOnly="1" fieldPosition="0">
        <references count="1">
          <reference field="6" count="50">
            <x v="639"/>
            <x v="640"/>
            <x v="641"/>
            <x v="643"/>
            <x v="645"/>
            <x v="649"/>
            <x v="652"/>
            <x v="653"/>
            <x v="654"/>
            <x v="655"/>
            <x v="659"/>
            <x v="665"/>
            <x v="670"/>
            <x v="671"/>
            <x v="673"/>
            <x v="676"/>
            <x v="678"/>
            <x v="681"/>
            <x v="684"/>
            <x v="685"/>
            <x v="686"/>
            <x v="687"/>
            <x v="688"/>
            <x v="695"/>
            <x v="697"/>
            <x v="698"/>
            <x v="699"/>
            <x v="700"/>
            <x v="704"/>
            <x v="706"/>
            <x v="711"/>
            <x v="713"/>
            <x v="715"/>
            <x v="716"/>
            <x v="724"/>
            <x v="725"/>
            <x v="727"/>
            <x v="731"/>
            <x v="732"/>
            <x v="734"/>
            <x v="735"/>
            <x v="736"/>
            <x v="739"/>
            <x v="743"/>
            <x v="745"/>
            <x v="747"/>
            <x v="751"/>
            <x v="753"/>
            <x v="756"/>
            <x v="757"/>
          </reference>
        </references>
      </pivotArea>
    </format>
    <format dxfId="391">
      <pivotArea dataOnly="0" labelOnly="1" fieldPosition="0">
        <references count="1">
          <reference field="6" count="50">
            <x v="758"/>
            <x v="759"/>
            <x v="766"/>
            <x v="768"/>
            <x v="770"/>
            <x v="771"/>
            <x v="772"/>
            <x v="776"/>
            <x v="777"/>
            <x v="778"/>
            <x v="780"/>
            <x v="781"/>
            <x v="783"/>
            <x v="784"/>
            <x v="788"/>
            <x v="790"/>
            <x v="792"/>
            <x v="794"/>
            <x v="796"/>
            <x v="797"/>
            <x v="800"/>
            <x v="811"/>
            <x v="813"/>
            <x v="822"/>
            <x v="823"/>
            <x v="827"/>
            <x v="828"/>
            <x v="834"/>
            <x v="835"/>
            <x v="837"/>
            <x v="844"/>
            <x v="845"/>
            <x v="846"/>
            <x v="847"/>
            <x v="849"/>
            <x v="855"/>
            <x v="860"/>
            <x v="865"/>
            <x v="868"/>
            <x v="870"/>
            <x v="874"/>
            <x v="875"/>
            <x v="880"/>
            <x v="882"/>
            <x v="886"/>
            <x v="892"/>
            <x v="899"/>
            <x v="903"/>
            <x v="904"/>
            <x v="906"/>
          </reference>
        </references>
      </pivotArea>
    </format>
    <format dxfId="390">
      <pivotArea dataOnly="0" labelOnly="1" fieldPosition="0">
        <references count="1">
          <reference field="6" count="50">
            <x v="912"/>
            <x v="913"/>
            <x v="914"/>
            <x v="919"/>
            <x v="925"/>
            <x v="929"/>
            <x v="932"/>
            <x v="933"/>
            <x v="936"/>
            <x v="938"/>
            <x v="939"/>
            <x v="944"/>
            <x v="946"/>
            <x v="948"/>
            <x v="950"/>
            <x v="956"/>
            <x v="959"/>
            <x v="960"/>
            <x v="962"/>
            <x v="965"/>
            <x v="969"/>
            <x v="971"/>
            <x v="974"/>
            <x v="978"/>
            <x v="982"/>
            <x v="984"/>
            <x v="989"/>
            <x v="990"/>
            <x v="991"/>
            <x v="995"/>
            <x v="999"/>
            <x v="1004"/>
            <x v="1006"/>
            <x v="1008"/>
            <x v="1009"/>
            <x v="1010"/>
            <x v="1013"/>
            <x v="1014"/>
            <x v="1015"/>
            <x v="1017"/>
            <x v="1018"/>
            <x v="1021"/>
            <x v="1022"/>
            <x v="1023"/>
            <x v="1025"/>
            <x v="1028"/>
            <x v="1030"/>
            <x v="1031"/>
            <x v="1040"/>
            <x v="1047"/>
          </reference>
        </references>
      </pivotArea>
    </format>
    <format dxfId="389">
      <pivotArea dataOnly="0" labelOnly="1" fieldPosition="0">
        <references count="1">
          <reference field="6" count="50">
            <x v="1048"/>
            <x v="1049"/>
            <x v="1051"/>
            <x v="1053"/>
            <x v="1063"/>
            <x v="1065"/>
            <x v="1067"/>
            <x v="1068"/>
            <x v="1073"/>
            <x v="1075"/>
            <x v="1076"/>
            <x v="1081"/>
            <x v="1082"/>
            <x v="1083"/>
            <x v="1086"/>
            <x v="1087"/>
            <x v="1088"/>
            <x v="1095"/>
            <x v="1096"/>
            <x v="1100"/>
            <x v="1105"/>
            <x v="1108"/>
            <x v="1110"/>
            <x v="1111"/>
            <x v="1113"/>
            <x v="1116"/>
            <x v="1120"/>
            <x v="1125"/>
            <x v="1128"/>
            <x v="1129"/>
            <x v="1130"/>
            <x v="1131"/>
            <x v="1133"/>
            <x v="1135"/>
            <x v="1136"/>
            <x v="1138"/>
            <x v="1141"/>
            <x v="1142"/>
            <x v="1143"/>
            <x v="1145"/>
            <x v="1154"/>
            <x v="1156"/>
            <x v="1157"/>
            <x v="1162"/>
            <x v="1163"/>
            <x v="1166"/>
            <x v="1167"/>
            <x v="1168"/>
            <x v="1170"/>
            <x v="1171"/>
          </reference>
        </references>
      </pivotArea>
    </format>
    <format dxfId="388">
      <pivotArea dataOnly="0" labelOnly="1" fieldPosition="0">
        <references count="1">
          <reference field="6" count="50">
            <x v="1177"/>
            <x v="1180"/>
            <x v="1186"/>
            <x v="1188"/>
            <x v="1193"/>
            <x v="1200"/>
            <x v="1202"/>
            <x v="1204"/>
            <x v="1208"/>
            <x v="1210"/>
            <x v="1214"/>
            <x v="1216"/>
            <x v="1220"/>
            <x v="1223"/>
            <x v="1231"/>
            <x v="1232"/>
            <x v="1235"/>
            <x v="1236"/>
            <x v="1238"/>
            <x v="1239"/>
            <x v="1240"/>
            <x v="1241"/>
            <x v="1244"/>
            <x v="1250"/>
            <x v="1251"/>
            <x v="1252"/>
            <x v="1254"/>
            <x v="1255"/>
            <x v="1256"/>
            <x v="1262"/>
            <x v="1267"/>
            <x v="1268"/>
            <x v="1273"/>
            <x v="1274"/>
            <x v="1276"/>
            <x v="1281"/>
            <x v="1285"/>
            <x v="1286"/>
            <x v="1289"/>
            <x v="1290"/>
            <x v="1295"/>
            <x v="1296"/>
            <x v="1299"/>
            <x v="1302"/>
            <x v="1307"/>
            <x v="1309"/>
            <x v="1310"/>
            <x v="1312"/>
            <x v="1313"/>
            <x v="1315"/>
          </reference>
        </references>
      </pivotArea>
    </format>
    <format dxfId="387">
      <pivotArea dataOnly="0" labelOnly="1" fieldPosition="0">
        <references count="1">
          <reference field="6" count="50">
            <x v="1317"/>
            <x v="1321"/>
            <x v="1322"/>
            <x v="1327"/>
            <x v="1329"/>
            <x v="1331"/>
            <x v="1332"/>
            <x v="1339"/>
            <x v="1349"/>
            <x v="1350"/>
            <x v="1355"/>
            <x v="1363"/>
            <x v="1364"/>
            <x v="1368"/>
            <x v="1374"/>
            <x v="1378"/>
            <x v="1381"/>
            <x v="1388"/>
            <x v="1391"/>
            <x v="1392"/>
            <x v="1395"/>
            <x v="1399"/>
            <x v="1408"/>
            <x v="1410"/>
            <x v="1417"/>
            <x v="1420"/>
            <x v="1422"/>
            <x v="1423"/>
            <x v="1424"/>
            <x v="1428"/>
            <x v="1429"/>
            <x v="1433"/>
            <x v="1435"/>
            <x v="1437"/>
            <x v="1439"/>
            <x v="1442"/>
            <x v="1445"/>
            <x v="1448"/>
            <x v="1451"/>
            <x v="1464"/>
            <x v="1465"/>
            <x v="1469"/>
            <x v="1475"/>
            <x v="1482"/>
            <x v="1484"/>
            <x v="1485"/>
            <x v="1492"/>
            <x v="1494"/>
            <x v="1495"/>
            <x v="1502"/>
          </reference>
        </references>
      </pivotArea>
    </format>
    <format dxfId="386">
      <pivotArea dataOnly="0" labelOnly="1" fieldPosition="0">
        <references count="1">
          <reference field="6" count="50">
            <x v="1505"/>
            <x v="1514"/>
            <x v="1521"/>
            <x v="1527"/>
            <x v="1531"/>
            <x v="1534"/>
            <x v="1536"/>
            <x v="1539"/>
            <x v="1546"/>
            <x v="1549"/>
            <x v="1550"/>
            <x v="1560"/>
            <x v="1563"/>
            <x v="1565"/>
            <x v="1567"/>
            <x v="1569"/>
            <x v="1570"/>
            <x v="1572"/>
            <x v="1573"/>
            <x v="1574"/>
            <x v="1577"/>
            <x v="1583"/>
            <x v="1584"/>
            <x v="1589"/>
            <x v="1592"/>
            <x v="1596"/>
            <x v="1599"/>
            <x v="1607"/>
            <x v="1608"/>
            <x v="1610"/>
            <x v="1619"/>
            <x v="1621"/>
            <x v="1622"/>
            <x v="1623"/>
            <x v="1630"/>
            <x v="1633"/>
            <x v="1636"/>
            <x v="1640"/>
            <x v="1651"/>
            <x v="1652"/>
            <x v="1653"/>
            <x v="1655"/>
            <x v="1657"/>
            <x v="1659"/>
            <x v="1670"/>
            <x v="1672"/>
            <x v="1673"/>
            <x v="1676"/>
            <x v="1679"/>
            <x v="1680"/>
          </reference>
        </references>
      </pivotArea>
    </format>
    <format dxfId="385">
      <pivotArea dataOnly="0" labelOnly="1" fieldPosition="0">
        <references count="1">
          <reference field="6" count="50">
            <x v="1683"/>
            <x v="1684"/>
            <x v="1686"/>
            <x v="1690"/>
            <x v="1694"/>
            <x v="1696"/>
            <x v="1699"/>
            <x v="1701"/>
            <x v="1702"/>
            <x v="1709"/>
            <x v="1710"/>
            <x v="1712"/>
            <x v="1713"/>
            <x v="1716"/>
            <x v="1719"/>
            <x v="1722"/>
            <x v="1723"/>
            <x v="1728"/>
            <x v="1732"/>
            <x v="1735"/>
            <x v="1736"/>
            <x v="1741"/>
            <x v="1742"/>
            <x v="1759"/>
            <x v="1760"/>
            <x v="1763"/>
            <x v="1766"/>
            <x v="1769"/>
            <x v="1770"/>
            <x v="1774"/>
            <x v="1781"/>
            <x v="1782"/>
            <x v="1785"/>
            <x v="1787"/>
            <x v="1792"/>
            <x v="1794"/>
            <x v="1801"/>
            <x v="1802"/>
            <x v="1806"/>
            <x v="1807"/>
            <x v="1810"/>
            <x v="1814"/>
            <x v="1817"/>
            <x v="1820"/>
            <x v="1824"/>
            <x v="1825"/>
            <x v="1827"/>
            <x v="1831"/>
            <x v="1832"/>
            <x v="1837"/>
          </reference>
        </references>
      </pivotArea>
    </format>
    <format dxfId="384">
      <pivotArea dataOnly="0" labelOnly="1" fieldPosition="0">
        <references count="1">
          <reference field="6" count="50">
            <x v="1839"/>
            <x v="1841"/>
            <x v="1844"/>
            <x v="1851"/>
            <x v="1855"/>
            <x v="1856"/>
            <x v="1862"/>
            <x v="1864"/>
            <x v="1865"/>
            <x v="1871"/>
            <x v="1876"/>
            <x v="1879"/>
            <x v="1880"/>
            <x v="1881"/>
            <x v="1882"/>
            <x v="1885"/>
            <x v="1894"/>
            <x v="1896"/>
            <x v="1897"/>
            <x v="1904"/>
            <x v="1911"/>
            <x v="1916"/>
            <x v="1919"/>
            <x v="1925"/>
            <x v="1928"/>
            <x v="1931"/>
            <x v="1933"/>
            <x v="1939"/>
            <x v="1942"/>
            <x v="1945"/>
            <x v="1946"/>
            <x v="1955"/>
            <x v="1961"/>
            <x v="1968"/>
            <x v="1969"/>
            <x v="1972"/>
            <x v="1978"/>
            <x v="1979"/>
            <x v="1981"/>
            <x v="1986"/>
            <x v="1990"/>
            <x v="1991"/>
            <x v="1994"/>
            <x v="1995"/>
            <x v="1999"/>
            <x v="2004"/>
            <x v="2005"/>
            <x v="2006"/>
            <x v="2010"/>
            <x v="2011"/>
          </reference>
        </references>
      </pivotArea>
    </format>
    <format dxfId="383">
      <pivotArea dataOnly="0" labelOnly="1" fieldPosition="0">
        <references count="1">
          <reference field="6" count="50">
            <x v="2017"/>
            <x v="2020"/>
            <x v="2025"/>
            <x v="2026"/>
            <x v="2028"/>
            <x v="2029"/>
            <x v="2030"/>
            <x v="2032"/>
            <x v="2034"/>
            <x v="2035"/>
            <x v="2040"/>
            <x v="2042"/>
            <x v="2043"/>
            <x v="2045"/>
            <x v="2057"/>
            <x v="2058"/>
            <x v="2062"/>
            <x v="2065"/>
            <x v="2068"/>
            <x v="2072"/>
            <x v="2074"/>
            <x v="2079"/>
            <x v="2082"/>
            <x v="2085"/>
            <x v="2086"/>
            <x v="2101"/>
            <x v="2103"/>
            <x v="2108"/>
            <x v="2113"/>
            <x v="2114"/>
            <x v="2115"/>
            <x v="2116"/>
            <x v="2117"/>
            <x v="2118"/>
            <x v="2124"/>
            <x v="2127"/>
            <x v="2130"/>
            <x v="2132"/>
            <x v="2134"/>
            <x v="2141"/>
            <x v="2142"/>
            <x v="2145"/>
            <x v="2149"/>
            <x v="2150"/>
            <x v="2155"/>
            <x v="2157"/>
            <x v="2158"/>
            <x v="2159"/>
            <x v="2163"/>
            <x v="2164"/>
          </reference>
        </references>
      </pivotArea>
    </format>
    <format dxfId="382">
      <pivotArea dataOnly="0" labelOnly="1" fieldPosition="0">
        <references count="1">
          <reference field="6" count="50">
            <x v="2170"/>
            <x v="2174"/>
            <x v="2177"/>
            <x v="2178"/>
            <x v="2179"/>
            <x v="2182"/>
            <x v="2188"/>
            <x v="2195"/>
            <x v="2197"/>
            <x v="2199"/>
            <x v="2201"/>
            <x v="2205"/>
            <x v="2206"/>
            <x v="2209"/>
            <x v="2211"/>
            <x v="2212"/>
            <x v="2213"/>
            <x v="2216"/>
            <x v="2218"/>
            <x v="2219"/>
            <x v="2220"/>
            <x v="2223"/>
            <x v="2226"/>
            <x v="2228"/>
            <x v="2235"/>
            <x v="2237"/>
            <x v="2239"/>
            <x v="2240"/>
            <x v="2241"/>
            <x v="2242"/>
            <x v="2243"/>
            <x v="2252"/>
            <x v="2254"/>
            <x v="2260"/>
            <x v="2262"/>
            <x v="2263"/>
            <x v="2264"/>
            <x v="2266"/>
            <x v="2273"/>
            <x v="2274"/>
            <x v="2275"/>
            <x v="2277"/>
            <x v="2281"/>
            <x v="2283"/>
            <x v="2285"/>
            <x v="2286"/>
            <x v="2291"/>
            <x v="2297"/>
            <x v="2299"/>
            <x v="2302"/>
          </reference>
        </references>
      </pivotArea>
    </format>
    <format dxfId="381">
      <pivotArea dataOnly="0" labelOnly="1" fieldPosition="0">
        <references count="1">
          <reference field="6" count="50">
            <x v="2304"/>
            <x v="2305"/>
            <x v="2308"/>
            <x v="2309"/>
            <x v="2310"/>
            <x v="2314"/>
            <x v="2318"/>
            <x v="2319"/>
            <x v="2321"/>
            <x v="2324"/>
            <x v="2326"/>
            <x v="2327"/>
            <x v="2330"/>
            <x v="2331"/>
            <x v="2332"/>
            <x v="2336"/>
            <x v="2339"/>
            <x v="2340"/>
            <x v="2344"/>
            <x v="2352"/>
            <x v="2353"/>
            <x v="2355"/>
            <x v="2360"/>
            <x v="2361"/>
            <x v="2362"/>
            <x v="2389"/>
            <x v="2393"/>
            <x v="2396"/>
            <x v="2398"/>
            <x v="2399"/>
            <x v="2402"/>
            <x v="2403"/>
            <x v="2406"/>
            <x v="2411"/>
            <x v="2412"/>
            <x v="2421"/>
            <x v="2425"/>
            <x v="2431"/>
            <x v="2434"/>
            <x v="2436"/>
            <x v="2437"/>
            <x v="2439"/>
            <x v="2448"/>
            <x v="2449"/>
            <x v="2451"/>
            <x v="2453"/>
            <x v="2455"/>
            <x v="2459"/>
            <x v="2464"/>
            <x v="2465"/>
          </reference>
        </references>
      </pivotArea>
    </format>
    <format dxfId="380">
      <pivotArea dataOnly="0" labelOnly="1" fieldPosition="0">
        <references count="1">
          <reference field="6" count="50">
            <x v="0"/>
            <x v="4"/>
            <x v="5"/>
            <x v="11"/>
            <x v="14"/>
            <x v="17"/>
            <x v="25"/>
            <x v="32"/>
            <x v="34"/>
            <x v="42"/>
            <x v="44"/>
            <x v="47"/>
            <x v="50"/>
            <x v="51"/>
            <x v="52"/>
            <x v="55"/>
            <x v="61"/>
            <x v="62"/>
            <x v="63"/>
            <x v="71"/>
            <x v="77"/>
            <x v="97"/>
            <x v="101"/>
            <x v="106"/>
            <x v="107"/>
            <x v="119"/>
            <x v="125"/>
            <x v="127"/>
            <x v="132"/>
            <x v="134"/>
            <x v="137"/>
            <x v="140"/>
            <x v="145"/>
            <x v="147"/>
            <x v="151"/>
            <x v="156"/>
            <x v="162"/>
            <x v="163"/>
            <x v="168"/>
            <x v="175"/>
            <x v="178"/>
            <x v="179"/>
            <x v="184"/>
            <x v="188"/>
            <x v="192"/>
            <x v="194"/>
            <x v="204"/>
            <x v="205"/>
            <x v="206"/>
            <x v="209"/>
          </reference>
        </references>
      </pivotArea>
    </format>
    <format dxfId="379">
      <pivotArea dataOnly="0" labelOnly="1" fieldPosition="0">
        <references count="1">
          <reference field="6" count="50">
            <x v="210"/>
            <x v="216"/>
            <x v="217"/>
            <x v="218"/>
            <x v="222"/>
            <x v="224"/>
            <x v="229"/>
            <x v="232"/>
            <x v="238"/>
            <x v="241"/>
            <x v="245"/>
            <x v="248"/>
            <x v="251"/>
            <x v="255"/>
            <x v="260"/>
            <x v="262"/>
            <x v="265"/>
            <x v="270"/>
            <x v="271"/>
            <x v="272"/>
            <x v="279"/>
            <x v="284"/>
            <x v="296"/>
            <x v="297"/>
            <x v="299"/>
            <x v="301"/>
            <x v="303"/>
            <x v="304"/>
            <x v="305"/>
            <x v="306"/>
            <x v="307"/>
            <x v="311"/>
            <x v="313"/>
            <x v="314"/>
            <x v="318"/>
            <x v="325"/>
            <x v="329"/>
            <x v="330"/>
            <x v="331"/>
            <x v="332"/>
            <x v="341"/>
            <x v="342"/>
            <x v="343"/>
            <x v="345"/>
            <x v="349"/>
            <x v="355"/>
            <x v="365"/>
            <x v="372"/>
            <x v="373"/>
            <x v="379"/>
          </reference>
        </references>
      </pivotArea>
    </format>
    <format dxfId="378">
      <pivotArea dataOnly="0" labelOnly="1" fieldPosition="0">
        <references count="1">
          <reference field="6" count="50">
            <x v="386"/>
            <x v="389"/>
            <x v="392"/>
            <x v="393"/>
            <x v="395"/>
            <x v="403"/>
            <x v="406"/>
            <x v="411"/>
            <x v="412"/>
            <x v="414"/>
            <x v="417"/>
            <x v="420"/>
            <x v="423"/>
            <x v="424"/>
            <x v="428"/>
            <x v="430"/>
            <x v="431"/>
            <x v="435"/>
            <x v="436"/>
            <x v="438"/>
            <x v="439"/>
            <x v="440"/>
            <x v="443"/>
            <x v="445"/>
            <x v="450"/>
            <x v="453"/>
            <x v="456"/>
            <x v="457"/>
            <x v="468"/>
            <x v="471"/>
            <x v="474"/>
            <x v="475"/>
            <x v="486"/>
            <x v="494"/>
            <x v="495"/>
            <x v="496"/>
            <x v="499"/>
            <x v="501"/>
            <x v="510"/>
            <x v="511"/>
            <x v="513"/>
            <x v="518"/>
            <x v="524"/>
            <x v="527"/>
            <x v="528"/>
            <x v="529"/>
            <x v="531"/>
            <x v="536"/>
            <x v="538"/>
            <x v="539"/>
          </reference>
        </references>
      </pivotArea>
    </format>
    <format dxfId="377">
      <pivotArea dataOnly="0" labelOnly="1" fieldPosition="0">
        <references count="1">
          <reference field="6" count="50">
            <x v="541"/>
            <x v="546"/>
            <x v="549"/>
            <x v="553"/>
            <x v="554"/>
            <x v="555"/>
            <x v="567"/>
            <x v="576"/>
            <x v="578"/>
            <x v="579"/>
            <x v="586"/>
            <x v="588"/>
            <x v="589"/>
            <x v="591"/>
            <x v="592"/>
            <x v="593"/>
            <x v="594"/>
            <x v="595"/>
            <x v="596"/>
            <x v="597"/>
            <x v="599"/>
            <x v="600"/>
            <x v="602"/>
            <x v="611"/>
            <x v="617"/>
            <x v="622"/>
            <x v="626"/>
            <x v="627"/>
            <x v="628"/>
            <x v="632"/>
            <x v="636"/>
            <x v="637"/>
            <x v="639"/>
            <x v="640"/>
            <x v="641"/>
            <x v="643"/>
            <x v="644"/>
            <x v="647"/>
            <x v="652"/>
            <x v="653"/>
            <x v="654"/>
            <x v="656"/>
            <x v="658"/>
            <x v="659"/>
            <x v="662"/>
            <x v="665"/>
            <x v="667"/>
            <x v="673"/>
            <x v="676"/>
            <x v="677"/>
          </reference>
        </references>
      </pivotArea>
    </format>
    <format dxfId="376">
      <pivotArea dataOnly="0" labelOnly="1" fieldPosition="0">
        <references count="1">
          <reference field="6" count="50">
            <x v="678"/>
            <x v="684"/>
            <x v="685"/>
            <x v="688"/>
            <x v="689"/>
            <x v="692"/>
            <x v="693"/>
            <x v="695"/>
            <x v="697"/>
            <x v="698"/>
            <x v="711"/>
            <x v="713"/>
            <x v="715"/>
            <x v="721"/>
            <x v="731"/>
            <x v="734"/>
            <x v="745"/>
            <x v="751"/>
            <x v="757"/>
            <x v="758"/>
            <x v="759"/>
            <x v="767"/>
            <x v="770"/>
            <x v="771"/>
            <x v="772"/>
            <x v="775"/>
            <x v="776"/>
            <x v="780"/>
            <x v="784"/>
            <x v="787"/>
            <x v="788"/>
            <x v="790"/>
            <x v="792"/>
            <x v="794"/>
            <x v="797"/>
            <x v="800"/>
            <x v="811"/>
            <x v="813"/>
            <x v="816"/>
            <x v="822"/>
            <x v="826"/>
            <x v="827"/>
            <x v="830"/>
            <x v="831"/>
            <x v="834"/>
            <x v="835"/>
            <x v="837"/>
            <x v="844"/>
            <x v="845"/>
            <x v="846"/>
          </reference>
        </references>
      </pivotArea>
    </format>
    <format dxfId="375">
      <pivotArea dataOnly="0" labelOnly="1" fieldPosition="0">
        <references count="1">
          <reference field="6" count="50">
            <x v="847"/>
            <x v="852"/>
            <x v="854"/>
            <x v="858"/>
            <x v="859"/>
            <x v="865"/>
            <x v="866"/>
            <x v="868"/>
            <x v="870"/>
            <x v="874"/>
            <x v="875"/>
            <x v="880"/>
            <x v="882"/>
            <x v="884"/>
            <x v="886"/>
            <x v="892"/>
            <x v="893"/>
            <x v="896"/>
            <x v="899"/>
            <x v="903"/>
            <x v="904"/>
            <x v="906"/>
            <x v="910"/>
            <x v="912"/>
            <x v="913"/>
            <x v="915"/>
            <x v="919"/>
            <x v="922"/>
            <x v="923"/>
            <x v="924"/>
            <x v="925"/>
            <x v="944"/>
            <x v="946"/>
            <x v="948"/>
            <x v="950"/>
            <x v="956"/>
            <x v="958"/>
            <x v="959"/>
            <x v="962"/>
            <x v="963"/>
            <x v="965"/>
            <x v="969"/>
            <x v="973"/>
            <x v="977"/>
            <x v="978"/>
            <x v="984"/>
            <x v="989"/>
            <x v="990"/>
            <x v="995"/>
            <x v="999"/>
          </reference>
        </references>
      </pivotArea>
    </format>
    <format dxfId="374">
      <pivotArea dataOnly="0" labelOnly="1" fieldPosition="0">
        <references count="1">
          <reference field="6" count="50">
            <x v="1004"/>
            <x v="1006"/>
            <x v="1007"/>
            <x v="1008"/>
            <x v="1009"/>
            <x v="1012"/>
            <x v="1014"/>
            <x v="1015"/>
            <x v="1017"/>
            <x v="1018"/>
            <x v="1022"/>
            <x v="1023"/>
            <x v="1024"/>
            <x v="1025"/>
            <x v="1028"/>
            <x v="1030"/>
            <x v="1031"/>
            <x v="1032"/>
            <x v="1033"/>
            <x v="1040"/>
            <x v="1048"/>
            <x v="1049"/>
            <x v="1051"/>
            <x v="1063"/>
            <x v="1067"/>
            <x v="1068"/>
            <x v="1070"/>
            <x v="1073"/>
            <x v="1081"/>
            <x v="1082"/>
            <x v="1086"/>
            <x v="1087"/>
            <x v="1088"/>
            <x v="1096"/>
            <x v="1107"/>
            <x v="1108"/>
            <x v="1110"/>
            <x v="1113"/>
            <x v="1114"/>
            <x v="1116"/>
            <x v="1117"/>
            <x v="1119"/>
            <x v="1120"/>
            <x v="1125"/>
            <x v="1129"/>
            <x v="1130"/>
            <x v="1131"/>
            <x v="1135"/>
            <x v="1136"/>
            <x v="1138"/>
          </reference>
        </references>
      </pivotArea>
    </format>
    <format dxfId="373">
      <pivotArea dataOnly="0" labelOnly="1" fieldPosition="0">
        <references count="1">
          <reference field="6" count="50">
            <x v="1141"/>
            <x v="1145"/>
            <x v="1154"/>
            <x v="1157"/>
            <x v="1162"/>
            <x v="1163"/>
            <x v="1167"/>
            <x v="1168"/>
            <x v="1171"/>
            <x v="1173"/>
            <x v="1174"/>
            <x v="1181"/>
            <x v="1183"/>
            <x v="1188"/>
            <x v="1193"/>
            <x v="1200"/>
            <x v="1202"/>
            <x v="1204"/>
            <x v="1208"/>
            <x v="1210"/>
            <x v="1217"/>
            <x v="1219"/>
            <x v="1220"/>
            <x v="1223"/>
            <x v="1225"/>
            <x v="1226"/>
            <x v="1234"/>
            <x v="1235"/>
            <x v="1236"/>
            <x v="1238"/>
            <x v="1239"/>
            <x v="1240"/>
            <x v="1241"/>
            <x v="1242"/>
            <x v="1244"/>
            <x v="1250"/>
            <x v="1251"/>
            <x v="1254"/>
            <x v="1255"/>
            <x v="1256"/>
            <x v="1258"/>
            <x v="1260"/>
            <x v="1267"/>
            <x v="1268"/>
            <x v="1273"/>
            <x v="1274"/>
            <x v="1276"/>
            <x v="1281"/>
            <x v="1285"/>
            <x v="1286"/>
          </reference>
        </references>
      </pivotArea>
    </format>
    <format dxfId="372">
      <pivotArea dataOnly="0" labelOnly="1" fieldPosition="0">
        <references count="1">
          <reference field="6" count="50">
            <x v="1289"/>
            <x v="1290"/>
            <x v="1295"/>
            <x v="1296"/>
            <x v="1299"/>
            <x v="1302"/>
            <x v="1307"/>
            <x v="1309"/>
            <x v="1310"/>
            <x v="1312"/>
            <x v="1315"/>
            <x v="1317"/>
            <x v="1322"/>
            <x v="1329"/>
            <x v="1331"/>
            <x v="1332"/>
            <x v="1339"/>
            <x v="1350"/>
            <x v="1355"/>
            <x v="1364"/>
            <x v="1368"/>
            <x v="1374"/>
            <x v="1378"/>
            <x v="1381"/>
            <x v="1385"/>
            <x v="1388"/>
            <x v="1391"/>
            <x v="1392"/>
            <x v="1393"/>
            <x v="1394"/>
            <x v="1395"/>
            <x v="1398"/>
            <x v="1400"/>
            <x v="1410"/>
            <x v="1417"/>
            <x v="1422"/>
            <x v="1423"/>
            <x v="1424"/>
            <x v="1428"/>
            <x v="1429"/>
            <x v="1435"/>
            <x v="1437"/>
            <x v="1439"/>
            <x v="1441"/>
            <x v="1442"/>
            <x v="1445"/>
            <x v="1447"/>
            <x v="1461"/>
            <x v="1464"/>
            <x v="1469"/>
          </reference>
        </references>
      </pivotArea>
    </format>
    <format dxfId="371">
      <pivotArea dataOnly="0" labelOnly="1" fieldPosition="0">
        <references count="1">
          <reference field="6" count="50">
            <x v="1475"/>
            <x v="1477"/>
            <x v="1485"/>
            <x v="1488"/>
            <x v="1489"/>
            <x v="1492"/>
            <x v="1494"/>
            <x v="1495"/>
            <x v="1497"/>
            <x v="1505"/>
            <x v="1514"/>
            <x v="1530"/>
            <x v="1532"/>
            <x v="1535"/>
            <x v="1536"/>
            <x v="1546"/>
            <x v="1550"/>
            <x v="1560"/>
            <x v="1565"/>
            <x v="1567"/>
            <x v="1570"/>
            <x v="1572"/>
            <x v="1573"/>
            <x v="1574"/>
            <x v="1577"/>
            <x v="1581"/>
            <x v="1583"/>
            <x v="1588"/>
            <x v="1589"/>
            <x v="1590"/>
            <x v="1596"/>
            <x v="1599"/>
            <x v="1606"/>
            <x v="1607"/>
            <x v="1608"/>
            <x v="1609"/>
            <x v="1610"/>
            <x v="1616"/>
            <x v="1619"/>
            <x v="1620"/>
            <x v="1621"/>
            <x v="1622"/>
            <x v="1623"/>
            <x v="1630"/>
            <x v="1631"/>
            <x v="1636"/>
            <x v="1638"/>
            <x v="1651"/>
            <x v="1653"/>
            <x v="1655"/>
          </reference>
        </references>
      </pivotArea>
    </format>
    <format dxfId="370">
      <pivotArea dataOnly="0" labelOnly="1" fieldPosition="0">
        <references count="1">
          <reference field="6" count="50">
            <x v="1657"/>
            <x v="1659"/>
            <x v="1664"/>
            <x v="1665"/>
            <x v="1670"/>
            <x v="1672"/>
            <x v="1673"/>
            <x v="1674"/>
            <x v="1675"/>
            <x v="1676"/>
            <x v="1679"/>
            <x v="1684"/>
            <x v="1686"/>
            <x v="1694"/>
            <x v="1696"/>
            <x v="1699"/>
            <x v="1701"/>
            <x v="1702"/>
            <x v="1709"/>
            <x v="1710"/>
            <x v="1712"/>
            <x v="1716"/>
            <x v="1717"/>
            <x v="1723"/>
            <x v="1729"/>
            <x v="1735"/>
            <x v="1741"/>
            <x v="1763"/>
            <x v="1766"/>
            <x v="1769"/>
            <x v="1770"/>
            <x v="1781"/>
            <x v="1794"/>
            <x v="1795"/>
            <x v="1802"/>
            <x v="1806"/>
            <x v="1807"/>
            <x v="1810"/>
            <x v="1814"/>
            <x v="1815"/>
            <x v="1817"/>
            <x v="1820"/>
            <x v="1821"/>
            <x v="1825"/>
            <x v="1827"/>
            <x v="1828"/>
            <x v="1831"/>
            <x v="1832"/>
            <x v="1837"/>
            <x v="1839"/>
          </reference>
        </references>
      </pivotArea>
    </format>
    <format dxfId="369">
      <pivotArea dataOnly="0" labelOnly="1" fieldPosition="0">
        <references count="1">
          <reference field="6" count="50">
            <x v="1848"/>
            <x v="1851"/>
            <x v="1852"/>
            <x v="1855"/>
            <x v="1856"/>
            <x v="1862"/>
            <x v="1864"/>
            <x v="1865"/>
            <x v="1875"/>
            <x v="1876"/>
            <x v="1879"/>
            <x v="1881"/>
            <x v="1882"/>
            <x v="1883"/>
            <x v="1885"/>
            <x v="1894"/>
            <x v="1896"/>
            <x v="1897"/>
            <x v="1904"/>
            <x v="1905"/>
            <x v="1909"/>
            <x v="1911"/>
            <x v="1913"/>
            <x v="1925"/>
            <x v="1928"/>
            <x v="1939"/>
            <x v="1940"/>
            <x v="1942"/>
            <x v="1949"/>
            <x v="1955"/>
            <x v="1964"/>
            <x v="1968"/>
            <x v="1972"/>
            <x v="1978"/>
            <x v="1979"/>
            <x v="1980"/>
            <x v="1988"/>
            <x v="1991"/>
            <x v="1995"/>
            <x v="1999"/>
            <x v="2000"/>
            <x v="2004"/>
            <x v="2020"/>
            <x v="2025"/>
            <x v="2026"/>
            <x v="2029"/>
            <x v="2030"/>
            <x v="2031"/>
            <x v="2033"/>
            <x v="2034"/>
          </reference>
        </references>
      </pivotArea>
    </format>
    <format dxfId="368">
      <pivotArea dataOnly="0" labelOnly="1" fieldPosition="0">
        <references count="1">
          <reference field="6" count="50">
            <x v="2035"/>
            <x v="2040"/>
            <x v="2042"/>
            <x v="2043"/>
            <x v="2045"/>
            <x v="2057"/>
            <x v="2058"/>
            <x v="2062"/>
            <x v="2064"/>
            <x v="2065"/>
            <x v="2068"/>
            <x v="2071"/>
            <x v="2072"/>
            <x v="2079"/>
            <x v="2085"/>
            <x v="2086"/>
            <x v="2101"/>
            <x v="2103"/>
            <x v="2108"/>
            <x v="2110"/>
            <x v="2113"/>
            <x v="2114"/>
            <x v="2115"/>
            <x v="2116"/>
            <x v="2117"/>
            <x v="2118"/>
            <x v="2124"/>
            <x v="2127"/>
            <x v="2130"/>
            <x v="2132"/>
            <x v="2134"/>
            <x v="2136"/>
            <x v="2141"/>
            <x v="2145"/>
            <x v="2159"/>
            <x v="2163"/>
            <x v="2170"/>
            <x v="2173"/>
            <x v="2174"/>
            <x v="2178"/>
            <x v="2182"/>
            <x v="2188"/>
            <x v="2189"/>
            <x v="2197"/>
            <x v="2201"/>
            <x v="2205"/>
            <x v="2206"/>
            <x v="2219"/>
            <x v="2232"/>
            <x v="2237"/>
          </reference>
        </references>
      </pivotArea>
    </format>
    <format dxfId="367">
      <pivotArea dataOnly="0" labelOnly="1" fieldPosition="0">
        <references count="1">
          <reference field="6" count="50">
            <x v="2239"/>
            <x v="2240"/>
            <x v="2241"/>
            <x v="2242"/>
            <x v="2252"/>
            <x v="2254"/>
            <x v="2257"/>
            <x v="2260"/>
            <x v="2262"/>
            <x v="2263"/>
            <x v="2264"/>
            <x v="2266"/>
            <x v="2273"/>
            <x v="2274"/>
            <x v="2275"/>
            <x v="2277"/>
            <x v="2279"/>
            <x v="2284"/>
            <x v="2285"/>
            <x v="2286"/>
            <x v="2291"/>
            <x v="2295"/>
            <x v="2297"/>
            <x v="2299"/>
            <x v="2302"/>
            <x v="2304"/>
            <x v="2308"/>
            <x v="2309"/>
            <x v="2313"/>
            <x v="2318"/>
            <x v="2321"/>
            <x v="2324"/>
            <x v="2332"/>
            <x v="2336"/>
            <x v="2339"/>
            <x v="2340"/>
            <x v="2343"/>
            <x v="2344"/>
            <x v="2352"/>
            <x v="2353"/>
            <x v="2361"/>
            <x v="2389"/>
            <x v="2396"/>
            <x v="2398"/>
            <x v="2399"/>
            <x v="2401"/>
            <x v="2402"/>
            <x v="2403"/>
            <x v="2406"/>
            <x v="2407"/>
          </reference>
        </references>
      </pivotArea>
    </format>
    <format dxfId="366">
      <pivotArea dataOnly="0" labelOnly="1" fieldPosition="0">
        <references count="1">
          <reference field="6" count="17">
            <x v="2409"/>
            <x v="2411"/>
            <x v="2414"/>
            <x v="2420"/>
            <x v="2421"/>
            <x v="2422"/>
            <x v="2427"/>
            <x v="2434"/>
            <x v="2436"/>
            <x v="2437"/>
            <x v="2448"/>
            <x v="2449"/>
            <x v="2451"/>
            <x v="2459"/>
            <x v="2462"/>
            <x v="2464"/>
            <x v="2465"/>
          </reference>
        </references>
      </pivotArea>
    </format>
    <format dxfId="365">
      <pivotArea field="6" type="button" dataOnly="0" labelOnly="1" outline="0" axis="axisRow" fieldPosition="0"/>
    </format>
    <format dxfId="364">
      <pivotArea dataOnly="0" labelOnly="1" fieldPosition="0">
        <references count="1">
          <reference field="6" count="50">
            <x v="0"/>
            <x v="4"/>
            <x v="5"/>
            <x v="8"/>
            <x v="11"/>
            <x v="14"/>
            <x v="17"/>
            <x v="19"/>
            <x v="21"/>
            <x v="24"/>
            <x v="25"/>
            <x v="27"/>
            <x v="32"/>
            <x v="34"/>
            <x v="35"/>
            <x v="40"/>
            <x v="42"/>
            <x v="44"/>
            <x v="47"/>
            <x v="48"/>
            <x v="50"/>
            <x v="51"/>
            <x v="52"/>
            <x v="55"/>
            <x v="58"/>
            <x v="60"/>
            <x v="61"/>
            <x v="62"/>
            <x v="63"/>
            <x v="69"/>
            <x v="71"/>
            <x v="77"/>
            <x v="81"/>
            <x v="87"/>
            <x v="95"/>
            <x v="96"/>
            <x v="97"/>
            <x v="101"/>
            <x v="106"/>
            <x v="107"/>
            <x v="108"/>
            <x v="109"/>
            <x v="112"/>
            <x v="115"/>
            <x v="118"/>
            <x v="119"/>
            <x v="125"/>
            <x v="127"/>
            <x v="130"/>
            <x v="132"/>
          </reference>
        </references>
      </pivotArea>
    </format>
    <format dxfId="363">
      <pivotArea dataOnly="0" labelOnly="1" fieldPosition="0">
        <references count="1">
          <reference field="6" count="50">
            <x v="134"/>
            <x v="135"/>
            <x v="137"/>
            <x v="139"/>
            <x v="140"/>
            <x v="145"/>
            <x v="147"/>
            <x v="150"/>
            <x v="151"/>
            <x v="155"/>
            <x v="156"/>
            <x v="160"/>
            <x v="162"/>
            <x v="163"/>
            <x v="166"/>
            <x v="168"/>
            <x v="172"/>
            <x v="175"/>
            <x v="178"/>
            <x v="179"/>
            <x v="180"/>
            <x v="184"/>
            <x v="188"/>
            <x v="189"/>
            <x v="192"/>
            <x v="194"/>
            <x v="204"/>
            <x v="205"/>
            <x v="206"/>
            <x v="209"/>
            <x v="210"/>
            <x v="216"/>
            <x v="217"/>
            <x v="218"/>
            <x v="222"/>
            <x v="224"/>
            <x v="229"/>
            <x v="232"/>
            <x v="238"/>
            <x v="241"/>
            <x v="245"/>
            <x v="248"/>
            <x v="251"/>
            <x v="252"/>
            <x v="255"/>
            <x v="258"/>
            <x v="260"/>
            <x v="262"/>
            <x v="265"/>
            <x v="270"/>
          </reference>
        </references>
      </pivotArea>
    </format>
    <format dxfId="362">
      <pivotArea dataOnly="0" labelOnly="1" fieldPosition="0">
        <references count="1">
          <reference field="6" count="50">
            <x v="271"/>
            <x v="272"/>
            <x v="279"/>
            <x v="284"/>
            <x v="287"/>
            <x v="294"/>
            <x v="296"/>
            <x v="297"/>
            <x v="299"/>
            <x v="301"/>
            <x v="303"/>
            <x v="304"/>
            <x v="305"/>
            <x v="306"/>
            <x v="307"/>
            <x v="311"/>
            <x v="313"/>
            <x v="314"/>
            <x v="318"/>
            <x v="321"/>
            <x v="323"/>
            <x v="324"/>
            <x v="325"/>
            <x v="329"/>
            <x v="330"/>
            <x v="331"/>
            <x v="332"/>
            <x v="341"/>
            <x v="342"/>
            <x v="343"/>
            <x v="344"/>
            <x v="345"/>
            <x v="347"/>
            <x v="348"/>
            <x v="349"/>
            <x v="351"/>
            <x v="355"/>
            <x v="357"/>
            <x v="363"/>
            <x v="365"/>
            <x v="367"/>
            <x v="368"/>
            <x v="372"/>
            <x v="373"/>
            <x v="378"/>
            <x v="379"/>
            <x v="384"/>
            <x v="385"/>
            <x v="386"/>
            <x v="389"/>
          </reference>
        </references>
      </pivotArea>
    </format>
    <format dxfId="361">
      <pivotArea dataOnly="0" labelOnly="1" fieldPosition="0">
        <references count="1">
          <reference field="6" count="50">
            <x v="391"/>
            <x v="392"/>
            <x v="393"/>
            <x v="395"/>
            <x v="396"/>
            <x v="397"/>
            <x v="399"/>
            <x v="401"/>
            <x v="403"/>
            <x v="406"/>
            <x v="408"/>
            <x v="411"/>
            <x v="412"/>
            <x v="414"/>
            <x v="416"/>
            <x v="417"/>
            <x v="420"/>
            <x v="422"/>
            <x v="423"/>
            <x v="424"/>
            <x v="426"/>
            <x v="428"/>
            <x v="430"/>
            <x v="431"/>
            <x v="435"/>
            <x v="436"/>
            <x v="438"/>
            <x v="439"/>
            <x v="440"/>
            <x v="442"/>
            <x v="443"/>
            <x v="445"/>
            <x v="448"/>
            <x v="450"/>
            <x v="453"/>
            <x v="454"/>
            <x v="456"/>
            <x v="457"/>
            <x v="459"/>
            <x v="464"/>
            <x v="465"/>
            <x v="468"/>
            <x v="471"/>
            <x v="474"/>
            <x v="475"/>
            <x v="486"/>
            <x v="488"/>
            <x v="493"/>
            <x v="494"/>
            <x v="495"/>
          </reference>
        </references>
      </pivotArea>
    </format>
    <format dxfId="360">
      <pivotArea dataOnly="0" labelOnly="1" fieldPosition="0">
        <references count="1">
          <reference field="6" count="50">
            <x v="496"/>
            <x v="499"/>
            <x v="500"/>
            <x v="501"/>
            <x v="508"/>
            <x v="510"/>
            <x v="511"/>
            <x v="513"/>
            <x v="518"/>
            <x v="521"/>
            <x v="524"/>
            <x v="526"/>
            <x v="527"/>
            <x v="528"/>
            <x v="529"/>
            <x v="531"/>
            <x v="532"/>
            <x v="536"/>
            <x v="538"/>
            <x v="539"/>
            <x v="541"/>
            <x v="542"/>
            <x v="546"/>
            <x v="547"/>
            <x v="549"/>
            <x v="550"/>
            <x v="552"/>
            <x v="553"/>
            <x v="554"/>
            <x v="555"/>
            <x v="557"/>
            <x v="558"/>
            <x v="561"/>
            <x v="562"/>
            <x v="564"/>
            <x v="565"/>
            <x v="567"/>
            <x v="568"/>
            <x v="576"/>
            <x v="578"/>
            <x v="579"/>
            <x v="586"/>
            <x v="588"/>
            <x v="589"/>
            <x v="591"/>
            <x v="592"/>
            <x v="593"/>
            <x v="594"/>
            <x v="595"/>
            <x v="596"/>
          </reference>
        </references>
      </pivotArea>
    </format>
    <format dxfId="359">
      <pivotArea dataOnly="0" labelOnly="1" fieldPosition="0">
        <references count="1">
          <reference field="6" count="50">
            <x v="597"/>
            <x v="599"/>
            <x v="600"/>
            <x v="601"/>
            <x v="602"/>
            <x v="603"/>
            <x v="606"/>
            <x v="611"/>
            <x v="617"/>
            <x v="619"/>
            <x v="622"/>
            <x v="625"/>
            <x v="626"/>
            <x v="627"/>
            <x v="628"/>
            <x v="630"/>
            <x v="632"/>
            <x v="636"/>
            <x v="637"/>
            <x v="639"/>
            <x v="640"/>
            <x v="641"/>
            <x v="643"/>
            <x v="644"/>
            <x v="645"/>
            <x v="647"/>
            <x v="649"/>
            <x v="652"/>
            <x v="653"/>
            <x v="654"/>
            <x v="655"/>
            <x v="656"/>
            <x v="658"/>
            <x v="659"/>
            <x v="662"/>
            <x v="665"/>
            <x v="667"/>
            <x v="668"/>
            <x v="670"/>
            <x v="671"/>
            <x v="673"/>
            <x v="676"/>
            <x v="677"/>
            <x v="678"/>
            <x v="681"/>
            <x v="684"/>
            <x v="685"/>
            <x v="686"/>
            <x v="687"/>
            <x v="688"/>
          </reference>
        </references>
      </pivotArea>
    </format>
    <format dxfId="358">
      <pivotArea dataOnly="0" labelOnly="1" fieldPosition="0">
        <references count="1">
          <reference field="6" count="50">
            <x v="689"/>
            <x v="692"/>
            <x v="693"/>
            <x v="694"/>
            <x v="695"/>
            <x v="697"/>
            <x v="698"/>
            <x v="699"/>
            <x v="700"/>
            <x v="704"/>
            <x v="706"/>
            <x v="711"/>
            <x v="713"/>
            <x v="715"/>
            <x v="716"/>
            <x v="717"/>
            <x v="720"/>
            <x v="721"/>
            <x v="724"/>
            <x v="725"/>
            <x v="727"/>
            <x v="729"/>
            <x v="731"/>
            <x v="732"/>
            <x v="734"/>
            <x v="735"/>
            <x v="736"/>
            <x v="739"/>
            <x v="743"/>
            <x v="744"/>
            <x v="745"/>
            <x v="747"/>
            <x v="749"/>
            <x v="751"/>
            <x v="752"/>
            <x v="753"/>
            <x v="756"/>
            <x v="757"/>
            <x v="758"/>
            <x v="759"/>
            <x v="763"/>
            <x v="766"/>
            <x v="767"/>
            <x v="768"/>
            <x v="770"/>
            <x v="771"/>
            <x v="772"/>
            <x v="775"/>
            <x v="776"/>
            <x v="777"/>
          </reference>
        </references>
      </pivotArea>
    </format>
    <format dxfId="357">
      <pivotArea dataOnly="0" labelOnly="1" fieldPosition="0">
        <references count="1">
          <reference field="6" count="50">
            <x v="778"/>
            <x v="780"/>
            <x v="781"/>
            <x v="783"/>
            <x v="784"/>
            <x v="787"/>
            <x v="788"/>
            <x v="790"/>
            <x v="792"/>
            <x v="794"/>
            <x v="796"/>
            <x v="797"/>
            <x v="800"/>
            <x v="804"/>
            <x v="811"/>
            <x v="813"/>
            <x v="816"/>
            <x v="822"/>
            <x v="823"/>
            <x v="826"/>
            <x v="827"/>
            <x v="828"/>
            <x v="830"/>
            <x v="831"/>
            <x v="834"/>
            <x v="835"/>
            <x v="837"/>
            <x v="838"/>
            <x v="842"/>
            <x v="844"/>
            <x v="845"/>
            <x v="846"/>
            <x v="847"/>
            <x v="849"/>
            <x v="852"/>
            <x v="854"/>
            <x v="855"/>
            <x v="858"/>
            <x v="859"/>
            <x v="860"/>
            <x v="865"/>
            <x v="866"/>
            <x v="868"/>
            <x v="870"/>
            <x v="872"/>
            <x v="874"/>
            <x v="875"/>
            <x v="880"/>
            <x v="882"/>
            <x v="884"/>
          </reference>
        </references>
      </pivotArea>
    </format>
    <format dxfId="356">
      <pivotArea dataOnly="0" labelOnly="1" fieldPosition="0">
        <references count="1">
          <reference field="6" count="50">
            <x v="886"/>
            <x v="892"/>
            <x v="893"/>
            <x v="895"/>
            <x v="896"/>
            <x v="899"/>
            <x v="902"/>
            <x v="903"/>
            <x v="904"/>
            <x v="906"/>
            <x v="910"/>
            <x v="912"/>
            <x v="913"/>
            <x v="914"/>
            <x v="915"/>
            <x v="919"/>
            <x v="922"/>
            <x v="923"/>
            <x v="924"/>
            <x v="925"/>
            <x v="929"/>
            <x v="932"/>
            <x v="933"/>
            <x v="936"/>
            <x v="938"/>
            <x v="939"/>
            <x v="944"/>
            <x v="946"/>
            <x v="948"/>
            <x v="950"/>
            <x v="956"/>
            <x v="958"/>
            <x v="959"/>
            <x v="960"/>
            <x v="962"/>
            <x v="963"/>
            <x v="965"/>
            <x v="969"/>
            <x v="971"/>
            <x v="973"/>
            <x v="974"/>
            <x v="977"/>
            <x v="978"/>
            <x v="982"/>
            <x v="984"/>
            <x v="989"/>
            <x v="990"/>
            <x v="991"/>
            <x v="995"/>
            <x v="999"/>
          </reference>
        </references>
      </pivotArea>
    </format>
    <format dxfId="355">
      <pivotArea dataOnly="0" labelOnly="1" fieldPosition="0">
        <references count="1">
          <reference field="6" count="50">
            <x v="1004"/>
            <x v="1006"/>
            <x v="1007"/>
            <x v="1008"/>
            <x v="1009"/>
            <x v="1010"/>
            <x v="1012"/>
            <x v="1013"/>
            <x v="1014"/>
            <x v="1015"/>
            <x v="1017"/>
            <x v="1018"/>
            <x v="1021"/>
            <x v="1022"/>
            <x v="1023"/>
            <x v="1024"/>
            <x v="1025"/>
            <x v="1028"/>
            <x v="1030"/>
            <x v="1031"/>
            <x v="1032"/>
            <x v="1033"/>
            <x v="1040"/>
            <x v="1047"/>
            <x v="1048"/>
            <x v="1049"/>
            <x v="1051"/>
            <x v="1053"/>
            <x v="1063"/>
            <x v="1065"/>
            <x v="1067"/>
            <x v="1068"/>
            <x v="1070"/>
            <x v="1073"/>
            <x v="1075"/>
            <x v="1076"/>
            <x v="1081"/>
            <x v="1082"/>
            <x v="1083"/>
            <x v="1086"/>
            <x v="1087"/>
            <x v="1088"/>
            <x v="1091"/>
            <x v="1095"/>
            <x v="1096"/>
            <x v="1100"/>
            <x v="1101"/>
            <x v="1105"/>
            <x v="1107"/>
            <x v="1108"/>
          </reference>
        </references>
      </pivotArea>
    </format>
    <format dxfId="354">
      <pivotArea dataOnly="0" labelOnly="1" fieldPosition="0">
        <references count="1">
          <reference field="6" count="50">
            <x v="1110"/>
            <x v="1111"/>
            <x v="1113"/>
            <x v="1114"/>
            <x v="1116"/>
            <x v="1117"/>
            <x v="1119"/>
            <x v="1120"/>
            <x v="1125"/>
            <x v="1128"/>
            <x v="1129"/>
            <x v="1130"/>
            <x v="1131"/>
            <x v="1133"/>
            <x v="1135"/>
            <x v="1136"/>
            <x v="1138"/>
            <x v="1139"/>
            <x v="1141"/>
            <x v="1142"/>
            <x v="1143"/>
            <x v="1145"/>
            <x v="1154"/>
            <x v="1156"/>
            <x v="1157"/>
            <x v="1160"/>
            <x v="1162"/>
            <x v="1163"/>
            <x v="1166"/>
            <x v="1167"/>
            <x v="1168"/>
            <x v="1170"/>
            <x v="1171"/>
            <x v="1172"/>
            <x v="1173"/>
            <x v="1174"/>
            <x v="1177"/>
            <x v="1180"/>
            <x v="1181"/>
            <x v="1183"/>
            <x v="1186"/>
            <x v="1188"/>
            <x v="1193"/>
            <x v="1200"/>
            <x v="1202"/>
            <x v="1204"/>
            <x v="1208"/>
            <x v="1210"/>
            <x v="1214"/>
            <x v="1216"/>
          </reference>
        </references>
      </pivotArea>
    </format>
    <format dxfId="353">
      <pivotArea dataOnly="0" labelOnly="1" fieldPosition="0">
        <references count="1">
          <reference field="6" count="50">
            <x v="1217"/>
            <x v="1219"/>
            <x v="1220"/>
            <x v="1223"/>
            <x v="1225"/>
            <x v="1226"/>
            <x v="1231"/>
            <x v="1232"/>
            <x v="1233"/>
            <x v="1234"/>
            <x v="1235"/>
            <x v="1236"/>
            <x v="1238"/>
            <x v="1239"/>
            <x v="1240"/>
            <x v="1241"/>
            <x v="1242"/>
            <x v="1244"/>
            <x v="1250"/>
            <x v="1251"/>
            <x v="1252"/>
            <x v="1254"/>
            <x v="1255"/>
            <x v="1256"/>
            <x v="1258"/>
            <x v="1260"/>
            <x v="1262"/>
            <x v="1267"/>
            <x v="1268"/>
            <x v="1273"/>
            <x v="1274"/>
            <x v="1276"/>
            <x v="1281"/>
            <x v="1283"/>
            <x v="1285"/>
            <x v="1286"/>
            <x v="1287"/>
            <x v="1289"/>
            <x v="1290"/>
            <x v="1295"/>
            <x v="1296"/>
            <x v="1299"/>
            <x v="1302"/>
            <x v="1307"/>
            <x v="1309"/>
            <x v="1310"/>
            <x v="1312"/>
            <x v="1313"/>
            <x v="1315"/>
            <x v="1317"/>
          </reference>
        </references>
      </pivotArea>
    </format>
    <format dxfId="352">
      <pivotArea dataOnly="0" labelOnly="1" fieldPosition="0">
        <references count="1">
          <reference field="6" count="50">
            <x v="1320"/>
            <x v="1321"/>
            <x v="1322"/>
            <x v="1327"/>
            <x v="1329"/>
            <x v="1331"/>
            <x v="1332"/>
            <x v="1339"/>
            <x v="1349"/>
            <x v="1350"/>
            <x v="1352"/>
            <x v="1353"/>
            <x v="1355"/>
            <x v="1363"/>
            <x v="1364"/>
            <x v="1366"/>
            <x v="1368"/>
            <x v="1374"/>
            <x v="1376"/>
            <x v="1378"/>
            <x v="1381"/>
            <x v="1384"/>
            <x v="1385"/>
            <x v="1388"/>
            <x v="1391"/>
            <x v="1392"/>
            <x v="1393"/>
            <x v="1394"/>
            <x v="1395"/>
            <x v="1398"/>
            <x v="1399"/>
            <x v="1400"/>
            <x v="1401"/>
            <x v="1404"/>
            <x v="1408"/>
            <x v="1410"/>
            <x v="1417"/>
            <x v="1420"/>
            <x v="1422"/>
            <x v="1423"/>
            <x v="1424"/>
            <x v="1428"/>
            <x v="1429"/>
            <x v="1433"/>
            <x v="1435"/>
            <x v="1437"/>
            <x v="1439"/>
            <x v="1441"/>
            <x v="1442"/>
            <x v="1445"/>
          </reference>
        </references>
      </pivotArea>
    </format>
    <format dxfId="351">
      <pivotArea dataOnly="0" labelOnly="1" fieldPosition="0">
        <references count="1">
          <reference field="6" count="50">
            <x v="1447"/>
            <x v="1448"/>
            <x v="1451"/>
            <x v="1455"/>
            <x v="1461"/>
            <x v="1462"/>
            <x v="1464"/>
            <x v="1465"/>
            <x v="1469"/>
            <x v="1475"/>
            <x v="1477"/>
            <x v="1482"/>
            <x v="1484"/>
            <x v="1485"/>
            <x v="1488"/>
            <x v="1489"/>
            <x v="1492"/>
            <x v="1494"/>
            <x v="1495"/>
            <x v="1497"/>
            <x v="1502"/>
            <x v="1505"/>
            <x v="1514"/>
            <x v="1521"/>
            <x v="1524"/>
            <x v="1526"/>
            <x v="1527"/>
            <x v="1530"/>
            <x v="1531"/>
            <x v="1532"/>
            <x v="1534"/>
            <x v="1535"/>
            <x v="1536"/>
            <x v="1539"/>
            <x v="1546"/>
            <x v="1549"/>
            <x v="1550"/>
            <x v="1560"/>
            <x v="1563"/>
            <x v="1565"/>
            <x v="1566"/>
            <x v="1567"/>
            <x v="1569"/>
            <x v="1570"/>
            <x v="1572"/>
            <x v="1573"/>
            <x v="1574"/>
            <x v="1576"/>
            <x v="1577"/>
            <x v="1581"/>
          </reference>
        </references>
      </pivotArea>
    </format>
    <format dxfId="350">
      <pivotArea dataOnly="0" labelOnly="1" fieldPosition="0">
        <references count="1">
          <reference field="6" count="50">
            <x v="1583"/>
            <x v="1584"/>
            <x v="1588"/>
            <x v="1589"/>
            <x v="1590"/>
            <x v="1592"/>
            <x v="1596"/>
            <x v="1599"/>
            <x v="1606"/>
            <x v="1607"/>
            <x v="1608"/>
            <x v="1609"/>
            <x v="1610"/>
            <x v="1616"/>
            <x v="1619"/>
            <x v="1620"/>
            <x v="1621"/>
            <x v="1622"/>
            <x v="1623"/>
            <x v="1630"/>
            <x v="1631"/>
            <x v="1633"/>
            <x v="1636"/>
            <x v="1638"/>
            <x v="1640"/>
            <x v="1645"/>
            <x v="1651"/>
            <x v="1652"/>
            <x v="1653"/>
            <x v="1654"/>
            <x v="1655"/>
            <x v="1657"/>
            <x v="1659"/>
            <x v="1663"/>
            <x v="1664"/>
            <x v="1665"/>
            <x v="1670"/>
            <x v="1672"/>
            <x v="1673"/>
            <x v="1674"/>
            <x v="1675"/>
            <x v="1676"/>
            <x v="1679"/>
            <x v="1680"/>
            <x v="1683"/>
            <x v="1684"/>
            <x v="1685"/>
            <x v="1686"/>
            <x v="1690"/>
            <x v="1694"/>
          </reference>
        </references>
      </pivotArea>
    </format>
    <format dxfId="349">
      <pivotArea dataOnly="0" labelOnly="1" fieldPosition="0">
        <references count="1">
          <reference field="6" count="50">
            <x v="1696"/>
            <x v="1699"/>
            <x v="1701"/>
            <x v="1702"/>
            <x v="1704"/>
            <x v="1707"/>
            <x v="1708"/>
            <x v="1709"/>
            <x v="1710"/>
            <x v="1712"/>
            <x v="1713"/>
            <x v="1716"/>
            <x v="1717"/>
            <x v="1719"/>
            <x v="1722"/>
            <x v="1723"/>
            <x v="1724"/>
            <x v="1728"/>
            <x v="1729"/>
            <x v="1732"/>
            <x v="1735"/>
            <x v="1736"/>
            <x v="1741"/>
            <x v="1742"/>
            <x v="1759"/>
            <x v="1760"/>
            <x v="1763"/>
            <x v="1765"/>
            <x v="1766"/>
            <x v="1769"/>
            <x v="1770"/>
            <x v="1774"/>
            <x v="1775"/>
            <x v="1781"/>
            <x v="1782"/>
            <x v="1785"/>
            <x v="1787"/>
            <x v="1790"/>
            <x v="1792"/>
            <x v="1794"/>
            <x v="1795"/>
            <x v="1801"/>
            <x v="1802"/>
            <x v="1806"/>
            <x v="1807"/>
            <x v="1808"/>
            <x v="1810"/>
            <x v="1814"/>
            <x v="1815"/>
            <x v="1817"/>
          </reference>
        </references>
      </pivotArea>
    </format>
    <format dxfId="348">
      <pivotArea dataOnly="0" labelOnly="1" fieldPosition="0">
        <references count="1">
          <reference field="6" count="50">
            <x v="1820"/>
            <x v="1821"/>
            <x v="1824"/>
            <x v="1825"/>
            <x v="1827"/>
            <x v="1828"/>
            <x v="1829"/>
            <x v="1831"/>
            <x v="1832"/>
            <x v="1837"/>
            <x v="1839"/>
            <x v="1841"/>
            <x v="1844"/>
            <x v="1848"/>
            <x v="1851"/>
            <x v="1852"/>
            <x v="1855"/>
            <x v="1856"/>
            <x v="1858"/>
            <x v="1862"/>
            <x v="1864"/>
            <x v="1865"/>
            <x v="1868"/>
            <x v="1870"/>
            <x v="1871"/>
            <x v="1873"/>
            <x v="1874"/>
            <x v="1875"/>
            <x v="1876"/>
            <x v="1879"/>
            <x v="1880"/>
            <x v="1881"/>
            <x v="1882"/>
            <x v="1883"/>
            <x v="1885"/>
            <x v="1894"/>
            <x v="1896"/>
            <x v="1897"/>
            <x v="1898"/>
            <x v="1903"/>
            <x v="1904"/>
            <x v="1905"/>
            <x v="1909"/>
            <x v="1911"/>
            <x v="1913"/>
            <x v="1916"/>
            <x v="1917"/>
            <x v="1919"/>
            <x v="1921"/>
            <x v="1925"/>
          </reference>
        </references>
      </pivotArea>
    </format>
    <format dxfId="347">
      <pivotArea dataOnly="0" labelOnly="1" fieldPosition="0">
        <references count="1">
          <reference field="6" count="50">
            <x v="1928"/>
            <x v="1931"/>
            <x v="1933"/>
            <x v="1939"/>
            <x v="1940"/>
            <x v="1942"/>
            <x v="1945"/>
            <x v="1946"/>
            <x v="1949"/>
            <x v="1955"/>
            <x v="1961"/>
            <x v="1964"/>
            <x v="1968"/>
            <x v="1969"/>
            <x v="1972"/>
            <x v="1978"/>
            <x v="1979"/>
            <x v="1980"/>
            <x v="1981"/>
            <x v="1986"/>
            <x v="1988"/>
            <x v="1990"/>
            <x v="1991"/>
            <x v="1994"/>
            <x v="1995"/>
            <x v="1999"/>
            <x v="2000"/>
            <x v="2004"/>
            <x v="2005"/>
            <x v="2006"/>
            <x v="2010"/>
            <x v="2011"/>
            <x v="2017"/>
            <x v="2020"/>
            <x v="2025"/>
            <x v="2026"/>
            <x v="2028"/>
            <x v="2029"/>
            <x v="2030"/>
            <x v="2031"/>
            <x v="2032"/>
            <x v="2033"/>
            <x v="2034"/>
            <x v="2035"/>
            <x v="2040"/>
            <x v="2042"/>
            <x v="2043"/>
            <x v="2045"/>
            <x v="2057"/>
            <x v="2058"/>
          </reference>
        </references>
      </pivotArea>
    </format>
    <format dxfId="346">
      <pivotArea dataOnly="0" labelOnly="1" fieldPosition="0">
        <references count="1">
          <reference field="6" count="50">
            <x v="2062"/>
            <x v="2064"/>
            <x v="2065"/>
            <x v="2066"/>
            <x v="2068"/>
            <x v="2071"/>
            <x v="2072"/>
            <x v="2074"/>
            <x v="2079"/>
            <x v="2082"/>
            <x v="2085"/>
            <x v="2086"/>
            <x v="2088"/>
            <x v="2101"/>
            <x v="2103"/>
            <x v="2108"/>
            <x v="2110"/>
            <x v="2113"/>
            <x v="2114"/>
            <x v="2115"/>
            <x v="2116"/>
            <x v="2117"/>
            <x v="2118"/>
            <x v="2124"/>
            <x v="2127"/>
            <x v="2130"/>
            <x v="2132"/>
            <x v="2134"/>
            <x v="2136"/>
            <x v="2141"/>
            <x v="2142"/>
            <x v="2145"/>
            <x v="2149"/>
            <x v="2150"/>
            <x v="2155"/>
            <x v="2156"/>
            <x v="2157"/>
            <x v="2158"/>
            <x v="2159"/>
            <x v="2160"/>
            <x v="2163"/>
            <x v="2164"/>
            <x v="2170"/>
            <x v="2173"/>
            <x v="2174"/>
            <x v="2177"/>
            <x v="2178"/>
            <x v="2179"/>
            <x v="2180"/>
            <x v="2181"/>
          </reference>
        </references>
      </pivotArea>
    </format>
    <format dxfId="345">
      <pivotArea dataOnly="0" labelOnly="1" fieldPosition="0">
        <references count="1">
          <reference field="6" count="50">
            <x v="2182"/>
            <x v="2188"/>
            <x v="2189"/>
            <x v="2194"/>
            <x v="2195"/>
            <x v="2197"/>
            <x v="2199"/>
            <x v="2201"/>
            <x v="2202"/>
            <x v="2205"/>
            <x v="2206"/>
            <x v="2209"/>
            <x v="2211"/>
            <x v="2212"/>
            <x v="2213"/>
            <x v="2216"/>
            <x v="2217"/>
            <x v="2218"/>
            <x v="2219"/>
            <x v="2220"/>
            <x v="2222"/>
            <x v="2223"/>
            <x v="2226"/>
            <x v="2228"/>
            <x v="2232"/>
            <x v="2235"/>
            <x v="2237"/>
            <x v="2239"/>
            <x v="2240"/>
            <x v="2241"/>
            <x v="2242"/>
            <x v="2243"/>
            <x v="2246"/>
            <x v="2249"/>
            <x v="2252"/>
            <x v="2254"/>
            <x v="2257"/>
            <x v="2260"/>
            <x v="2262"/>
            <x v="2263"/>
            <x v="2264"/>
            <x v="2266"/>
            <x v="2267"/>
            <x v="2273"/>
            <x v="2274"/>
            <x v="2275"/>
            <x v="2277"/>
            <x v="2279"/>
            <x v="2281"/>
            <x v="2283"/>
          </reference>
        </references>
      </pivotArea>
    </format>
    <format dxfId="344">
      <pivotArea dataOnly="0" labelOnly="1" fieldPosition="0">
        <references count="1">
          <reference field="6" count="50">
            <x v="2284"/>
            <x v="2285"/>
            <x v="2286"/>
            <x v="2287"/>
            <x v="2291"/>
            <x v="2295"/>
            <x v="2297"/>
            <x v="2299"/>
            <x v="2302"/>
            <x v="2304"/>
            <x v="2305"/>
            <x v="2308"/>
            <x v="2309"/>
            <x v="2310"/>
            <x v="2313"/>
            <x v="2314"/>
            <x v="2315"/>
            <x v="2318"/>
            <x v="2319"/>
            <x v="2321"/>
            <x v="2324"/>
            <x v="2326"/>
            <x v="2327"/>
            <x v="2330"/>
            <x v="2331"/>
            <x v="2332"/>
            <x v="2336"/>
            <x v="2339"/>
            <x v="2340"/>
            <x v="2343"/>
            <x v="2344"/>
            <x v="2352"/>
            <x v="2353"/>
            <x v="2355"/>
            <x v="2360"/>
            <x v="2361"/>
            <x v="2362"/>
            <x v="2389"/>
            <x v="2392"/>
            <x v="2393"/>
            <x v="2396"/>
            <x v="2398"/>
            <x v="2399"/>
            <x v="2401"/>
            <x v="2402"/>
            <x v="2403"/>
            <x v="2406"/>
            <x v="2407"/>
            <x v="2408"/>
            <x v="2409"/>
          </reference>
        </references>
      </pivotArea>
    </format>
    <format dxfId="343">
      <pivotArea dataOnly="0" labelOnly="1" fieldPosition="0">
        <references count="1">
          <reference field="6" count="24">
            <x v="2411"/>
            <x v="2412"/>
            <x v="2414"/>
            <x v="2420"/>
            <x v="2421"/>
            <x v="2422"/>
            <x v="2424"/>
            <x v="2425"/>
            <x v="2427"/>
            <x v="2431"/>
            <x v="2434"/>
            <x v="2436"/>
            <x v="2437"/>
            <x v="2439"/>
            <x v="2448"/>
            <x v="2449"/>
            <x v="2451"/>
            <x v="2453"/>
            <x v="2455"/>
            <x v="2459"/>
            <x v="2462"/>
            <x v="2464"/>
            <x v="2465"/>
            <x v="2466"/>
          </reference>
        </references>
      </pivotArea>
    </format>
    <format dxfId="342">
      <pivotArea dataOnly="0" labelOnly="1" fieldPosition="0">
        <references count="1">
          <reference field="19" count="0"/>
        </references>
      </pivotArea>
    </format>
    <format dxfId="341">
      <pivotArea dataOnly="0" labelOnly="1" grandCol="1" outline="0" fieldPosition="0"/>
    </format>
    <format dxfId="340">
      <pivotArea dataOnly="0" labelOnly="1" fieldPosition="0">
        <references count="1">
          <reference field="6" count="50">
            <x v="0"/>
            <x v="4"/>
            <x v="5"/>
            <x v="8"/>
            <x v="11"/>
            <x v="14"/>
            <x v="17"/>
            <x v="19"/>
            <x v="21"/>
            <x v="24"/>
            <x v="25"/>
            <x v="27"/>
            <x v="32"/>
            <x v="34"/>
            <x v="35"/>
            <x v="40"/>
            <x v="42"/>
            <x v="44"/>
            <x v="47"/>
            <x v="48"/>
            <x v="50"/>
            <x v="51"/>
            <x v="52"/>
            <x v="55"/>
            <x v="58"/>
            <x v="60"/>
            <x v="61"/>
            <x v="62"/>
            <x v="63"/>
            <x v="69"/>
            <x v="71"/>
            <x v="77"/>
            <x v="81"/>
            <x v="87"/>
            <x v="95"/>
            <x v="96"/>
            <x v="97"/>
            <x v="101"/>
            <x v="106"/>
            <x v="107"/>
            <x v="108"/>
            <x v="109"/>
            <x v="112"/>
            <x v="115"/>
            <x v="118"/>
            <x v="119"/>
            <x v="125"/>
            <x v="127"/>
            <x v="130"/>
            <x v="132"/>
          </reference>
        </references>
      </pivotArea>
    </format>
    <format dxfId="339">
      <pivotArea dataOnly="0" labelOnly="1" fieldPosition="0">
        <references count="1">
          <reference field="6" count="50">
            <x v="134"/>
            <x v="135"/>
            <x v="137"/>
            <x v="139"/>
            <x v="140"/>
            <x v="145"/>
            <x v="147"/>
            <x v="150"/>
            <x v="151"/>
            <x v="155"/>
            <x v="156"/>
            <x v="160"/>
            <x v="162"/>
            <x v="163"/>
            <x v="166"/>
            <x v="168"/>
            <x v="172"/>
            <x v="175"/>
            <x v="178"/>
            <x v="179"/>
            <x v="180"/>
            <x v="184"/>
            <x v="188"/>
            <x v="189"/>
            <x v="192"/>
            <x v="194"/>
            <x v="204"/>
            <x v="205"/>
            <x v="206"/>
            <x v="209"/>
            <x v="210"/>
            <x v="216"/>
            <x v="217"/>
            <x v="218"/>
            <x v="222"/>
            <x v="224"/>
            <x v="229"/>
            <x v="232"/>
            <x v="238"/>
            <x v="241"/>
            <x v="245"/>
            <x v="248"/>
            <x v="251"/>
            <x v="252"/>
            <x v="255"/>
            <x v="258"/>
            <x v="260"/>
            <x v="262"/>
            <x v="265"/>
            <x v="270"/>
          </reference>
        </references>
      </pivotArea>
    </format>
    <format dxfId="338">
      <pivotArea dataOnly="0" labelOnly="1" fieldPosition="0">
        <references count="1">
          <reference field="6" count="50">
            <x v="271"/>
            <x v="272"/>
            <x v="279"/>
            <x v="284"/>
            <x v="287"/>
            <x v="294"/>
            <x v="296"/>
            <x v="297"/>
            <x v="299"/>
            <x v="301"/>
            <x v="303"/>
            <x v="304"/>
            <x v="305"/>
            <x v="306"/>
            <x v="307"/>
            <x v="311"/>
            <x v="313"/>
            <x v="314"/>
            <x v="318"/>
            <x v="321"/>
            <x v="323"/>
            <x v="324"/>
            <x v="325"/>
            <x v="329"/>
            <x v="330"/>
            <x v="331"/>
            <x v="332"/>
            <x v="341"/>
            <x v="342"/>
            <x v="343"/>
            <x v="344"/>
            <x v="345"/>
            <x v="347"/>
            <x v="348"/>
            <x v="349"/>
            <x v="351"/>
            <x v="355"/>
            <x v="357"/>
            <x v="363"/>
            <x v="365"/>
            <x v="367"/>
            <x v="368"/>
            <x v="372"/>
            <x v="373"/>
            <x v="378"/>
            <x v="379"/>
            <x v="384"/>
            <x v="385"/>
            <x v="386"/>
            <x v="389"/>
          </reference>
        </references>
      </pivotArea>
    </format>
    <format dxfId="337">
      <pivotArea dataOnly="0" labelOnly="1" fieldPosition="0">
        <references count="1">
          <reference field="6" count="50">
            <x v="391"/>
            <x v="392"/>
            <x v="393"/>
            <x v="395"/>
            <x v="396"/>
            <x v="397"/>
            <x v="399"/>
            <x v="401"/>
            <x v="403"/>
            <x v="406"/>
            <x v="408"/>
            <x v="411"/>
            <x v="412"/>
            <x v="414"/>
            <x v="416"/>
            <x v="417"/>
            <x v="420"/>
            <x v="422"/>
            <x v="423"/>
            <x v="424"/>
            <x v="426"/>
            <x v="428"/>
            <x v="430"/>
            <x v="431"/>
            <x v="435"/>
            <x v="436"/>
            <x v="438"/>
            <x v="439"/>
            <x v="440"/>
            <x v="442"/>
            <x v="443"/>
            <x v="445"/>
            <x v="448"/>
            <x v="450"/>
            <x v="453"/>
            <x v="454"/>
            <x v="456"/>
            <x v="457"/>
            <x v="459"/>
            <x v="464"/>
            <x v="465"/>
            <x v="468"/>
            <x v="471"/>
            <x v="474"/>
            <x v="475"/>
            <x v="486"/>
            <x v="488"/>
            <x v="493"/>
            <x v="494"/>
            <x v="495"/>
          </reference>
        </references>
      </pivotArea>
    </format>
    <format dxfId="336">
      <pivotArea dataOnly="0" labelOnly="1" fieldPosition="0">
        <references count="1">
          <reference field="6" count="50">
            <x v="496"/>
            <x v="499"/>
            <x v="500"/>
            <x v="501"/>
            <x v="508"/>
            <x v="510"/>
            <x v="511"/>
            <x v="513"/>
            <x v="518"/>
            <x v="521"/>
            <x v="524"/>
            <x v="526"/>
            <x v="527"/>
            <x v="528"/>
            <x v="529"/>
            <x v="531"/>
            <x v="532"/>
            <x v="536"/>
            <x v="538"/>
            <x v="539"/>
            <x v="541"/>
            <x v="542"/>
            <x v="546"/>
            <x v="547"/>
            <x v="549"/>
            <x v="550"/>
            <x v="552"/>
            <x v="553"/>
            <x v="554"/>
            <x v="555"/>
            <x v="557"/>
            <x v="558"/>
            <x v="561"/>
            <x v="562"/>
            <x v="564"/>
            <x v="565"/>
            <x v="567"/>
            <x v="568"/>
            <x v="576"/>
            <x v="578"/>
            <x v="579"/>
            <x v="586"/>
            <x v="588"/>
            <x v="589"/>
            <x v="591"/>
            <x v="592"/>
            <x v="593"/>
            <x v="594"/>
            <x v="595"/>
            <x v="596"/>
          </reference>
        </references>
      </pivotArea>
    </format>
    <format dxfId="335">
      <pivotArea dataOnly="0" labelOnly="1" fieldPosition="0">
        <references count="1">
          <reference field="6" count="50">
            <x v="597"/>
            <x v="599"/>
            <x v="600"/>
            <x v="601"/>
            <x v="602"/>
            <x v="603"/>
            <x v="606"/>
            <x v="611"/>
            <x v="617"/>
            <x v="619"/>
            <x v="622"/>
            <x v="625"/>
            <x v="626"/>
            <x v="627"/>
            <x v="628"/>
            <x v="630"/>
            <x v="632"/>
            <x v="636"/>
            <x v="637"/>
            <x v="639"/>
            <x v="640"/>
            <x v="641"/>
            <x v="643"/>
            <x v="644"/>
            <x v="645"/>
            <x v="647"/>
            <x v="649"/>
            <x v="652"/>
            <x v="653"/>
            <x v="654"/>
            <x v="655"/>
            <x v="656"/>
            <x v="658"/>
            <x v="659"/>
            <x v="662"/>
            <x v="665"/>
            <x v="667"/>
            <x v="668"/>
            <x v="670"/>
            <x v="671"/>
            <x v="673"/>
            <x v="676"/>
            <x v="677"/>
            <x v="678"/>
            <x v="681"/>
            <x v="684"/>
            <x v="685"/>
            <x v="686"/>
            <x v="687"/>
            <x v="688"/>
          </reference>
        </references>
      </pivotArea>
    </format>
    <format dxfId="334">
      <pivotArea dataOnly="0" labelOnly="1" fieldPosition="0">
        <references count="1">
          <reference field="6" count="50">
            <x v="689"/>
            <x v="692"/>
            <x v="693"/>
            <x v="694"/>
            <x v="695"/>
            <x v="697"/>
            <x v="698"/>
            <x v="699"/>
            <x v="700"/>
            <x v="704"/>
            <x v="706"/>
            <x v="711"/>
            <x v="713"/>
            <x v="715"/>
            <x v="716"/>
            <x v="717"/>
            <x v="720"/>
            <x v="721"/>
            <x v="724"/>
            <x v="725"/>
            <x v="727"/>
            <x v="729"/>
            <x v="731"/>
            <x v="732"/>
            <x v="734"/>
            <x v="735"/>
            <x v="736"/>
            <x v="739"/>
            <x v="743"/>
            <x v="744"/>
            <x v="745"/>
            <x v="747"/>
            <x v="749"/>
            <x v="751"/>
            <x v="752"/>
            <x v="753"/>
            <x v="756"/>
            <x v="757"/>
            <x v="758"/>
            <x v="759"/>
            <x v="763"/>
            <x v="766"/>
            <x v="767"/>
            <x v="768"/>
            <x v="770"/>
            <x v="771"/>
            <x v="772"/>
            <x v="775"/>
            <x v="776"/>
            <x v="777"/>
          </reference>
        </references>
      </pivotArea>
    </format>
    <format dxfId="333">
      <pivotArea dataOnly="0" labelOnly="1" fieldPosition="0">
        <references count="1">
          <reference field="6" count="50">
            <x v="778"/>
            <x v="780"/>
            <x v="781"/>
            <x v="783"/>
            <x v="784"/>
            <x v="787"/>
            <x v="788"/>
            <x v="790"/>
            <x v="792"/>
            <x v="794"/>
            <x v="796"/>
            <x v="797"/>
            <x v="800"/>
            <x v="804"/>
            <x v="811"/>
            <x v="813"/>
            <x v="816"/>
            <x v="822"/>
            <x v="823"/>
            <x v="826"/>
            <x v="827"/>
            <x v="828"/>
            <x v="830"/>
            <x v="831"/>
            <x v="834"/>
            <x v="835"/>
            <x v="837"/>
            <x v="838"/>
            <x v="842"/>
            <x v="844"/>
            <x v="845"/>
            <x v="846"/>
            <x v="847"/>
            <x v="849"/>
            <x v="852"/>
            <x v="854"/>
            <x v="855"/>
            <x v="858"/>
            <x v="859"/>
            <x v="860"/>
            <x v="865"/>
            <x v="866"/>
            <x v="868"/>
            <x v="870"/>
            <x v="872"/>
            <x v="874"/>
            <x v="875"/>
            <x v="880"/>
            <x v="882"/>
            <x v="884"/>
          </reference>
        </references>
      </pivotArea>
    </format>
    <format dxfId="332">
      <pivotArea dataOnly="0" labelOnly="1" fieldPosition="0">
        <references count="1">
          <reference field="6" count="50">
            <x v="886"/>
            <x v="892"/>
            <x v="893"/>
            <x v="895"/>
            <x v="896"/>
            <x v="899"/>
            <x v="902"/>
            <x v="903"/>
            <x v="904"/>
            <x v="906"/>
            <x v="910"/>
            <x v="912"/>
            <x v="913"/>
            <x v="914"/>
            <x v="915"/>
            <x v="919"/>
            <x v="922"/>
            <x v="923"/>
            <x v="924"/>
            <x v="925"/>
            <x v="929"/>
            <x v="932"/>
            <x v="933"/>
            <x v="936"/>
            <x v="938"/>
            <x v="939"/>
            <x v="944"/>
            <x v="946"/>
            <x v="948"/>
            <x v="950"/>
            <x v="956"/>
            <x v="958"/>
            <x v="959"/>
            <x v="960"/>
            <x v="962"/>
            <x v="963"/>
            <x v="965"/>
            <x v="969"/>
            <x v="971"/>
            <x v="973"/>
            <x v="974"/>
            <x v="977"/>
            <x v="978"/>
            <x v="982"/>
            <x v="984"/>
            <x v="989"/>
            <x v="990"/>
            <x v="991"/>
            <x v="995"/>
            <x v="999"/>
          </reference>
        </references>
      </pivotArea>
    </format>
    <format dxfId="331">
      <pivotArea dataOnly="0" labelOnly="1" fieldPosition="0">
        <references count="1">
          <reference field="6" count="50">
            <x v="1004"/>
            <x v="1006"/>
            <x v="1007"/>
            <x v="1008"/>
            <x v="1009"/>
            <x v="1010"/>
            <x v="1012"/>
            <x v="1013"/>
            <x v="1014"/>
            <x v="1015"/>
            <x v="1017"/>
            <x v="1018"/>
            <x v="1021"/>
            <x v="1022"/>
            <x v="1023"/>
            <x v="1024"/>
            <x v="1025"/>
            <x v="1028"/>
            <x v="1030"/>
            <x v="1031"/>
            <x v="1032"/>
            <x v="1033"/>
            <x v="1040"/>
            <x v="1047"/>
            <x v="1048"/>
            <x v="1049"/>
            <x v="1051"/>
            <x v="1053"/>
            <x v="1063"/>
            <x v="1065"/>
            <x v="1067"/>
            <x v="1068"/>
            <x v="1070"/>
            <x v="1073"/>
            <x v="1075"/>
            <x v="1076"/>
            <x v="1081"/>
            <x v="1082"/>
            <x v="1083"/>
            <x v="1086"/>
            <x v="1087"/>
            <x v="1088"/>
            <x v="1091"/>
            <x v="1095"/>
            <x v="1096"/>
            <x v="1100"/>
            <x v="1101"/>
            <x v="1105"/>
            <x v="1107"/>
            <x v="1108"/>
          </reference>
        </references>
      </pivotArea>
    </format>
    <format dxfId="330">
      <pivotArea dataOnly="0" labelOnly="1" fieldPosition="0">
        <references count="1">
          <reference field="6" count="50">
            <x v="1110"/>
            <x v="1111"/>
            <x v="1113"/>
            <x v="1114"/>
            <x v="1116"/>
            <x v="1117"/>
            <x v="1119"/>
            <x v="1120"/>
            <x v="1125"/>
            <x v="1128"/>
            <x v="1129"/>
            <x v="1130"/>
            <x v="1131"/>
            <x v="1133"/>
            <x v="1135"/>
            <x v="1136"/>
            <x v="1138"/>
            <x v="1139"/>
            <x v="1141"/>
            <x v="1142"/>
            <x v="1143"/>
            <x v="1145"/>
            <x v="1154"/>
            <x v="1156"/>
            <x v="1157"/>
            <x v="1160"/>
            <x v="1162"/>
            <x v="1163"/>
            <x v="1166"/>
            <x v="1167"/>
            <x v="1168"/>
            <x v="1170"/>
            <x v="1171"/>
            <x v="1172"/>
            <x v="1173"/>
            <x v="1174"/>
            <x v="1177"/>
            <x v="1180"/>
            <x v="1181"/>
            <x v="1183"/>
            <x v="1186"/>
            <x v="1188"/>
            <x v="1193"/>
            <x v="1200"/>
            <x v="1202"/>
            <x v="1204"/>
            <x v="1208"/>
            <x v="1210"/>
            <x v="1214"/>
            <x v="1216"/>
          </reference>
        </references>
      </pivotArea>
    </format>
    <format dxfId="329">
      <pivotArea dataOnly="0" labelOnly="1" fieldPosition="0">
        <references count="1">
          <reference field="6" count="50">
            <x v="1217"/>
            <x v="1219"/>
            <x v="1220"/>
            <x v="1223"/>
            <x v="1225"/>
            <x v="1226"/>
            <x v="1231"/>
            <x v="1232"/>
            <x v="1233"/>
            <x v="1234"/>
            <x v="1235"/>
            <x v="1236"/>
            <x v="1238"/>
            <x v="1239"/>
            <x v="1240"/>
            <x v="1241"/>
            <x v="1242"/>
            <x v="1244"/>
            <x v="1250"/>
            <x v="1251"/>
            <x v="1252"/>
            <x v="1254"/>
            <x v="1255"/>
            <x v="1256"/>
            <x v="1258"/>
            <x v="1260"/>
            <x v="1262"/>
            <x v="1267"/>
            <x v="1268"/>
            <x v="1273"/>
            <x v="1274"/>
            <x v="1276"/>
            <x v="1281"/>
            <x v="1283"/>
            <x v="1285"/>
            <x v="1286"/>
            <x v="1287"/>
            <x v="1289"/>
            <x v="1290"/>
            <x v="1295"/>
            <x v="1296"/>
            <x v="1299"/>
            <x v="1302"/>
            <x v="1307"/>
            <x v="1309"/>
            <x v="1310"/>
            <x v="1312"/>
            <x v="1313"/>
            <x v="1315"/>
            <x v="1317"/>
          </reference>
        </references>
      </pivotArea>
    </format>
    <format dxfId="328">
      <pivotArea dataOnly="0" labelOnly="1" fieldPosition="0">
        <references count="1">
          <reference field="6" count="50">
            <x v="1320"/>
            <x v="1321"/>
            <x v="1322"/>
            <x v="1327"/>
            <x v="1329"/>
            <x v="1331"/>
            <x v="1332"/>
            <x v="1339"/>
            <x v="1349"/>
            <x v="1350"/>
            <x v="1352"/>
            <x v="1353"/>
            <x v="1355"/>
            <x v="1363"/>
            <x v="1364"/>
            <x v="1366"/>
            <x v="1368"/>
            <x v="1374"/>
            <x v="1376"/>
            <x v="1378"/>
            <x v="1381"/>
            <x v="1384"/>
            <x v="1385"/>
            <x v="1388"/>
            <x v="1391"/>
            <x v="1392"/>
            <x v="1393"/>
            <x v="1394"/>
            <x v="1395"/>
            <x v="1398"/>
            <x v="1399"/>
            <x v="1400"/>
            <x v="1401"/>
            <x v="1404"/>
            <x v="1408"/>
            <x v="1410"/>
            <x v="1417"/>
            <x v="1420"/>
            <x v="1422"/>
            <x v="1423"/>
            <x v="1424"/>
            <x v="1428"/>
            <x v="1429"/>
            <x v="1433"/>
            <x v="1435"/>
            <x v="1437"/>
            <x v="1439"/>
            <x v="1441"/>
            <x v="1442"/>
            <x v="1445"/>
          </reference>
        </references>
      </pivotArea>
    </format>
    <format dxfId="327">
      <pivotArea dataOnly="0" labelOnly="1" fieldPosition="0">
        <references count="1">
          <reference field="6" count="50">
            <x v="1447"/>
            <x v="1448"/>
            <x v="1451"/>
            <x v="1455"/>
            <x v="1461"/>
            <x v="1462"/>
            <x v="1464"/>
            <x v="1465"/>
            <x v="1469"/>
            <x v="1475"/>
            <x v="1477"/>
            <x v="1482"/>
            <x v="1484"/>
            <x v="1485"/>
            <x v="1488"/>
            <x v="1489"/>
            <x v="1492"/>
            <x v="1494"/>
            <x v="1495"/>
            <x v="1497"/>
            <x v="1502"/>
            <x v="1505"/>
            <x v="1514"/>
            <x v="1521"/>
            <x v="1524"/>
            <x v="1526"/>
            <x v="1527"/>
            <x v="1530"/>
            <x v="1531"/>
            <x v="1532"/>
            <x v="1534"/>
            <x v="1535"/>
            <x v="1536"/>
            <x v="1539"/>
            <x v="1546"/>
            <x v="1549"/>
            <x v="1550"/>
            <x v="1560"/>
            <x v="1563"/>
            <x v="1565"/>
            <x v="1566"/>
            <x v="1567"/>
            <x v="1569"/>
            <x v="1570"/>
            <x v="1572"/>
            <x v="1573"/>
            <x v="1574"/>
            <x v="1576"/>
            <x v="1577"/>
            <x v="1581"/>
          </reference>
        </references>
      </pivotArea>
    </format>
    <format dxfId="326">
      <pivotArea dataOnly="0" labelOnly="1" fieldPosition="0">
        <references count="1">
          <reference field="6" count="50">
            <x v="1583"/>
            <x v="1584"/>
            <x v="1588"/>
            <x v="1589"/>
            <x v="1590"/>
            <x v="1592"/>
            <x v="1596"/>
            <x v="1599"/>
            <x v="1606"/>
            <x v="1607"/>
            <x v="1608"/>
            <x v="1609"/>
            <x v="1610"/>
            <x v="1616"/>
            <x v="1619"/>
            <x v="1620"/>
            <x v="1621"/>
            <x v="1622"/>
            <x v="1623"/>
            <x v="1630"/>
            <x v="1631"/>
            <x v="1633"/>
            <x v="1636"/>
            <x v="1638"/>
            <x v="1640"/>
            <x v="1645"/>
            <x v="1651"/>
            <x v="1652"/>
            <x v="1653"/>
            <x v="1654"/>
            <x v="1655"/>
            <x v="1657"/>
            <x v="1659"/>
            <x v="1663"/>
            <x v="1664"/>
            <x v="1665"/>
            <x v="1670"/>
            <x v="1672"/>
            <x v="1673"/>
            <x v="1674"/>
            <x v="1675"/>
            <x v="1676"/>
            <x v="1679"/>
            <x v="1680"/>
            <x v="1683"/>
            <x v="1684"/>
            <x v="1685"/>
            <x v="1686"/>
            <x v="1690"/>
            <x v="1694"/>
          </reference>
        </references>
      </pivotArea>
    </format>
    <format dxfId="325">
      <pivotArea dataOnly="0" labelOnly="1" fieldPosition="0">
        <references count="1">
          <reference field="6" count="50">
            <x v="1696"/>
            <x v="1699"/>
            <x v="1701"/>
            <x v="1702"/>
            <x v="1704"/>
            <x v="1707"/>
            <x v="1708"/>
            <x v="1709"/>
            <x v="1710"/>
            <x v="1712"/>
            <x v="1713"/>
            <x v="1716"/>
            <x v="1717"/>
            <x v="1719"/>
            <x v="1722"/>
            <x v="1723"/>
            <x v="1724"/>
            <x v="1728"/>
            <x v="1729"/>
            <x v="1732"/>
            <x v="1735"/>
            <x v="1736"/>
            <x v="1741"/>
            <x v="1742"/>
            <x v="1759"/>
            <x v="1760"/>
            <x v="1763"/>
            <x v="1765"/>
            <x v="1766"/>
            <x v="1769"/>
            <x v="1770"/>
            <x v="1774"/>
            <x v="1775"/>
            <x v="1781"/>
            <x v="1782"/>
            <x v="1785"/>
            <x v="1787"/>
            <x v="1790"/>
            <x v="1792"/>
            <x v="1794"/>
            <x v="1795"/>
            <x v="1801"/>
            <x v="1802"/>
            <x v="1806"/>
            <x v="1807"/>
            <x v="1808"/>
            <x v="1810"/>
            <x v="1814"/>
            <x v="1815"/>
            <x v="1817"/>
          </reference>
        </references>
      </pivotArea>
    </format>
    <format dxfId="324">
      <pivotArea dataOnly="0" labelOnly="1" fieldPosition="0">
        <references count="1">
          <reference field="6" count="50">
            <x v="1820"/>
            <x v="1821"/>
            <x v="1824"/>
            <x v="1825"/>
            <x v="1827"/>
            <x v="1828"/>
            <x v="1829"/>
            <x v="1831"/>
            <x v="1832"/>
            <x v="1837"/>
            <x v="1839"/>
            <x v="1841"/>
            <x v="1844"/>
            <x v="1848"/>
            <x v="1851"/>
            <x v="1852"/>
            <x v="1855"/>
            <x v="1856"/>
            <x v="1858"/>
            <x v="1862"/>
            <x v="1864"/>
            <x v="1865"/>
            <x v="1868"/>
            <x v="1870"/>
            <x v="1871"/>
            <x v="1873"/>
            <x v="1874"/>
            <x v="1875"/>
            <x v="1876"/>
            <x v="1879"/>
            <x v="1880"/>
            <x v="1881"/>
            <x v="1882"/>
            <x v="1883"/>
            <x v="1885"/>
            <x v="1894"/>
            <x v="1896"/>
            <x v="1897"/>
            <x v="1898"/>
            <x v="1903"/>
            <x v="1904"/>
            <x v="1905"/>
            <x v="1909"/>
            <x v="1911"/>
            <x v="1913"/>
            <x v="1916"/>
            <x v="1917"/>
            <x v="1919"/>
            <x v="1921"/>
            <x v="1925"/>
          </reference>
        </references>
      </pivotArea>
    </format>
    <format dxfId="323">
      <pivotArea dataOnly="0" labelOnly="1" fieldPosition="0">
        <references count="1">
          <reference field="6" count="50">
            <x v="1928"/>
            <x v="1931"/>
            <x v="1933"/>
            <x v="1939"/>
            <x v="1940"/>
            <x v="1942"/>
            <x v="1945"/>
            <x v="1946"/>
            <x v="1949"/>
            <x v="1955"/>
            <x v="1961"/>
            <x v="1964"/>
            <x v="1968"/>
            <x v="1969"/>
            <x v="1972"/>
            <x v="1978"/>
            <x v="1979"/>
            <x v="1980"/>
            <x v="1981"/>
            <x v="1986"/>
            <x v="1988"/>
            <x v="1990"/>
            <x v="1991"/>
            <x v="1994"/>
            <x v="1995"/>
            <x v="1999"/>
            <x v="2000"/>
            <x v="2004"/>
            <x v="2005"/>
            <x v="2006"/>
            <x v="2010"/>
            <x v="2011"/>
            <x v="2017"/>
            <x v="2020"/>
            <x v="2025"/>
            <x v="2026"/>
            <x v="2028"/>
            <x v="2029"/>
            <x v="2030"/>
            <x v="2031"/>
            <x v="2032"/>
            <x v="2033"/>
            <x v="2034"/>
            <x v="2035"/>
            <x v="2040"/>
            <x v="2042"/>
            <x v="2043"/>
            <x v="2045"/>
            <x v="2057"/>
            <x v="2058"/>
          </reference>
        </references>
      </pivotArea>
    </format>
    <format dxfId="322">
      <pivotArea dataOnly="0" labelOnly="1" fieldPosition="0">
        <references count="1">
          <reference field="6" count="50">
            <x v="2062"/>
            <x v="2064"/>
            <x v="2065"/>
            <x v="2066"/>
            <x v="2068"/>
            <x v="2071"/>
            <x v="2072"/>
            <x v="2074"/>
            <x v="2079"/>
            <x v="2082"/>
            <x v="2085"/>
            <x v="2086"/>
            <x v="2088"/>
            <x v="2101"/>
            <x v="2103"/>
            <x v="2108"/>
            <x v="2110"/>
            <x v="2113"/>
            <x v="2114"/>
            <x v="2115"/>
            <x v="2116"/>
            <x v="2117"/>
            <x v="2118"/>
            <x v="2124"/>
            <x v="2127"/>
            <x v="2130"/>
            <x v="2132"/>
            <x v="2134"/>
            <x v="2136"/>
            <x v="2141"/>
            <x v="2142"/>
            <x v="2145"/>
            <x v="2149"/>
            <x v="2150"/>
            <x v="2155"/>
            <x v="2156"/>
            <x v="2157"/>
            <x v="2158"/>
            <x v="2159"/>
            <x v="2160"/>
            <x v="2163"/>
            <x v="2164"/>
            <x v="2170"/>
            <x v="2173"/>
            <x v="2174"/>
            <x v="2177"/>
            <x v="2178"/>
            <x v="2179"/>
            <x v="2180"/>
            <x v="2181"/>
          </reference>
        </references>
      </pivotArea>
    </format>
    <format dxfId="321">
      <pivotArea dataOnly="0" labelOnly="1" fieldPosition="0">
        <references count="1">
          <reference field="6" count="50">
            <x v="2182"/>
            <x v="2188"/>
            <x v="2189"/>
            <x v="2194"/>
            <x v="2195"/>
            <x v="2197"/>
            <x v="2199"/>
            <x v="2201"/>
            <x v="2202"/>
            <x v="2205"/>
            <x v="2206"/>
            <x v="2209"/>
            <x v="2211"/>
            <x v="2212"/>
            <x v="2213"/>
            <x v="2216"/>
            <x v="2217"/>
            <x v="2218"/>
            <x v="2219"/>
            <x v="2220"/>
            <x v="2222"/>
            <x v="2223"/>
            <x v="2226"/>
            <x v="2228"/>
            <x v="2232"/>
            <x v="2235"/>
            <x v="2237"/>
            <x v="2239"/>
            <x v="2240"/>
            <x v="2241"/>
            <x v="2242"/>
            <x v="2243"/>
            <x v="2246"/>
            <x v="2249"/>
            <x v="2252"/>
            <x v="2254"/>
            <x v="2257"/>
            <x v="2260"/>
            <x v="2262"/>
            <x v="2263"/>
            <x v="2264"/>
            <x v="2266"/>
            <x v="2267"/>
            <x v="2273"/>
            <x v="2274"/>
            <x v="2275"/>
            <x v="2277"/>
            <x v="2279"/>
            <x v="2281"/>
            <x v="2283"/>
          </reference>
        </references>
      </pivotArea>
    </format>
    <format dxfId="320">
      <pivotArea dataOnly="0" labelOnly="1" fieldPosition="0">
        <references count="1">
          <reference field="6" count="50">
            <x v="2284"/>
            <x v="2285"/>
            <x v="2286"/>
            <x v="2287"/>
            <x v="2291"/>
            <x v="2295"/>
            <x v="2297"/>
            <x v="2299"/>
            <x v="2302"/>
            <x v="2304"/>
            <x v="2305"/>
            <x v="2308"/>
            <x v="2309"/>
            <x v="2310"/>
            <x v="2313"/>
            <x v="2314"/>
            <x v="2315"/>
            <x v="2318"/>
            <x v="2319"/>
            <x v="2321"/>
            <x v="2324"/>
            <x v="2326"/>
            <x v="2327"/>
            <x v="2330"/>
            <x v="2331"/>
            <x v="2332"/>
            <x v="2336"/>
            <x v="2339"/>
            <x v="2340"/>
            <x v="2343"/>
            <x v="2344"/>
            <x v="2352"/>
            <x v="2353"/>
            <x v="2355"/>
            <x v="2360"/>
            <x v="2361"/>
            <x v="2362"/>
            <x v="2389"/>
            <x v="2392"/>
            <x v="2393"/>
            <x v="2396"/>
            <x v="2398"/>
            <x v="2399"/>
            <x v="2401"/>
            <x v="2402"/>
            <x v="2403"/>
            <x v="2406"/>
            <x v="2407"/>
            <x v="2408"/>
            <x v="2409"/>
          </reference>
        </references>
      </pivotArea>
    </format>
    <format dxfId="319">
      <pivotArea dataOnly="0" labelOnly="1" fieldPosition="0">
        <references count="1">
          <reference field="6" count="24">
            <x v="2411"/>
            <x v="2412"/>
            <x v="2414"/>
            <x v="2420"/>
            <x v="2421"/>
            <x v="2422"/>
            <x v="2424"/>
            <x v="2425"/>
            <x v="2427"/>
            <x v="2431"/>
            <x v="2434"/>
            <x v="2436"/>
            <x v="2437"/>
            <x v="2439"/>
            <x v="2448"/>
            <x v="2449"/>
            <x v="2451"/>
            <x v="2453"/>
            <x v="2455"/>
            <x v="2459"/>
            <x v="2462"/>
            <x v="2464"/>
            <x v="2465"/>
            <x v="2466"/>
          </reference>
        </references>
      </pivotArea>
    </format>
    <format dxfId="318">
      <pivotArea dataOnly="0" labelOnly="1" fieldPosition="0">
        <references count="1">
          <reference field="6" count="50">
            <x v="0"/>
            <x v="11"/>
            <x v="16"/>
            <x v="17"/>
            <x v="26"/>
            <x v="30"/>
            <x v="35"/>
            <x v="40"/>
            <x v="50"/>
            <x v="52"/>
            <x v="55"/>
            <x v="58"/>
            <x v="60"/>
            <x v="63"/>
            <x v="71"/>
            <x v="77"/>
            <x v="87"/>
            <x v="95"/>
            <x v="101"/>
            <x v="103"/>
            <x v="109"/>
            <x v="112"/>
            <x v="117"/>
            <x v="118"/>
            <x v="119"/>
            <x v="123"/>
            <x v="134"/>
            <x v="135"/>
            <x v="137"/>
            <x v="152"/>
            <x v="156"/>
            <x v="162"/>
            <x v="166"/>
            <x v="172"/>
            <x v="175"/>
            <x v="177"/>
            <x v="192"/>
            <x v="194"/>
            <x v="196"/>
            <x v="199"/>
            <x v="214"/>
            <x v="216"/>
            <x v="218"/>
            <x v="219"/>
            <x v="222"/>
            <x v="229"/>
            <x v="258"/>
            <x v="270"/>
            <x v="285"/>
            <x v="302"/>
          </reference>
        </references>
      </pivotArea>
    </format>
    <format dxfId="317">
      <pivotArea dataOnly="0" labelOnly="1" fieldPosition="0">
        <references count="1">
          <reference field="6" count="50">
            <x v="303"/>
            <x v="305"/>
            <x v="311"/>
            <x v="314"/>
            <x v="329"/>
            <x v="342"/>
            <x v="343"/>
            <x v="347"/>
            <x v="348"/>
            <x v="351"/>
            <x v="366"/>
            <x v="373"/>
            <x v="379"/>
            <x v="384"/>
            <x v="385"/>
            <x v="386"/>
            <x v="391"/>
            <x v="393"/>
            <x v="395"/>
            <x v="396"/>
            <x v="400"/>
            <x v="406"/>
            <x v="411"/>
            <x v="414"/>
            <x v="416"/>
            <x v="420"/>
            <x v="422"/>
            <x v="423"/>
            <x v="424"/>
            <x v="433"/>
            <x v="435"/>
            <x v="442"/>
            <x v="456"/>
            <x v="459"/>
            <x v="471"/>
            <x v="490"/>
            <x v="494"/>
            <x v="496"/>
            <x v="500"/>
            <x v="510"/>
            <x v="526"/>
            <x v="529"/>
            <x v="532"/>
            <x v="536"/>
            <x v="550"/>
            <x v="552"/>
            <x v="562"/>
            <x v="564"/>
            <x v="565"/>
            <x v="569"/>
          </reference>
        </references>
      </pivotArea>
    </format>
    <format dxfId="316">
      <pivotArea dataOnly="0" labelOnly="1" fieldPosition="0">
        <references count="1">
          <reference field="6" count="50">
            <x v="579"/>
            <x v="588"/>
            <x v="589"/>
            <x v="600"/>
            <x v="601"/>
            <x v="610"/>
            <x v="616"/>
            <x v="617"/>
            <x v="637"/>
            <x v="644"/>
            <x v="663"/>
            <x v="667"/>
            <x v="668"/>
            <x v="671"/>
            <x v="678"/>
            <x v="683"/>
            <x v="684"/>
            <x v="689"/>
            <x v="697"/>
            <x v="698"/>
            <x v="704"/>
            <x v="711"/>
            <x v="721"/>
            <x v="725"/>
            <x v="731"/>
            <x v="732"/>
            <x v="734"/>
            <x v="738"/>
            <x v="747"/>
            <x v="766"/>
            <x v="768"/>
            <x v="776"/>
            <x v="778"/>
            <x v="783"/>
            <x v="784"/>
            <x v="787"/>
            <x v="788"/>
            <x v="790"/>
            <x v="792"/>
            <x v="794"/>
            <x v="797"/>
            <x v="805"/>
            <x v="813"/>
            <x v="815"/>
            <x v="834"/>
            <x v="835"/>
            <x v="837"/>
            <x v="847"/>
            <x v="853"/>
            <x v="860"/>
          </reference>
        </references>
      </pivotArea>
    </format>
    <format dxfId="315">
      <pivotArea dataOnly="0" labelOnly="1" fieldPosition="0">
        <references count="1">
          <reference field="6" count="50">
            <x v="865"/>
            <x v="866"/>
            <x v="868"/>
            <x v="870"/>
            <x v="874"/>
            <x v="882"/>
            <x v="884"/>
            <x v="892"/>
            <x v="913"/>
            <x v="915"/>
            <x v="918"/>
            <x v="934"/>
            <x v="937"/>
            <x v="939"/>
            <x v="948"/>
            <x v="956"/>
            <x v="958"/>
            <x v="959"/>
            <x v="973"/>
            <x v="974"/>
            <x v="979"/>
            <x v="989"/>
            <x v="991"/>
            <x v="1000"/>
            <x v="1002"/>
            <x v="1007"/>
            <x v="1010"/>
            <x v="1012"/>
            <x v="1015"/>
            <x v="1018"/>
            <x v="1022"/>
            <x v="1025"/>
            <x v="1028"/>
            <x v="1040"/>
            <x v="1048"/>
            <x v="1053"/>
            <x v="1063"/>
            <x v="1066"/>
            <x v="1067"/>
            <x v="1073"/>
            <x v="1075"/>
            <x v="1076"/>
            <x v="1083"/>
            <x v="1087"/>
            <x v="1091"/>
            <x v="1097"/>
            <x v="1110"/>
            <x v="1116"/>
            <x v="1119"/>
            <x v="1129"/>
          </reference>
        </references>
      </pivotArea>
    </format>
    <format dxfId="314">
      <pivotArea dataOnly="0" labelOnly="1" fieldPosition="0">
        <references count="1">
          <reference field="6" count="50">
            <x v="1133"/>
            <x v="1142"/>
            <x v="1143"/>
            <x v="1156"/>
            <x v="1157"/>
            <x v="1158"/>
            <x v="1163"/>
            <x v="1170"/>
            <x v="1188"/>
            <x v="1198"/>
            <x v="1202"/>
            <x v="1210"/>
            <x v="1217"/>
            <x v="1234"/>
            <x v="1239"/>
            <x v="1241"/>
            <x v="1244"/>
            <x v="1247"/>
            <x v="1251"/>
            <x v="1253"/>
            <x v="1266"/>
            <x v="1268"/>
            <x v="1282"/>
            <x v="1285"/>
            <x v="1290"/>
            <x v="1302"/>
            <x v="1307"/>
            <x v="1312"/>
            <x v="1315"/>
            <x v="1321"/>
            <x v="1329"/>
            <x v="1347"/>
            <x v="1350"/>
            <x v="1352"/>
            <x v="1357"/>
            <x v="1366"/>
            <x v="1368"/>
            <x v="1371"/>
            <x v="1377"/>
            <x v="1381"/>
            <x v="1391"/>
            <x v="1393"/>
            <x v="1395"/>
            <x v="1408"/>
            <x v="1410"/>
            <x v="1414"/>
            <x v="1417"/>
            <x v="1423"/>
            <x v="1429"/>
            <x v="1448"/>
          </reference>
        </references>
      </pivotArea>
    </format>
    <format dxfId="313">
      <pivotArea dataOnly="0" labelOnly="1" fieldPosition="0">
        <references count="1">
          <reference field="6" count="50">
            <x v="1450"/>
            <x v="1453"/>
            <x v="1455"/>
            <x v="1464"/>
            <x v="1466"/>
            <x v="1468"/>
            <x v="1480"/>
            <x v="1482"/>
            <x v="1494"/>
            <x v="1507"/>
            <x v="1514"/>
            <x v="1518"/>
            <x v="1521"/>
            <x v="1547"/>
            <x v="1549"/>
            <x v="1550"/>
            <x v="1563"/>
            <x v="1564"/>
            <x v="1577"/>
            <x v="1604"/>
            <x v="1606"/>
            <x v="1608"/>
            <x v="1616"/>
            <x v="1619"/>
            <x v="1622"/>
            <x v="1623"/>
            <x v="1625"/>
            <x v="1630"/>
            <x v="1640"/>
            <x v="1646"/>
            <x v="1648"/>
            <x v="1655"/>
            <x v="1658"/>
            <x v="1663"/>
            <x v="1670"/>
            <x v="1672"/>
            <x v="1674"/>
            <x v="1676"/>
            <x v="1678"/>
            <x v="1680"/>
            <x v="1683"/>
            <x v="1693"/>
            <x v="1696"/>
            <x v="1701"/>
            <x v="1706"/>
            <x v="1707"/>
            <x v="1709"/>
            <x v="1710"/>
            <x v="1714"/>
            <x v="1716"/>
          </reference>
        </references>
      </pivotArea>
    </format>
    <format dxfId="312">
      <pivotArea dataOnly="0" labelOnly="1" fieldPosition="0">
        <references count="1">
          <reference field="6" count="50">
            <x v="1717"/>
            <x v="1729"/>
            <x v="1742"/>
            <x v="1760"/>
            <x v="1769"/>
            <x v="1770"/>
            <x v="1775"/>
            <x v="1776"/>
            <x v="1782"/>
            <x v="1785"/>
            <x v="1792"/>
            <x v="1794"/>
            <x v="1808"/>
            <x v="1814"/>
            <x v="1817"/>
            <x v="1821"/>
            <x v="1827"/>
            <x v="1829"/>
            <x v="1832"/>
            <x v="1841"/>
            <x v="1846"/>
            <x v="1856"/>
            <x v="1868"/>
            <x v="1870"/>
            <x v="1874"/>
            <x v="1876"/>
            <x v="1881"/>
            <x v="1885"/>
            <x v="1886"/>
            <x v="1911"/>
            <x v="1913"/>
            <x v="1916"/>
            <x v="1926"/>
            <x v="1927"/>
            <x v="1928"/>
            <x v="1939"/>
            <x v="1946"/>
            <x v="1949"/>
            <x v="1968"/>
            <x v="1969"/>
            <x v="1981"/>
            <x v="1988"/>
            <x v="1991"/>
            <x v="1994"/>
            <x v="1995"/>
            <x v="2004"/>
            <x v="2005"/>
            <x v="2006"/>
            <x v="2017"/>
            <x v="2021"/>
          </reference>
        </references>
      </pivotArea>
    </format>
    <format dxfId="311">
      <pivotArea dataOnly="0" labelOnly="1" fieldPosition="0">
        <references count="1">
          <reference field="6" count="50">
            <x v="2029"/>
            <x v="2030"/>
            <x v="2032"/>
            <x v="2033"/>
            <x v="2035"/>
            <x v="2042"/>
            <x v="2043"/>
            <x v="2054"/>
            <x v="2060"/>
            <x v="2062"/>
            <x v="2064"/>
            <x v="2072"/>
            <x v="2074"/>
            <x v="2082"/>
            <x v="2085"/>
            <x v="2087"/>
            <x v="2103"/>
            <x v="2108"/>
            <x v="2113"/>
            <x v="2114"/>
            <x v="2116"/>
            <x v="2118"/>
            <x v="2129"/>
            <x v="2156"/>
            <x v="2158"/>
            <x v="2159"/>
            <x v="2163"/>
            <x v="2170"/>
            <x v="2174"/>
            <x v="2177"/>
            <x v="2182"/>
            <x v="2188"/>
            <x v="2199"/>
            <x v="2213"/>
            <x v="2214"/>
            <x v="2217"/>
            <x v="2218"/>
            <x v="2219"/>
            <x v="2228"/>
            <x v="2240"/>
            <x v="2246"/>
            <x v="2249"/>
            <x v="2250"/>
            <x v="2252"/>
            <x v="2263"/>
            <x v="2266"/>
            <x v="2274"/>
            <x v="2279"/>
            <x v="2281"/>
            <x v="2285"/>
          </reference>
        </references>
      </pivotArea>
    </format>
    <format dxfId="310">
      <pivotArea dataOnly="0" labelOnly="1" fieldPosition="0">
        <references count="1">
          <reference field="6" count="33">
            <x v="2287"/>
            <x v="2295"/>
            <x v="2302"/>
            <x v="2304"/>
            <x v="2305"/>
            <x v="2312"/>
            <x v="2316"/>
            <x v="2323"/>
            <x v="2326"/>
            <x v="2327"/>
            <x v="2330"/>
            <x v="2332"/>
            <x v="2336"/>
            <x v="2339"/>
            <x v="2340"/>
            <x v="2345"/>
            <x v="2357"/>
            <x v="2360"/>
            <x v="2361"/>
            <x v="2362"/>
            <x v="2363"/>
            <x v="2393"/>
            <x v="2396"/>
            <x v="2398"/>
            <x v="2425"/>
            <x v="2431"/>
            <x v="2434"/>
            <x v="2439"/>
            <x v="2448"/>
            <x v="2460"/>
            <x v="2464"/>
            <x v="2465"/>
            <x v="2466"/>
          </reference>
        </references>
      </pivotArea>
    </format>
    <format dxfId="309">
      <pivotArea dataOnly="0" labelOnly="1" fieldPosition="0">
        <references count="1">
          <reference field="6" count="50">
            <x v="0"/>
            <x v="11"/>
            <x v="16"/>
            <x v="17"/>
            <x v="26"/>
            <x v="30"/>
            <x v="35"/>
            <x v="40"/>
            <x v="50"/>
            <x v="52"/>
            <x v="55"/>
            <x v="58"/>
            <x v="60"/>
            <x v="63"/>
            <x v="71"/>
            <x v="77"/>
            <x v="87"/>
            <x v="95"/>
            <x v="101"/>
            <x v="103"/>
            <x v="109"/>
            <x v="112"/>
            <x v="117"/>
            <x v="118"/>
            <x v="119"/>
            <x v="123"/>
            <x v="134"/>
            <x v="135"/>
            <x v="137"/>
            <x v="152"/>
            <x v="156"/>
            <x v="162"/>
            <x v="166"/>
            <x v="172"/>
            <x v="175"/>
            <x v="177"/>
            <x v="192"/>
            <x v="194"/>
            <x v="196"/>
            <x v="199"/>
            <x v="214"/>
            <x v="216"/>
            <x v="218"/>
            <x v="219"/>
            <x v="222"/>
            <x v="229"/>
            <x v="258"/>
            <x v="270"/>
            <x v="285"/>
            <x v="302"/>
          </reference>
        </references>
      </pivotArea>
    </format>
    <format dxfId="308">
      <pivotArea dataOnly="0" labelOnly="1" fieldPosition="0">
        <references count="1">
          <reference field="6" count="50">
            <x v="303"/>
            <x v="305"/>
            <x v="311"/>
            <x v="314"/>
            <x v="329"/>
            <x v="342"/>
            <x v="343"/>
            <x v="347"/>
            <x v="348"/>
            <x v="351"/>
            <x v="366"/>
            <x v="373"/>
            <x v="379"/>
            <x v="384"/>
            <x v="385"/>
            <x v="386"/>
            <x v="391"/>
            <x v="393"/>
            <x v="395"/>
            <x v="396"/>
            <x v="400"/>
            <x v="406"/>
            <x v="411"/>
            <x v="414"/>
            <x v="416"/>
            <x v="420"/>
            <x v="422"/>
            <x v="423"/>
            <x v="424"/>
            <x v="433"/>
            <x v="435"/>
            <x v="442"/>
            <x v="456"/>
            <x v="459"/>
            <x v="471"/>
            <x v="490"/>
            <x v="494"/>
            <x v="496"/>
            <x v="500"/>
            <x v="510"/>
            <x v="526"/>
            <x v="529"/>
            <x v="532"/>
            <x v="536"/>
            <x v="550"/>
            <x v="552"/>
            <x v="562"/>
            <x v="564"/>
            <x v="565"/>
            <x v="569"/>
          </reference>
        </references>
      </pivotArea>
    </format>
    <format dxfId="307">
      <pivotArea dataOnly="0" labelOnly="1" fieldPosition="0">
        <references count="1">
          <reference field="6" count="50">
            <x v="579"/>
            <x v="588"/>
            <x v="589"/>
            <x v="600"/>
            <x v="601"/>
            <x v="610"/>
            <x v="616"/>
            <x v="617"/>
            <x v="637"/>
            <x v="644"/>
            <x v="663"/>
            <x v="667"/>
            <x v="668"/>
            <x v="671"/>
            <x v="678"/>
            <x v="683"/>
            <x v="684"/>
            <x v="689"/>
            <x v="697"/>
            <x v="698"/>
            <x v="704"/>
            <x v="711"/>
            <x v="721"/>
            <x v="725"/>
            <x v="731"/>
            <x v="732"/>
            <x v="734"/>
            <x v="738"/>
            <x v="747"/>
            <x v="766"/>
            <x v="768"/>
            <x v="776"/>
            <x v="778"/>
            <x v="783"/>
            <x v="784"/>
            <x v="787"/>
            <x v="788"/>
            <x v="790"/>
            <x v="792"/>
            <x v="794"/>
            <x v="797"/>
            <x v="805"/>
            <x v="813"/>
            <x v="815"/>
            <x v="834"/>
            <x v="835"/>
            <x v="837"/>
            <x v="847"/>
            <x v="853"/>
            <x v="860"/>
          </reference>
        </references>
      </pivotArea>
    </format>
    <format dxfId="306">
      <pivotArea dataOnly="0" labelOnly="1" fieldPosition="0">
        <references count="1">
          <reference field="6" count="50">
            <x v="865"/>
            <x v="866"/>
            <x v="868"/>
            <x v="870"/>
            <x v="874"/>
            <x v="882"/>
            <x v="884"/>
            <x v="892"/>
            <x v="913"/>
            <x v="915"/>
            <x v="918"/>
            <x v="934"/>
            <x v="937"/>
            <x v="939"/>
            <x v="948"/>
            <x v="956"/>
            <x v="958"/>
            <x v="959"/>
            <x v="973"/>
            <x v="974"/>
            <x v="979"/>
            <x v="989"/>
            <x v="991"/>
            <x v="1000"/>
            <x v="1002"/>
            <x v="1007"/>
            <x v="1010"/>
            <x v="1012"/>
            <x v="1015"/>
            <x v="1018"/>
            <x v="1022"/>
            <x v="1025"/>
            <x v="1028"/>
            <x v="1040"/>
            <x v="1048"/>
            <x v="1053"/>
            <x v="1063"/>
            <x v="1066"/>
            <x v="1067"/>
            <x v="1073"/>
            <x v="1075"/>
            <x v="1076"/>
            <x v="1083"/>
            <x v="1087"/>
            <x v="1091"/>
            <x v="1097"/>
            <x v="1110"/>
            <x v="1116"/>
            <x v="1119"/>
            <x v="1129"/>
          </reference>
        </references>
      </pivotArea>
    </format>
    <format dxfId="305">
      <pivotArea dataOnly="0" labelOnly="1" fieldPosition="0">
        <references count="1">
          <reference field="6" count="50">
            <x v="1133"/>
            <x v="1142"/>
            <x v="1143"/>
            <x v="1156"/>
            <x v="1157"/>
            <x v="1158"/>
            <x v="1163"/>
            <x v="1170"/>
            <x v="1188"/>
            <x v="1198"/>
            <x v="1202"/>
            <x v="1210"/>
            <x v="1217"/>
            <x v="1234"/>
            <x v="1239"/>
            <x v="1241"/>
            <x v="1244"/>
            <x v="1247"/>
            <x v="1251"/>
            <x v="1253"/>
            <x v="1266"/>
            <x v="1268"/>
            <x v="1282"/>
            <x v="1285"/>
            <x v="1290"/>
            <x v="1302"/>
            <x v="1307"/>
            <x v="1312"/>
            <x v="1315"/>
            <x v="1321"/>
            <x v="1329"/>
            <x v="1347"/>
            <x v="1350"/>
            <x v="1352"/>
            <x v="1357"/>
            <x v="1366"/>
            <x v="1368"/>
            <x v="1371"/>
            <x v="1377"/>
            <x v="1381"/>
            <x v="1391"/>
            <x v="1393"/>
            <x v="1395"/>
            <x v="1408"/>
            <x v="1410"/>
            <x v="1414"/>
            <x v="1417"/>
            <x v="1423"/>
            <x v="1429"/>
            <x v="1448"/>
          </reference>
        </references>
      </pivotArea>
    </format>
    <format dxfId="304">
      <pivotArea dataOnly="0" labelOnly="1" fieldPosition="0">
        <references count="1">
          <reference field="6" count="50">
            <x v="1450"/>
            <x v="1453"/>
            <x v="1455"/>
            <x v="1464"/>
            <x v="1466"/>
            <x v="1468"/>
            <x v="1480"/>
            <x v="1482"/>
            <x v="1494"/>
            <x v="1507"/>
            <x v="1514"/>
            <x v="1518"/>
            <x v="1521"/>
            <x v="1547"/>
            <x v="1549"/>
            <x v="1550"/>
            <x v="1563"/>
            <x v="1564"/>
            <x v="1577"/>
            <x v="1604"/>
            <x v="1606"/>
            <x v="1608"/>
            <x v="1616"/>
            <x v="1619"/>
            <x v="1622"/>
            <x v="1623"/>
            <x v="1625"/>
            <x v="1630"/>
            <x v="1640"/>
            <x v="1646"/>
            <x v="1648"/>
            <x v="1655"/>
            <x v="1658"/>
            <x v="1663"/>
            <x v="1670"/>
            <x v="1672"/>
            <x v="1674"/>
            <x v="1676"/>
            <x v="1678"/>
            <x v="1680"/>
            <x v="1683"/>
            <x v="1693"/>
            <x v="1696"/>
            <x v="1701"/>
            <x v="1706"/>
            <x v="1707"/>
            <x v="1709"/>
            <x v="1710"/>
            <x v="1714"/>
            <x v="1716"/>
          </reference>
        </references>
      </pivotArea>
    </format>
    <format dxfId="303">
      <pivotArea dataOnly="0" labelOnly="1" fieldPosition="0">
        <references count="1">
          <reference field="6" count="50">
            <x v="1717"/>
            <x v="1729"/>
            <x v="1742"/>
            <x v="1760"/>
            <x v="1769"/>
            <x v="1770"/>
            <x v="1775"/>
            <x v="1776"/>
            <x v="1782"/>
            <x v="1785"/>
            <x v="1792"/>
            <x v="1794"/>
            <x v="1808"/>
            <x v="1814"/>
            <x v="1817"/>
            <x v="1821"/>
            <x v="1827"/>
            <x v="1829"/>
            <x v="1832"/>
            <x v="1841"/>
            <x v="1846"/>
            <x v="1856"/>
            <x v="1868"/>
            <x v="1870"/>
            <x v="1874"/>
            <x v="1876"/>
            <x v="1881"/>
            <x v="1885"/>
            <x v="1886"/>
            <x v="1911"/>
            <x v="1913"/>
            <x v="1916"/>
            <x v="1926"/>
            <x v="1927"/>
            <x v="1928"/>
            <x v="1939"/>
            <x v="1946"/>
            <x v="1949"/>
            <x v="1968"/>
            <x v="1969"/>
            <x v="1981"/>
            <x v="1988"/>
            <x v="1991"/>
            <x v="1994"/>
            <x v="1995"/>
            <x v="2004"/>
            <x v="2005"/>
            <x v="2006"/>
            <x v="2017"/>
            <x v="2021"/>
          </reference>
        </references>
      </pivotArea>
    </format>
    <format dxfId="302">
      <pivotArea dataOnly="0" labelOnly="1" fieldPosition="0">
        <references count="1">
          <reference field="6" count="50">
            <x v="2029"/>
            <x v="2030"/>
            <x v="2032"/>
            <x v="2033"/>
            <x v="2035"/>
            <x v="2042"/>
            <x v="2043"/>
            <x v="2054"/>
            <x v="2060"/>
            <x v="2062"/>
            <x v="2064"/>
            <x v="2072"/>
            <x v="2074"/>
            <x v="2082"/>
            <x v="2085"/>
            <x v="2087"/>
            <x v="2103"/>
            <x v="2108"/>
            <x v="2113"/>
            <x v="2114"/>
            <x v="2116"/>
            <x v="2118"/>
            <x v="2129"/>
            <x v="2156"/>
            <x v="2158"/>
            <x v="2159"/>
            <x v="2163"/>
            <x v="2170"/>
            <x v="2174"/>
            <x v="2177"/>
            <x v="2182"/>
            <x v="2188"/>
            <x v="2199"/>
            <x v="2213"/>
            <x v="2214"/>
            <x v="2217"/>
            <x v="2218"/>
            <x v="2219"/>
            <x v="2228"/>
            <x v="2240"/>
            <x v="2246"/>
            <x v="2249"/>
            <x v="2250"/>
            <x v="2252"/>
            <x v="2263"/>
            <x v="2266"/>
            <x v="2274"/>
            <x v="2279"/>
            <x v="2281"/>
            <x v="2285"/>
          </reference>
        </references>
      </pivotArea>
    </format>
    <format dxfId="301">
      <pivotArea dataOnly="0" labelOnly="1" fieldPosition="0">
        <references count="1">
          <reference field="6" count="33">
            <x v="2287"/>
            <x v="2295"/>
            <x v="2302"/>
            <x v="2304"/>
            <x v="2305"/>
            <x v="2312"/>
            <x v="2316"/>
            <x v="2323"/>
            <x v="2326"/>
            <x v="2327"/>
            <x v="2330"/>
            <x v="2332"/>
            <x v="2336"/>
            <x v="2339"/>
            <x v="2340"/>
            <x v="2345"/>
            <x v="2357"/>
            <x v="2360"/>
            <x v="2361"/>
            <x v="2362"/>
            <x v="2363"/>
            <x v="2393"/>
            <x v="2396"/>
            <x v="2398"/>
            <x v="2425"/>
            <x v="2431"/>
            <x v="2434"/>
            <x v="2439"/>
            <x v="2448"/>
            <x v="2460"/>
            <x v="2464"/>
            <x v="2465"/>
            <x v="2466"/>
          </reference>
        </references>
      </pivotArea>
    </format>
    <format dxfId="300">
      <pivotArea dataOnly="0" labelOnly="1" fieldPosition="0">
        <references count="1">
          <reference field="6" count="50">
            <x v="0"/>
            <x v="10"/>
            <x v="13"/>
            <x v="34"/>
            <x v="35"/>
            <x v="36"/>
            <x v="38"/>
            <x v="50"/>
            <x v="52"/>
            <x v="55"/>
            <x v="63"/>
            <x v="65"/>
            <x v="67"/>
            <x v="72"/>
            <x v="77"/>
            <x v="85"/>
            <x v="87"/>
            <x v="91"/>
            <x v="95"/>
            <x v="96"/>
            <x v="97"/>
            <x v="99"/>
            <x v="101"/>
            <x v="103"/>
            <x v="106"/>
            <x v="109"/>
            <x v="112"/>
            <x v="115"/>
            <x v="118"/>
            <x v="119"/>
            <x v="130"/>
            <x v="134"/>
            <x v="135"/>
            <x v="139"/>
            <x v="141"/>
            <x v="147"/>
            <x v="152"/>
            <x v="162"/>
            <x v="166"/>
            <x v="169"/>
            <x v="196"/>
            <x v="205"/>
            <x v="211"/>
            <x v="216"/>
            <x v="218"/>
            <x v="223"/>
            <x v="229"/>
            <x v="232"/>
            <x v="233"/>
            <x v="237"/>
          </reference>
        </references>
      </pivotArea>
    </format>
    <format dxfId="299">
      <pivotArea dataOnly="0" labelOnly="1" fieldPosition="0">
        <references count="1">
          <reference field="6" count="50">
            <x v="239"/>
            <x v="242"/>
            <x v="243"/>
            <x v="249"/>
            <x v="256"/>
            <x v="258"/>
            <x v="272"/>
            <x v="275"/>
            <x v="277"/>
            <x v="283"/>
            <x v="286"/>
            <x v="305"/>
            <x v="310"/>
            <x v="325"/>
            <x v="329"/>
            <x v="331"/>
            <x v="339"/>
            <x v="342"/>
            <x v="343"/>
            <x v="345"/>
            <x v="348"/>
            <x v="349"/>
            <x v="351"/>
            <x v="356"/>
            <x v="359"/>
            <x v="363"/>
            <x v="364"/>
            <x v="366"/>
            <x v="373"/>
            <x v="378"/>
            <x v="379"/>
            <x v="382"/>
            <x v="385"/>
            <x v="386"/>
            <x v="388"/>
            <x v="393"/>
            <x v="395"/>
            <x v="396"/>
            <x v="397"/>
            <x v="400"/>
            <x v="406"/>
            <x v="414"/>
            <x v="417"/>
            <x v="423"/>
            <x v="424"/>
            <x v="425"/>
            <x v="435"/>
            <x v="436"/>
            <x v="441"/>
            <x v="442"/>
          </reference>
        </references>
      </pivotArea>
    </format>
    <format dxfId="298">
      <pivotArea dataOnly="0" labelOnly="1" fieldPosition="0">
        <references count="1">
          <reference field="6" count="50">
            <x v="455"/>
            <x v="456"/>
            <x v="459"/>
            <x v="468"/>
            <x v="471"/>
            <x v="472"/>
            <x v="477"/>
            <x v="479"/>
            <x v="496"/>
            <x v="500"/>
            <x v="506"/>
            <x v="509"/>
            <x v="510"/>
            <x v="518"/>
            <x v="547"/>
            <x v="549"/>
            <x v="550"/>
            <x v="552"/>
            <x v="562"/>
            <x v="564"/>
            <x v="565"/>
            <x v="585"/>
            <x v="588"/>
            <x v="589"/>
            <x v="600"/>
            <x v="601"/>
            <x v="617"/>
            <x v="620"/>
            <x v="623"/>
            <x v="634"/>
            <x v="637"/>
            <x v="642"/>
            <x v="644"/>
            <x v="657"/>
            <x v="661"/>
            <x v="662"/>
            <x v="665"/>
            <x v="668"/>
            <x v="671"/>
            <x v="678"/>
            <x v="683"/>
            <x v="684"/>
            <x v="685"/>
            <x v="686"/>
            <x v="689"/>
            <x v="697"/>
            <x v="698"/>
            <x v="703"/>
            <x v="704"/>
            <x v="711"/>
          </reference>
        </references>
      </pivotArea>
    </format>
    <format dxfId="297">
      <pivotArea dataOnly="0" labelOnly="1" fieldPosition="0">
        <references count="1">
          <reference field="6" count="50">
            <x v="718"/>
            <x v="721"/>
            <x v="733"/>
            <x v="734"/>
            <x v="736"/>
            <x v="737"/>
            <x v="740"/>
            <x v="744"/>
            <x v="747"/>
            <x v="754"/>
            <x v="758"/>
            <x v="761"/>
            <x v="766"/>
            <x v="768"/>
            <x v="773"/>
            <x v="775"/>
            <x v="776"/>
            <x v="777"/>
            <x v="778"/>
            <x v="783"/>
            <x v="784"/>
            <x v="787"/>
            <x v="790"/>
            <x v="792"/>
            <x v="794"/>
            <x v="797"/>
            <x v="800"/>
            <x v="812"/>
            <x v="813"/>
            <x v="822"/>
            <x v="831"/>
            <x v="833"/>
            <x v="835"/>
            <x v="840"/>
            <x v="845"/>
            <x v="850"/>
            <x v="852"/>
            <x v="860"/>
            <x v="868"/>
            <x v="870"/>
            <x v="872"/>
            <x v="874"/>
            <x v="882"/>
            <x v="886"/>
            <x v="892"/>
            <x v="894"/>
            <x v="908"/>
            <x v="913"/>
            <x v="915"/>
            <x v="918"/>
          </reference>
        </references>
      </pivotArea>
    </format>
    <format dxfId="296">
      <pivotArea dataOnly="0" labelOnly="1" fieldPosition="0">
        <references count="1">
          <reference field="6" count="50">
            <x v="931"/>
            <x v="934"/>
            <x v="937"/>
            <x v="940"/>
            <x v="948"/>
            <x v="950"/>
            <x v="952"/>
            <x v="954"/>
            <x v="956"/>
            <x v="965"/>
            <x v="967"/>
            <x v="973"/>
            <x v="986"/>
            <x v="991"/>
            <x v="992"/>
            <x v="994"/>
            <x v="998"/>
            <x v="1001"/>
            <x v="1003"/>
            <x v="1011"/>
            <x v="1018"/>
            <x v="1023"/>
            <x v="1024"/>
            <x v="1025"/>
            <x v="1032"/>
            <x v="1033"/>
            <x v="1040"/>
            <x v="1046"/>
            <x v="1048"/>
            <x v="1049"/>
            <x v="1053"/>
            <x v="1054"/>
            <x v="1063"/>
            <x v="1067"/>
            <x v="1073"/>
            <x v="1075"/>
            <x v="1076"/>
            <x v="1087"/>
            <x v="1088"/>
            <x v="1091"/>
            <x v="1093"/>
            <x v="1096"/>
            <x v="1103"/>
            <x v="1110"/>
            <x v="1115"/>
            <x v="1116"/>
            <x v="1117"/>
            <x v="1119"/>
            <x v="1125"/>
            <x v="1128"/>
          </reference>
        </references>
      </pivotArea>
    </format>
    <format dxfId="295">
      <pivotArea dataOnly="0" labelOnly="1" fieldPosition="0">
        <references count="1">
          <reference field="6" count="50">
            <x v="1129"/>
            <x v="1134"/>
            <x v="1144"/>
            <x v="1145"/>
            <x v="1151"/>
            <x v="1157"/>
            <x v="1166"/>
            <x v="1170"/>
            <x v="1176"/>
            <x v="1185"/>
            <x v="1188"/>
            <x v="1203"/>
            <x v="1209"/>
            <x v="1210"/>
            <x v="1212"/>
            <x v="1215"/>
            <x v="1216"/>
            <x v="1220"/>
            <x v="1233"/>
            <x v="1236"/>
            <x v="1238"/>
            <x v="1239"/>
            <x v="1244"/>
            <x v="1251"/>
            <x v="1276"/>
            <x v="1279"/>
            <x v="1281"/>
            <x v="1284"/>
            <x v="1285"/>
            <x v="1290"/>
            <x v="1292"/>
            <x v="1302"/>
            <x v="1307"/>
            <x v="1315"/>
            <x v="1322"/>
            <x v="1329"/>
            <x v="1339"/>
            <x v="1341"/>
            <x v="1353"/>
            <x v="1362"/>
            <x v="1368"/>
            <x v="1371"/>
            <x v="1375"/>
            <x v="1379"/>
            <x v="1391"/>
            <x v="1395"/>
            <x v="1408"/>
            <x v="1417"/>
            <x v="1435"/>
            <x v="1438"/>
          </reference>
        </references>
      </pivotArea>
    </format>
    <format dxfId="294">
      <pivotArea dataOnly="0" labelOnly="1" fieldPosition="0">
        <references count="1">
          <reference field="6" count="50">
            <x v="1444"/>
            <x v="1449"/>
            <x v="1464"/>
            <x v="1466"/>
            <x v="1480"/>
            <x v="1489"/>
            <x v="1490"/>
            <x v="1493"/>
            <x v="1506"/>
            <x v="1508"/>
            <x v="1512"/>
            <x v="1513"/>
            <x v="1514"/>
            <x v="1519"/>
            <x v="1521"/>
            <x v="1529"/>
            <x v="1537"/>
            <x v="1545"/>
            <x v="1547"/>
            <x v="1549"/>
            <x v="1551"/>
            <x v="1552"/>
            <x v="1553"/>
            <x v="1563"/>
            <x v="1564"/>
            <x v="1567"/>
            <x v="1569"/>
            <x v="1573"/>
            <x v="1574"/>
            <x v="1580"/>
            <x v="1589"/>
            <x v="1594"/>
            <x v="1603"/>
            <x v="1605"/>
            <x v="1607"/>
            <x v="1608"/>
            <x v="1610"/>
            <x v="1611"/>
            <x v="1616"/>
            <x v="1619"/>
            <x v="1622"/>
            <x v="1626"/>
            <x v="1630"/>
            <x v="1645"/>
            <x v="1646"/>
            <x v="1649"/>
            <x v="1650"/>
            <x v="1655"/>
            <x v="1674"/>
            <x v="1680"/>
          </reference>
        </references>
      </pivotArea>
    </format>
    <format dxfId="293">
      <pivotArea dataOnly="0" labelOnly="1" fieldPosition="0">
        <references count="1">
          <reference field="6" count="50">
            <x v="1683"/>
            <x v="1690"/>
            <x v="1696"/>
            <x v="1700"/>
            <x v="1706"/>
            <x v="1707"/>
            <x v="1710"/>
            <x v="1711"/>
            <x v="1715"/>
            <x v="1716"/>
            <x v="1721"/>
            <x v="1728"/>
            <x v="1735"/>
            <x v="1742"/>
            <x v="1746"/>
            <x v="1750"/>
            <x v="1762"/>
            <x v="1763"/>
            <x v="1769"/>
            <x v="1770"/>
            <x v="1775"/>
            <x v="1781"/>
            <x v="1785"/>
            <x v="1787"/>
            <x v="1802"/>
            <x v="1814"/>
            <x v="1815"/>
            <x v="1817"/>
            <x v="1821"/>
            <x v="1826"/>
            <x v="1827"/>
            <x v="1828"/>
            <x v="1831"/>
            <x v="1832"/>
            <x v="1835"/>
            <x v="1866"/>
            <x v="1875"/>
            <x v="1876"/>
            <x v="1882"/>
            <x v="1885"/>
            <x v="1910"/>
            <x v="1916"/>
            <x v="1917"/>
            <x v="1918"/>
            <x v="1927"/>
            <x v="1929"/>
            <x v="1934"/>
            <x v="1938"/>
            <x v="1941"/>
            <x v="1944"/>
          </reference>
        </references>
      </pivotArea>
    </format>
    <format dxfId="292">
      <pivotArea dataOnly="0" labelOnly="1" fieldPosition="0">
        <references count="1">
          <reference field="6" count="50">
            <x v="1949"/>
            <x v="1956"/>
            <x v="1968"/>
            <x v="1969"/>
            <x v="1981"/>
            <x v="1988"/>
            <x v="1991"/>
            <x v="1994"/>
            <x v="1995"/>
            <x v="2004"/>
            <x v="2005"/>
            <x v="2006"/>
            <x v="2010"/>
            <x v="2012"/>
            <x v="2015"/>
            <x v="2017"/>
            <x v="2019"/>
            <x v="2025"/>
            <x v="2026"/>
            <x v="2029"/>
            <x v="2032"/>
            <x v="2034"/>
            <x v="2035"/>
            <x v="2037"/>
            <x v="2042"/>
            <x v="2043"/>
            <x v="2048"/>
            <x v="2050"/>
            <x v="2052"/>
            <x v="2060"/>
            <x v="2061"/>
            <x v="2064"/>
            <x v="2070"/>
            <x v="2072"/>
            <x v="2074"/>
            <x v="2082"/>
            <x v="2083"/>
            <x v="2084"/>
            <x v="2085"/>
            <x v="2087"/>
            <x v="2092"/>
            <x v="2096"/>
            <x v="2099"/>
            <x v="2103"/>
            <x v="2108"/>
            <x v="2113"/>
            <x v="2116"/>
            <x v="2117"/>
            <x v="2125"/>
            <x v="2132"/>
          </reference>
        </references>
      </pivotArea>
    </format>
    <format dxfId="291">
      <pivotArea dataOnly="0" labelOnly="1" fieldPosition="0">
        <references count="1">
          <reference field="6" count="50">
            <x v="2142"/>
            <x v="2145"/>
            <x v="2147"/>
            <x v="2153"/>
            <x v="2159"/>
            <x v="2163"/>
            <x v="2164"/>
            <x v="2170"/>
            <x v="2174"/>
            <x v="2177"/>
            <x v="2178"/>
            <x v="2183"/>
            <x v="2188"/>
            <x v="2197"/>
            <x v="2199"/>
            <x v="2209"/>
            <x v="2213"/>
            <x v="2219"/>
            <x v="2229"/>
            <x v="2233"/>
            <x v="2240"/>
            <x v="2242"/>
            <x v="2245"/>
            <x v="2250"/>
            <x v="2251"/>
            <x v="2252"/>
            <x v="2263"/>
            <x v="2266"/>
            <x v="2274"/>
            <x v="2281"/>
            <x v="2286"/>
            <x v="2302"/>
            <x v="2305"/>
            <x v="2312"/>
            <x v="2321"/>
            <x v="2324"/>
            <x v="2326"/>
            <x v="2329"/>
            <x v="2331"/>
            <x v="2332"/>
            <x v="2336"/>
            <x v="2337"/>
            <x v="2344"/>
            <x v="2345"/>
            <x v="2353"/>
            <x v="2355"/>
            <x v="2357"/>
            <x v="2361"/>
            <x v="2365"/>
            <x v="2369"/>
          </reference>
        </references>
      </pivotArea>
    </format>
    <format dxfId="290">
      <pivotArea dataOnly="0" labelOnly="1" fieldPosition="0">
        <references count="1">
          <reference field="6" count="50">
            <x v="0"/>
            <x v="10"/>
            <x v="13"/>
            <x v="17"/>
            <x v="31"/>
            <x v="33"/>
            <x v="34"/>
            <x v="35"/>
            <x v="36"/>
            <x v="38"/>
            <x v="50"/>
            <x v="52"/>
            <x v="53"/>
            <x v="54"/>
            <x v="55"/>
            <x v="60"/>
            <x v="63"/>
            <x v="64"/>
            <x v="65"/>
            <x v="67"/>
            <x v="68"/>
            <x v="69"/>
            <x v="72"/>
            <x v="73"/>
            <x v="74"/>
            <x v="77"/>
            <x v="85"/>
            <x v="87"/>
            <x v="91"/>
            <x v="92"/>
            <x v="94"/>
            <x v="95"/>
            <x v="96"/>
            <x v="97"/>
            <x v="99"/>
            <x v="101"/>
            <x v="103"/>
            <x v="106"/>
            <x v="109"/>
            <x v="112"/>
            <x v="115"/>
            <x v="118"/>
            <x v="119"/>
            <x v="130"/>
            <x v="134"/>
            <x v="135"/>
            <x v="138"/>
            <x v="139"/>
            <x v="141"/>
            <x v="144"/>
          </reference>
        </references>
      </pivotArea>
    </format>
    <format dxfId="289">
      <pivotArea dataOnly="0" labelOnly="1" fieldPosition="0">
        <references count="1">
          <reference field="6" count="50">
            <x v="147"/>
            <x v="152"/>
            <x v="153"/>
            <x v="154"/>
            <x v="156"/>
            <x v="162"/>
            <x v="164"/>
            <x v="166"/>
            <x v="169"/>
            <x v="171"/>
            <x v="189"/>
            <x v="190"/>
            <x v="196"/>
            <x v="197"/>
            <x v="205"/>
            <x v="211"/>
            <x v="216"/>
            <x v="218"/>
            <x v="223"/>
            <x v="228"/>
            <x v="229"/>
            <x v="232"/>
            <x v="233"/>
            <x v="235"/>
            <x v="237"/>
            <x v="239"/>
            <x v="241"/>
            <x v="242"/>
            <x v="243"/>
            <x v="249"/>
            <x v="252"/>
            <x v="254"/>
            <x v="256"/>
            <x v="258"/>
            <x v="272"/>
            <x v="275"/>
            <x v="277"/>
            <x v="283"/>
            <x v="286"/>
            <x v="291"/>
            <x v="298"/>
            <x v="300"/>
            <x v="305"/>
            <x v="310"/>
            <x v="314"/>
            <x v="316"/>
            <x v="322"/>
            <x v="325"/>
            <x v="329"/>
            <x v="331"/>
          </reference>
        </references>
      </pivotArea>
    </format>
    <format dxfId="288">
      <pivotArea dataOnly="0" labelOnly="1" fieldPosition="0">
        <references count="1">
          <reference field="6" count="50">
            <x v="332"/>
            <x v="334"/>
            <x v="339"/>
            <x v="340"/>
            <x v="342"/>
            <x v="343"/>
            <x v="345"/>
            <x v="347"/>
            <x v="348"/>
            <x v="349"/>
            <x v="350"/>
            <x v="351"/>
            <x v="352"/>
            <x v="356"/>
            <x v="359"/>
            <x v="363"/>
            <x v="364"/>
            <x v="366"/>
            <x v="373"/>
            <x v="378"/>
            <x v="379"/>
            <x v="382"/>
            <x v="385"/>
            <x v="386"/>
            <x v="388"/>
            <x v="393"/>
            <x v="395"/>
            <x v="396"/>
            <x v="397"/>
            <x v="400"/>
            <x v="406"/>
            <x v="407"/>
            <x v="408"/>
            <x v="410"/>
            <x v="412"/>
            <x v="414"/>
            <x v="417"/>
            <x v="423"/>
            <x v="424"/>
            <x v="425"/>
            <x v="427"/>
            <x v="428"/>
            <x v="432"/>
            <x v="435"/>
            <x v="436"/>
            <x v="441"/>
            <x v="442"/>
            <x v="455"/>
            <x v="456"/>
            <x v="459"/>
          </reference>
        </references>
      </pivotArea>
    </format>
    <format dxfId="287">
      <pivotArea dataOnly="0" labelOnly="1" fieldPosition="0">
        <references count="1">
          <reference field="6" count="50">
            <x v="466"/>
            <x v="468"/>
            <x v="471"/>
            <x v="472"/>
            <x v="477"/>
            <x v="478"/>
            <x v="479"/>
            <x v="482"/>
            <x v="496"/>
            <x v="500"/>
            <x v="506"/>
            <x v="509"/>
            <x v="510"/>
            <x v="517"/>
            <x v="518"/>
            <x v="525"/>
            <x v="529"/>
            <x v="532"/>
            <x v="547"/>
            <x v="549"/>
            <x v="550"/>
            <x v="552"/>
            <x v="553"/>
            <x v="562"/>
            <x v="564"/>
            <x v="565"/>
            <x v="585"/>
            <x v="588"/>
            <x v="589"/>
            <x v="600"/>
            <x v="601"/>
            <x v="610"/>
            <x v="612"/>
            <x v="617"/>
            <x v="620"/>
            <x v="623"/>
            <x v="634"/>
            <x v="637"/>
            <x v="642"/>
            <x v="644"/>
            <x v="657"/>
            <x v="661"/>
            <x v="662"/>
            <x v="665"/>
            <x v="668"/>
            <x v="671"/>
            <x v="678"/>
            <x v="680"/>
            <x v="683"/>
            <x v="684"/>
          </reference>
        </references>
      </pivotArea>
    </format>
    <format dxfId="286">
      <pivotArea dataOnly="0" labelOnly="1" fieldPosition="0">
        <references count="1">
          <reference field="6" count="50">
            <x v="685"/>
            <x v="686"/>
            <x v="689"/>
            <x v="697"/>
            <x v="698"/>
            <x v="703"/>
            <x v="704"/>
            <x v="711"/>
            <x v="716"/>
            <x v="718"/>
            <x v="721"/>
            <x v="723"/>
            <x v="724"/>
            <x v="730"/>
            <x v="733"/>
            <x v="734"/>
            <x v="736"/>
            <x v="737"/>
            <x v="739"/>
            <x v="740"/>
            <x v="744"/>
            <x v="747"/>
            <x v="754"/>
            <x v="757"/>
            <x v="758"/>
            <x v="761"/>
            <x v="765"/>
            <x v="766"/>
            <x v="768"/>
            <x v="773"/>
            <x v="775"/>
            <x v="776"/>
            <x v="777"/>
            <x v="778"/>
            <x v="781"/>
            <x v="783"/>
            <x v="784"/>
            <x v="785"/>
            <x v="787"/>
            <x v="790"/>
            <x v="792"/>
            <x v="794"/>
            <x v="796"/>
            <x v="797"/>
            <x v="798"/>
            <x v="800"/>
            <x v="802"/>
            <x v="803"/>
            <x v="812"/>
            <x v="813"/>
          </reference>
        </references>
      </pivotArea>
    </format>
    <format dxfId="285">
      <pivotArea dataOnly="0" labelOnly="1" fieldPosition="0">
        <references count="1">
          <reference field="6" count="50">
            <x v="815"/>
            <x v="822"/>
            <x v="827"/>
            <x v="831"/>
            <x v="833"/>
            <x v="835"/>
            <x v="840"/>
            <x v="845"/>
            <x v="850"/>
            <x v="852"/>
            <x v="860"/>
            <x v="868"/>
            <x v="870"/>
            <x v="872"/>
            <x v="873"/>
            <x v="874"/>
            <x v="882"/>
            <x v="886"/>
            <x v="888"/>
            <x v="890"/>
            <x v="892"/>
            <x v="894"/>
            <x v="899"/>
            <x v="903"/>
            <x v="907"/>
            <x v="908"/>
            <x v="911"/>
            <x v="913"/>
            <x v="915"/>
            <x v="918"/>
            <x v="923"/>
            <x v="925"/>
            <x v="931"/>
            <x v="934"/>
            <x v="935"/>
            <x v="936"/>
            <x v="937"/>
            <x v="940"/>
            <x v="947"/>
            <x v="948"/>
            <x v="950"/>
            <x v="952"/>
            <x v="954"/>
            <x v="956"/>
            <x v="960"/>
            <x v="963"/>
            <x v="965"/>
            <x v="967"/>
            <x v="968"/>
            <x v="973"/>
          </reference>
        </references>
      </pivotArea>
    </format>
    <format dxfId="284">
      <pivotArea dataOnly="0" labelOnly="1" fieldPosition="0">
        <references count="1">
          <reference field="6" count="50">
            <x v="982"/>
            <x v="986"/>
            <x v="991"/>
            <x v="992"/>
            <x v="994"/>
            <x v="997"/>
            <x v="998"/>
            <x v="1001"/>
            <x v="1003"/>
            <x v="1004"/>
            <x v="1008"/>
            <x v="1011"/>
            <x v="1014"/>
            <x v="1018"/>
            <x v="1023"/>
            <x v="1024"/>
            <x v="1025"/>
            <x v="1032"/>
            <x v="1033"/>
            <x v="1040"/>
            <x v="1046"/>
            <x v="1048"/>
            <x v="1049"/>
            <x v="1053"/>
            <x v="1054"/>
            <x v="1063"/>
            <x v="1067"/>
            <x v="1073"/>
            <x v="1075"/>
            <x v="1076"/>
            <x v="1086"/>
            <x v="1087"/>
            <x v="1088"/>
            <x v="1091"/>
            <x v="1093"/>
            <x v="1096"/>
            <x v="1103"/>
            <x v="1106"/>
            <x v="1110"/>
            <x v="1115"/>
            <x v="1116"/>
            <x v="1117"/>
            <x v="1119"/>
            <x v="1120"/>
            <x v="1125"/>
            <x v="1128"/>
            <x v="1129"/>
            <x v="1134"/>
            <x v="1142"/>
            <x v="1143"/>
          </reference>
        </references>
      </pivotArea>
    </format>
    <format dxfId="283">
      <pivotArea dataOnly="0" labelOnly="1" fieldPosition="0">
        <references count="1">
          <reference field="6" count="50">
            <x v="1144"/>
            <x v="1145"/>
            <x v="1148"/>
            <x v="1151"/>
            <x v="1157"/>
            <x v="1158"/>
            <x v="1161"/>
            <x v="1166"/>
            <x v="1170"/>
            <x v="1176"/>
            <x v="1181"/>
            <x v="1185"/>
            <x v="1188"/>
            <x v="1198"/>
            <x v="1199"/>
            <x v="1203"/>
            <x v="1204"/>
            <x v="1206"/>
            <x v="1208"/>
            <x v="1209"/>
            <x v="1210"/>
            <x v="1212"/>
            <x v="1215"/>
            <x v="1216"/>
            <x v="1220"/>
            <x v="1227"/>
            <x v="1233"/>
            <x v="1236"/>
            <x v="1238"/>
            <x v="1239"/>
            <x v="1244"/>
            <x v="1251"/>
            <x v="1260"/>
            <x v="1276"/>
            <x v="1279"/>
            <x v="1281"/>
            <x v="1283"/>
            <x v="1284"/>
            <x v="1285"/>
            <x v="1290"/>
            <x v="1291"/>
            <x v="1292"/>
            <x v="1295"/>
            <x v="1302"/>
            <x v="1307"/>
            <x v="1312"/>
            <x v="1314"/>
            <x v="1315"/>
            <x v="1322"/>
            <x v="1329"/>
          </reference>
        </references>
      </pivotArea>
    </format>
    <format dxfId="282">
      <pivotArea dataOnly="0" labelOnly="1" fieldPosition="0">
        <references count="1">
          <reference field="6" count="50">
            <x v="1335"/>
            <x v="1337"/>
            <x v="1339"/>
            <x v="1341"/>
            <x v="1352"/>
            <x v="1353"/>
            <x v="1362"/>
            <x v="1367"/>
            <x v="1368"/>
            <x v="1371"/>
            <x v="1375"/>
            <x v="1379"/>
            <x v="1382"/>
            <x v="1391"/>
            <x v="1392"/>
            <x v="1395"/>
            <x v="1408"/>
            <x v="1415"/>
            <x v="1417"/>
            <x v="1420"/>
            <x v="1424"/>
            <x v="1429"/>
            <x v="1435"/>
            <x v="1438"/>
            <x v="1441"/>
            <x v="1444"/>
            <x v="1449"/>
            <x v="1450"/>
            <x v="1464"/>
            <x v="1465"/>
            <x v="1466"/>
            <x v="1470"/>
            <x v="1472"/>
            <x v="1476"/>
            <x v="1480"/>
            <x v="1489"/>
            <x v="1490"/>
            <x v="1493"/>
            <x v="1495"/>
            <x v="1506"/>
            <x v="1507"/>
            <x v="1508"/>
            <x v="1511"/>
            <x v="1512"/>
            <x v="1513"/>
            <x v="1514"/>
            <x v="1519"/>
            <x v="1521"/>
            <x v="1529"/>
            <x v="1531"/>
          </reference>
        </references>
      </pivotArea>
    </format>
    <format dxfId="281">
      <pivotArea dataOnly="0" labelOnly="1" fieldPosition="0">
        <references count="1">
          <reference field="6" count="50">
            <x v="1537"/>
            <x v="1545"/>
            <x v="1547"/>
            <x v="1549"/>
            <x v="1550"/>
            <x v="1551"/>
            <x v="1552"/>
            <x v="1553"/>
            <x v="1559"/>
            <x v="1560"/>
            <x v="1563"/>
            <x v="1564"/>
            <x v="1567"/>
            <x v="1569"/>
            <x v="1573"/>
            <x v="1574"/>
            <x v="1575"/>
            <x v="1580"/>
            <x v="1589"/>
            <x v="1594"/>
            <x v="1603"/>
            <x v="1605"/>
            <x v="1607"/>
            <x v="1608"/>
            <x v="1610"/>
            <x v="1611"/>
            <x v="1612"/>
            <x v="1616"/>
            <x v="1619"/>
            <x v="1622"/>
            <x v="1626"/>
            <x v="1628"/>
            <x v="1630"/>
            <x v="1631"/>
            <x v="1637"/>
            <x v="1645"/>
            <x v="1646"/>
            <x v="1649"/>
            <x v="1650"/>
            <x v="1651"/>
            <x v="1652"/>
            <x v="1655"/>
            <x v="1666"/>
            <x v="1669"/>
            <x v="1674"/>
            <x v="1677"/>
            <x v="1680"/>
            <x v="1683"/>
            <x v="1685"/>
            <x v="1690"/>
          </reference>
        </references>
      </pivotArea>
    </format>
    <format dxfId="280">
      <pivotArea dataOnly="0" labelOnly="1" fieldPosition="0">
        <references count="1">
          <reference field="6" count="50">
            <x v="1695"/>
            <x v="1696"/>
            <x v="1700"/>
            <x v="1706"/>
            <x v="1707"/>
            <x v="1710"/>
            <x v="1711"/>
            <x v="1715"/>
            <x v="1716"/>
            <x v="1721"/>
            <x v="1728"/>
            <x v="1734"/>
            <x v="1735"/>
            <x v="1742"/>
            <x v="1746"/>
            <x v="1750"/>
            <x v="1755"/>
            <x v="1762"/>
            <x v="1763"/>
            <x v="1769"/>
            <x v="1770"/>
            <x v="1775"/>
            <x v="1781"/>
            <x v="1782"/>
            <x v="1785"/>
            <x v="1787"/>
            <x v="1802"/>
            <x v="1814"/>
            <x v="1815"/>
            <x v="1817"/>
            <x v="1821"/>
            <x v="1823"/>
            <x v="1826"/>
            <x v="1827"/>
            <x v="1828"/>
            <x v="1831"/>
            <x v="1832"/>
            <x v="1833"/>
            <x v="1835"/>
            <x v="1841"/>
            <x v="1851"/>
            <x v="1861"/>
            <x v="1862"/>
            <x v="1864"/>
            <x v="1866"/>
            <x v="1875"/>
            <x v="1876"/>
            <x v="1882"/>
            <x v="1885"/>
            <x v="1898"/>
          </reference>
        </references>
      </pivotArea>
    </format>
    <format dxfId="279">
      <pivotArea dataOnly="0" labelOnly="1" fieldPosition="0">
        <references count="1">
          <reference field="6" count="50">
            <x v="1899"/>
            <x v="1907"/>
            <x v="1910"/>
            <x v="1911"/>
            <x v="1915"/>
            <x v="1916"/>
            <x v="1917"/>
            <x v="1918"/>
            <x v="1922"/>
            <x v="1925"/>
            <x v="1926"/>
            <x v="1927"/>
            <x v="1928"/>
            <x v="1929"/>
            <x v="1930"/>
            <x v="1934"/>
            <x v="1938"/>
            <x v="1941"/>
            <x v="1943"/>
            <x v="1944"/>
            <x v="1949"/>
            <x v="1956"/>
            <x v="1968"/>
            <x v="1969"/>
            <x v="1981"/>
            <x v="1982"/>
            <x v="1988"/>
            <x v="1991"/>
            <x v="1994"/>
            <x v="1995"/>
            <x v="2004"/>
            <x v="2005"/>
            <x v="2006"/>
            <x v="2010"/>
            <x v="2012"/>
            <x v="2015"/>
            <x v="2017"/>
            <x v="2019"/>
            <x v="2023"/>
            <x v="2025"/>
            <x v="2026"/>
            <x v="2029"/>
            <x v="2032"/>
            <x v="2034"/>
            <x v="2035"/>
            <x v="2037"/>
            <x v="2042"/>
            <x v="2043"/>
            <x v="2048"/>
            <x v="2050"/>
          </reference>
        </references>
      </pivotArea>
    </format>
    <format dxfId="278">
      <pivotArea dataOnly="0" labelOnly="1" fieldPosition="0">
        <references count="1">
          <reference field="6" count="50">
            <x v="2052"/>
            <x v="2060"/>
            <x v="2061"/>
            <x v="2064"/>
            <x v="2066"/>
            <x v="2070"/>
            <x v="2072"/>
            <x v="2074"/>
            <x v="2082"/>
            <x v="2083"/>
            <x v="2084"/>
            <x v="2085"/>
            <x v="2087"/>
            <x v="2092"/>
            <x v="2096"/>
            <x v="2099"/>
            <x v="2101"/>
            <x v="2102"/>
            <x v="2103"/>
            <x v="2105"/>
            <x v="2108"/>
            <x v="2113"/>
            <x v="2114"/>
            <x v="2116"/>
            <x v="2117"/>
            <x v="2118"/>
            <x v="2122"/>
            <x v="2123"/>
            <x v="2125"/>
            <x v="2132"/>
            <x v="2133"/>
            <x v="2142"/>
            <x v="2145"/>
            <x v="2147"/>
            <x v="2153"/>
            <x v="2159"/>
            <x v="2160"/>
            <x v="2162"/>
            <x v="2163"/>
            <x v="2164"/>
            <x v="2165"/>
            <x v="2170"/>
            <x v="2174"/>
            <x v="2177"/>
            <x v="2178"/>
            <x v="2183"/>
            <x v="2187"/>
            <x v="2188"/>
            <x v="2197"/>
            <x v="2199"/>
          </reference>
        </references>
      </pivotArea>
    </format>
    <format dxfId="277">
      <pivotArea dataOnly="0" labelOnly="1" fieldPosition="0">
        <references count="1">
          <reference field="6" count="50">
            <x v="2200"/>
            <x v="2203"/>
            <x v="2205"/>
            <x v="2209"/>
            <x v="2212"/>
            <x v="2213"/>
            <x v="2219"/>
            <x v="2220"/>
            <x v="2229"/>
            <x v="2233"/>
            <x v="2240"/>
            <x v="2242"/>
            <x v="2245"/>
            <x v="2246"/>
            <x v="2249"/>
            <x v="2250"/>
            <x v="2251"/>
            <x v="2252"/>
            <x v="2255"/>
            <x v="2257"/>
            <x v="2263"/>
            <x v="2266"/>
            <x v="2274"/>
            <x v="2281"/>
            <x v="2284"/>
            <x v="2286"/>
            <x v="2287"/>
            <x v="2293"/>
            <x v="2302"/>
            <x v="2305"/>
            <x v="2311"/>
            <x v="2312"/>
            <x v="2316"/>
            <x v="2317"/>
            <x v="2318"/>
            <x v="2321"/>
            <x v="2323"/>
            <x v="2324"/>
            <x v="2326"/>
            <x v="2329"/>
            <x v="2331"/>
            <x v="2332"/>
            <x v="2336"/>
            <x v="2337"/>
            <x v="2344"/>
            <x v="2345"/>
            <x v="2349"/>
            <x v="2353"/>
            <x v="2355"/>
            <x v="2357"/>
          </reference>
        </references>
      </pivotArea>
    </format>
    <format dxfId="276">
      <pivotArea dataOnly="0" labelOnly="1" fieldPosition="0">
        <references count="1">
          <reference field="6" count="36">
            <x v="2361"/>
            <x v="2362"/>
            <x v="2365"/>
            <x v="2369"/>
            <x v="2388"/>
            <x v="2393"/>
            <x v="2394"/>
            <x v="2396"/>
            <x v="2398"/>
            <x v="2399"/>
            <x v="2401"/>
            <x v="2403"/>
            <x v="2412"/>
            <x v="2414"/>
            <x v="2416"/>
            <x v="2418"/>
            <x v="2420"/>
            <x v="2421"/>
            <x v="2425"/>
            <x v="2428"/>
            <x v="2431"/>
            <x v="2434"/>
            <x v="2439"/>
            <x v="2440"/>
            <x v="2442"/>
            <x v="2447"/>
            <x v="2448"/>
            <x v="2451"/>
            <x v="2453"/>
            <x v="2457"/>
            <x v="2459"/>
            <x v="2461"/>
            <x v="2462"/>
            <x v="2465"/>
            <x v="2466"/>
            <x v="2468"/>
          </reference>
        </references>
      </pivotArea>
    </format>
    <format dxfId="275">
      <pivotArea dataOnly="0" labelOnly="1" fieldPosition="0">
        <references count="1">
          <reference field="6" count="50">
            <x v="0"/>
            <x v="10"/>
            <x v="13"/>
            <x v="17"/>
            <x v="31"/>
            <x v="33"/>
            <x v="34"/>
            <x v="35"/>
            <x v="36"/>
            <x v="38"/>
            <x v="50"/>
            <x v="52"/>
            <x v="53"/>
            <x v="54"/>
            <x v="55"/>
            <x v="60"/>
            <x v="63"/>
            <x v="64"/>
            <x v="65"/>
            <x v="67"/>
            <x v="68"/>
            <x v="69"/>
            <x v="72"/>
            <x v="73"/>
            <x v="74"/>
            <x v="77"/>
            <x v="85"/>
            <x v="87"/>
            <x v="91"/>
            <x v="92"/>
            <x v="94"/>
            <x v="95"/>
            <x v="96"/>
            <x v="97"/>
            <x v="99"/>
            <x v="101"/>
            <x v="103"/>
            <x v="106"/>
            <x v="109"/>
            <x v="112"/>
            <x v="115"/>
            <x v="118"/>
            <x v="119"/>
            <x v="130"/>
            <x v="134"/>
            <x v="135"/>
            <x v="138"/>
            <x v="139"/>
            <x v="141"/>
            <x v="144"/>
          </reference>
        </references>
      </pivotArea>
    </format>
    <format dxfId="274">
      <pivotArea dataOnly="0" labelOnly="1" fieldPosition="0">
        <references count="1">
          <reference field="6" count="50">
            <x v="147"/>
            <x v="152"/>
            <x v="153"/>
            <x v="154"/>
            <x v="156"/>
            <x v="162"/>
            <x v="164"/>
            <x v="166"/>
            <x v="169"/>
            <x v="171"/>
            <x v="189"/>
            <x v="190"/>
            <x v="196"/>
            <x v="197"/>
            <x v="205"/>
            <x v="211"/>
            <x v="216"/>
            <x v="218"/>
            <x v="223"/>
            <x v="228"/>
            <x v="229"/>
            <x v="232"/>
            <x v="233"/>
            <x v="235"/>
            <x v="237"/>
            <x v="239"/>
            <x v="241"/>
            <x v="242"/>
            <x v="243"/>
            <x v="249"/>
            <x v="252"/>
            <x v="254"/>
            <x v="256"/>
            <x v="258"/>
            <x v="272"/>
            <x v="275"/>
            <x v="277"/>
            <x v="283"/>
            <x v="286"/>
            <x v="291"/>
            <x v="298"/>
            <x v="300"/>
            <x v="305"/>
            <x v="310"/>
            <x v="314"/>
            <x v="316"/>
            <x v="322"/>
            <x v="325"/>
            <x v="329"/>
            <x v="331"/>
          </reference>
        </references>
      </pivotArea>
    </format>
    <format dxfId="273">
      <pivotArea dataOnly="0" labelOnly="1" fieldPosition="0">
        <references count="1">
          <reference field="6" count="50">
            <x v="332"/>
            <x v="334"/>
            <x v="339"/>
            <x v="340"/>
            <x v="342"/>
            <x v="343"/>
            <x v="345"/>
            <x v="347"/>
            <x v="348"/>
            <x v="349"/>
            <x v="350"/>
            <x v="351"/>
            <x v="352"/>
            <x v="356"/>
            <x v="359"/>
            <x v="363"/>
            <x v="364"/>
            <x v="366"/>
            <x v="373"/>
            <x v="378"/>
            <x v="379"/>
            <x v="382"/>
            <x v="385"/>
            <x v="386"/>
            <x v="388"/>
            <x v="393"/>
            <x v="395"/>
            <x v="396"/>
            <x v="397"/>
            <x v="400"/>
            <x v="406"/>
            <x v="407"/>
            <x v="408"/>
            <x v="410"/>
            <x v="412"/>
            <x v="414"/>
            <x v="417"/>
            <x v="423"/>
            <x v="424"/>
            <x v="425"/>
            <x v="427"/>
            <x v="428"/>
            <x v="432"/>
            <x v="435"/>
            <x v="436"/>
            <x v="441"/>
            <x v="442"/>
            <x v="455"/>
            <x v="456"/>
            <x v="459"/>
          </reference>
        </references>
      </pivotArea>
    </format>
    <format dxfId="272">
      <pivotArea dataOnly="0" labelOnly="1" fieldPosition="0">
        <references count="1">
          <reference field="6" count="50">
            <x v="466"/>
            <x v="468"/>
            <x v="471"/>
            <x v="472"/>
            <x v="477"/>
            <x v="478"/>
            <x v="479"/>
            <x v="482"/>
            <x v="496"/>
            <x v="500"/>
            <x v="506"/>
            <x v="509"/>
            <x v="510"/>
            <x v="517"/>
            <x v="518"/>
            <x v="525"/>
            <x v="529"/>
            <x v="532"/>
            <x v="547"/>
            <x v="549"/>
            <x v="550"/>
            <x v="552"/>
            <x v="553"/>
            <x v="562"/>
            <x v="564"/>
            <x v="565"/>
            <x v="585"/>
            <x v="588"/>
            <x v="589"/>
            <x v="600"/>
            <x v="601"/>
            <x v="610"/>
            <x v="612"/>
            <x v="617"/>
            <x v="620"/>
            <x v="623"/>
            <x v="634"/>
            <x v="637"/>
            <x v="642"/>
            <x v="644"/>
            <x v="657"/>
            <x v="661"/>
            <x v="662"/>
            <x v="665"/>
            <x v="668"/>
            <x v="671"/>
            <x v="678"/>
            <x v="680"/>
            <x v="683"/>
            <x v="684"/>
          </reference>
        </references>
      </pivotArea>
    </format>
    <format dxfId="271">
      <pivotArea dataOnly="0" labelOnly="1" fieldPosition="0">
        <references count="1">
          <reference field="6" count="50">
            <x v="685"/>
            <x v="686"/>
            <x v="689"/>
            <x v="697"/>
            <x v="698"/>
            <x v="703"/>
            <x v="704"/>
            <x v="711"/>
            <x v="716"/>
            <x v="718"/>
            <x v="721"/>
            <x v="723"/>
            <x v="724"/>
            <x v="730"/>
            <x v="733"/>
            <x v="734"/>
            <x v="736"/>
            <x v="737"/>
            <x v="739"/>
            <x v="740"/>
            <x v="744"/>
            <x v="747"/>
            <x v="754"/>
            <x v="757"/>
            <x v="758"/>
            <x v="761"/>
            <x v="765"/>
            <x v="766"/>
            <x v="768"/>
            <x v="773"/>
            <x v="775"/>
            <x v="776"/>
            <x v="777"/>
            <x v="778"/>
            <x v="781"/>
            <x v="783"/>
            <x v="784"/>
            <x v="785"/>
            <x v="787"/>
            <x v="790"/>
            <x v="792"/>
            <x v="794"/>
            <x v="796"/>
            <x v="797"/>
            <x v="798"/>
            <x v="800"/>
            <x v="802"/>
            <x v="803"/>
            <x v="812"/>
            <x v="813"/>
          </reference>
        </references>
      </pivotArea>
    </format>
    <format dxfId="270">
      <pivotArea dataOnly="0" labelOnly="1" fieldPosition="0">
        <references count="1">
          <reference field="6" count="50">
            <x v="815"/>
            <x v="822"/>
            <x v="827"/>
            <x v="831"/>
            <x v="833"/>
            <x v="835"/>
            <x v="840"/>
            <x v="845"/>
            <x v="850"/>
            <x v="852"/>
            <x v="860"/>
            <x v="868"/>
            <x v="870"/>
            <x v="872"/>
            <x v="873"/>
            <x v="874"/>
            <x v="882"/>
            <x v="886"/>
            <x v="888"/>
            <x v="890"/>
            <x v="892"/>
            <x v="894"/>
            <x v="899"/>
            <x v="903"/>
            <x v="907"/>
            <x v="908"/>
            <x v="911"/>
            <x v="913"/>
            <x v="915"/>
            <x v="918"/>
            <x v="923"/>
            <x v="925"/>
            <x v="931"/>
            <x v="934"/>
            <x v="935"/>
            <x v="936"/>
            <x v="937"/>
            <x v="940"/>
            <x v="947"/>
            <x v="948"/>
            <x v="950"/>
            <x v="952"/>
            <x v="954"/>
            <x v="956"/>
            <x v="960"/>
            <x v="963"/>
            <x v="965"/>
            <x v="967"/>
            <x v="968"/>
            <x v="973"/>
          </reference>
        </references>
      </pivotArea>
    </format>
    <format dxfId="269">
      <pivotArea dataOnly="0" labelOnly="1" fieldPosition="0">
        <references count="1">
          <reference field="6" count="50">
            <x v="982"/>
            <x v="986"/>
            <x v="991"/>
            <x v="992"/>
            <x v="994"/>
            <x v="997"/>
            <x v="998"/>
            <x v="1001"/>
            <x v="1003"/>
            <x v="1004"/>
            <x v="1008"/>
            <x v="1011"/>
            <x v="1014"/>
            <x v="1018"/>
            <x v="1023"/>
            <x v="1024"/>
            <x v="1025"/>
            <x v="1032"/>
            <x v="1033"/>
            <x v="1040"/>
            <x v="1046"/>
            <x v="1048"/>
            <x v="1049"/>
            <x v="1053"/>
            <x v="1054"/>
            <x v="1063"/>
            <x v="1067"/>
            <x v="1073"/>
            <x v="1075"/>
            <x v="1076"/>
            <x v="1086"/>
            <x v="1087"/>
            <x v="1088"/>
            <x v="1091"/>
            <x v="1093"/>
            <x v="1096"/>
            <x v="1103"/>
            <x v="1106"/>
            <x v="1110"/>
            <x v="1115"/>
            <x v="1116"/>
            <x v="1117"/>
            <x v="1119"/>
            <x v="1120"/>
            <x v="1125"/>
            <x v="1128"/>
            <x v="1129"/>
            <x v="1134"/>
            <x v="1142"/>
            <x v="1143"/>
          </reference>
        </references>
      </pivotArea>
    </format>
    <format dxfId="268">
      <pivotArea dataOnly="0" labelOnly="1" fieldPosition="0">
        <references count="1">
          <reference field="6" count="50">
            <x v="1144"/>
            <x v="1145"/>
            <x v="1148"/>
            <x v="1151"/>
            <x v="1157"/>
            <x v="1158"/>
            <x v="1161"/>
            <x v="1166"/>
            <x v="1170"/>
            <x v="1176"/>
            <x v="1181"/>
            <x v="1185"/>
            <x v="1188"/>
            <x v="1198"/>
            <x v="1199"/>
            <x v="1203"/>
            <x v="1204"/>
            <x v="1206"/>
            <x v="1208"/>
            <x v="1209"/>
            <x v="1210"/>
            <x v="1212"/>
            <x v="1215"/>
            <x v="1216"/>
            <x v="1220"/>
            <x v="1227"/>
            <x v="1233"/>
            <x v="1236"/>
            <x v="1238"/>
            <x v="1239"/>
            <x v="1244"/>
            <x v="1251"/>
            <x v="1260"/>
            <x v="1276"/>
            <x v="1279"/>
            <x v="1281"/>
            <x v="1283"/>
            <x v="1284"/>
            <x v="1285"/>
            <x v="1290"/>
            <x v="1291"/>
            <x v="1292"/>
            <x v="1295"/>
            <x v="1302"/>
            <x v="1307"/>
            <x v="1312"/>
            <x v="1314"/>
            <x v="1315"/>
            <x v="1322"/>
            <x v="1329"/>
          </reference>
        </references>
      </pivotArea>
    </format>
    <format dxfId="267">
      <pivotArea dataOnly="0" labelOnly="1" fieldPosition="0">
        <references count="1">
          <reference field="6" count="50">
            <x v="1335"/>
            <x v="1337"/>
            <x v="1339"/>
            <x v="1341"/>
            <x v="1352"/>
            <x v="1353"/>
            <x v="1362"/>
            <x v="1367"/>
            <x v="1368"/>
            <x v="1371"/>
            <x v="1375"/>
            <x v="1379"/>
            <x v="1382"/>
            <x v="1391"/>
            <x v="1392"/>
            <x v="1395"/>
            <x v="1408"/>
            <x v="1415"/>
            <x v="1417"/>
            <x v="1420"/>
            <x v="1424"/>
            <x v="1429"/>
            <x v="1435"/>
            <x v="1438"/>
            <x v="1441"/>
            <x v="1444"/>
            <x v="1449"/>
            <x v="1450"/>
            <x v="1464"/>
            <x v="1465"/>
            <x v="1466"/>
            <x v="1470"/>
            <x v="1472"/>
            <x v="1476"/>
            <x v="1480"/>
            <x v="1489"/>
            <x v="1490"/>
            <x v="1493"/>
            <x v="1495"/>
            <x v="1506"/>
            <x v="1507"/>
            <x v="1508"/>
            <x v="1511"/>
            <x v="1512"/>
            <x v="1513"/>
            <x v="1514"/>
            <x v="1519"/>
            <x v="1521"/>
            <x v="1529"/>
            <x v="1531"/>
          </reference>
        </references>
      </pivotArea>
    </format>
    <format dxfId="266">
      <pivotArea dataOnly="0" labelOnly="1" fieldPosition="0">
        <references count="1">
          <reference field="6" count="50">
            <x v="1537"/>
            <x v="1545"/>
            <x v="1547"/>
            <x v="1549"/>
            <x v="1550"/>
            <x v="1551"/>
            <x v="1552"/>
            <x v="1553"/>
            <x v="1559"/>
            <x v="1560"/>
            <x v="1563"/>
            <x v="1564"/>
            <x v="1567"/>
            <x v="1569"/>
            <x v="1573"/>
            <x v="1574"/>
            <x v="1575"/>
            <x v="1580"/>
            <x v="1589"/>
            <x v="1594"/>
            <x v="1603"/>
            <x v="1605"/>
            <x v="1607"/>
            <x v="1608"/>
            <x v="1610"/>
            <x v="1611"/>
            <x v="1612"/>
            <x v="1616"/>
            <x v="1619"/>
            <x v="1622"/>
            <x v="1626"/>
            <x v="1628"/>
            <x v="1630"/>
            <x v="1631"/>
            <x v="1637"/>
            <x v="1645"/>
            <x v="1646"/>
            <x v="1649"/>
            <x v="1650"/>
            <x v="1651"/>
            <x v="1652"/>
            <x v="1655"/>
            <x v="1666"/>
            <x v="1669"/>
            <x v="1674"/>
            <x v="1677"/>
            <x v="1680"/>
            <x v="1683"/>
            <x v="1685"/>
            <x v="1690"/>
          </reference>
        </references>
      </pivotArea>
    </format>
    <format dxfId="265">
      <pivotArea dataOnly="0" labelOnly="1" fieldPosition="0">
        <references count="1">
          <reference field="6" count="50">
            <x v="1695"/>
            <x v="1696"/>
            <x v="1700"/>
            <x v="1706"/>
            <x v="1707"/>
            <x v="1710"/>
            <x v="1711"/>
            <x v="1715"/>
            <x v="1716"/>
            <x v="1721"/>
            <x v="1728"/>
            <x v="1734"/>
            <x v="1735"/>
            <x v="1742"/>
            <x v="1746"/>
            <x v="1750"/>
            <x v="1755"/>
            <x v="1762"/>
            <x v="1763"/>
            <x v="1769"/>
            <x v="1770"/>
            <x v="1775"/>
            <x v="1781"/>
            <x v="1782"/>
            <x v="1785"/>
            <x v="1787"/>
            <x v="1802"/>
            <x v="1814"/>
            <x v="1815"/>
            <x v="1817"/>
            <x v="1821"/>
            <x v="1823"/>
            <x v="1826"/>
            <x v="1827"/>
            <x v="1828"/>
            <x v="1831"/>
            <x v="1832"/>
            <x v="1833"/>
            <x v="1835"/>
            <x v="1841"/>
            <x v="1851"/>
            <x v="1861"/>
            <x v="1862"/>
            <x v="1864"/>
            <x v="1866"/>
            <x v="1875"/>
            <x v="1876"/>
            <x v="1882"/>
            <x v="1885"/>
            <x v="1898"/>
          </reference>
        </references>
      </pivotArea>
    </format>
    <format dxfId="264">
      <pivotArea dataOnly="0" labelOnly="1" fieldPosition="0">
        <references count="1">
          <reference field="6" count="50">
            <x v="1899"/>
            <x v="1907"/>
            <x v="1910"/>
            <x v="1911"/>
            <x v="1915"/>
            <x v="1916"/>
            <x v="1917"/>
            <x v="1918"/>
            <x v="1922"/>
            <x v="1925"/>
            <x v="1926"/>
            <x v="1927"/>
            <x v="1928"/>
            <x v="1929"/>
            <x v="1930"/>
            <x v="1934"/>
            <x v="1938"/>
            <x v="1941"/>
            <x v="1943"/>
            <x v="1944"/>
            <x v="1949"/>
            <x v="1956"/>
            <x v="1968"/>
            <x v="1969"/>
            <x v="1981"/>
            <x v="1982"/>
            <x v="1988"/>
            <x v="1991"/>
            <x v="1994"/>
            <x v="1995"/>
            <x v="2004"/>
            <x v="2005"/>
            <x v="2006"/>
            <x v="2010"/>
            <x v="2012"/>
            <x v="2015"/>
            <x v="2017"/>
            <x v="2019"/>
            <x v="2023"/>
            <x v="2025"/>
            <x v="2026"/>
            <x v="2029"/>
            <x v="2032"/>
            <x v="2034"/>
            <x v="2035"/>
            <x v="2037"/>
            <x v="2042"/>
            <x v="2043"/>
            <x v="2048"/>
            <x v="2050"/>
          </reference>
        </references>
      </pivotArea>
    </format>
    <format dxfId="263">
      <pivotArea dataOnly="0" labelOnly="1" fieldPosition="0">
        <references count="1">
          <reference field="6" count="50">
            <x v="2052"/>
            <x v="2060"/>
            <x v="2061"/>
            <x v="2064"/>
            <x v="2066"/>
            <x v="2070"/>
            <x v="2072"/>
            <x v="2074"/>
            <x v="2082"/>
            <x v="2083"/>
            <x v="2084"/>
            <x v="2085"/>
            <x v="2087"/>
            <x v="2092"/>
            <x v="2096"/>
            <x v="2099"/>
            <x v="2101"/>
            <x v="2102"/>
            <x v="2103"/>
            <x v="2105"/>
            <x v="2108"/>
            <x v="2113"/>
            <x v="2114"/>
            <x v="2116"/>
            <x v="2117"/>
            <x v="2118"/>
            <x v="2122"/>
            <x v="2123"/>
            <x v="2125"/>
            <x v="2132"/>
            <x v="2133"/>
            <x v="2142"/>
            <x v="2145"/>
            <x v="2147"/>
            <x v="2153"/>
            <x v="2159"/>
            <x v="2160"/>
            <x v="2162"/>
            <x v="2163"/>
            <x v="2164"/>
            <x v="2165"/>
            <x v="2170"/>
            <x v="2174"/>
            <x v="2177"/>
            <x v="2178"/>
            <x v="2183"/>
            <x v="2187"/>
            <x v="2188"/>
            <x v="2197"/>
            <x v="2199"/>
          </reference>
        </references>
      </pivotArea>
    </format>
    <format dxfId="262">
      <pivotArea dataOnly="0" labelOnly="1" fieldPosition="0">
        <references count="1">
          <reference field="6" count="50">
            <x v="2200"/>
            <x v="2203"/>
            <x v="2205"/>
            <x v="2209"/>
            <x v="2212"/>
            <x v="2213"/>
            <x v="2219"/>
            <x v="2220"/>
            <x v="2229"/>
            <x v="2233"/>
            <x v="2240"/>
            <x v="2242"/>
            <x v="2245"/>
            <x v="2246"/>
            <x v="2249"/>
            <x v="2250"/>
            <x v="2251"/>
            <x v="2252"/>
            <x v="2255"/>
            <x v="2257"/>
            <x v="2263"/>
            <x v="2266"/>
            <x v="2274"/>
            <x v="2281"/>
            <x v="2284"/>
            <x v="2286"/>
            <x v="2287"/>
            <x v="2293"/>
            <x v="2302"/>
            <x v="2305"/>
            <x v="2311"/>
            <x v="2312"/>
            <x v="2316"/>
            <x v="2317"/>
            <x v="2318"/>
            <x v="2321"/>
            <x v="2323"/>
            <x v="2324"/>
            <x v="2326"/>
            <x v="2329"/>
            <x v="2331"/>
            <x v="2332"/>
            <x v="2336"/>
            <x v="2337"/>
            <x v="2344"/>
            <x v="2345"/>
            <x v="2349"/>
            <x v="2353"/>
            <x v="2355"/>
            <x v="2357"/>
          </reference>
        </references>
      </pivotArea>
    </format>
    <format dxfId="261">
      <pivotArea dataOnly="0" labelOnly="1" fieldPosition="0">
        <references count="1">
          <reference field="6" count="36">
            <x v="2361"/>
            <x v="2362"/>
            <x v="2365"/>
            <x v="2369"/>
            <x v="2388"/>
            <x v="2393"/>
            <x v="2394"/>
            <x v="2396"/>
            <x v="2398"/>
            <x v="2399"/>
            <x v="2401"/>
            <x v="2403"/>
            <x v="2412"/>
            <x v="2414"/>
            <x v="2416"/>
            <x v="2418"/>
            <x v="2420"/>
            <x v="2421"/>
            <x v="2425"/>
            <x v="2428"/>
            <x v="2431"/>
            <x v="2434"/>
            <x v="2439"/>
            <x v="2440"/>
            <x v="2442"/>
            <x v="2447"/>
            <x v="2448"/>
            <x v="2451"/>
            <x v="2453"/>
            <x v="2457"/>
            <x v="2459"/>
            <x v="2461"/>
            <x v="2462"/>
            <x v="2465"/>
            <x v="2466"/>
            <x v="2468"/>
          </reference>
        </references>
      </pivotArea>
    </format>
    <format dxfId="260">
      <pivotArea dataOnly="0" labelOnly="1" fieldPosition="0">
        <references count="1">
          <reference field="6" count="50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50"/>
            <x v="52"/>
            <x v="53"/>
            <x v="54"/>
            <x v="55"/>
            <x v="60"/>
            <x v="63"/>
            <x v="64"/>
            <x v="65"/>
            <x v="67"/>
            <x v="68"/>
            <x v="69"/>
            <x v="72"/>
            <x v="73"/>
            <x v="74"/>
            <x v="77"/>
            <x v="85"/>
            <x v="87"/>
            <x v="89"/>
            <x v="91"/>
            <x v="92"/>
            <x v="94"/>
            <x v="95"/>
            <x v="96"/>
            <x v="97"/>
            <x v="99"/>
            <x v="101"/>
            <x v="103"/>
            <x v="104"/>
            <x v="106"/>
            <x v="109"/>
            <x v="112"/>
            <x v="115"/>
            <x v="118"/>
            <x v="119"/>
            <x v="124"/>
            <x v="130"/>
            <x v="134"/>
          </reference>
        </references>
      </pivotArea>
    </format>
    <format dxfId="259">
      <pivotArea dataOnly="0" labelOnly="1" fieldPosition="0">
        <references count="1">
          <reference field="6" count="50">
            <x v="135"/>
            <x v="136"/>
            <x v="138"/>
            <x v="139"/>
            <x v="141"/>
            <x v="144"/>
            <x v="147"/>
            <x v="148"/>
            <x v="152"/>
            <x v="153"/>
            <x v="154"/>
            <x v="156"/>
            <x v="162"/>
            <x v="164"/>
            <x v="166"/>
            <x v="167"/>
            <x v="169"/>
            <x v="171"/>
            <x v="180"/>
            <x v="187"/>
            <x v="189"/>
            <x v="190"/>
            <x v="191"/>
            <x v="196"/>
            <x v="197"/>
            <x v="205"/>
            <x v="211"/>
            <x v="216"/>
            <x v="218"/>
            <x v="221"/>
            <x v="223"/>
            <x v="228"/>
            <x v="229"/>
            <x v="231"/>
            <x v="232"/>
            <x v="233"/>
            <x v="234"/>
            <x v="235"/>
            <x v="237"/>
            <x v="239"/>
            <x v="241"/>
            <x v="242"/>
            <x v="243"/>
            <x v="246"/>
            <x v="249"/>
            <x v="252"/>
            <x v="254"/>
            <x v="256"/>
            <x v="258"/>
            <x v="272"/>
          </reference>
        </references>
      </pivotArea>
    </format>
    <format dxfId="258">
      <pivotArea dataOnly="0" labelOnly="1" fieldPosition="0">
        <references count="1">
          <reference field="6" count="50">
            <x v="275"/>
            <x v="277"/>
            <x v="283"/>
            <x v="286"/>
            <x v="287"/>
            <x v="291"/>
            <x v="298"/>
            <x v="300"/>
            <x v="305"/>
            <x v="310"/>
            <x v="314"/>
            <x v="316"/>
            <x v="322"/>
            <x v="325"/>
            <x v="328"/>
            <x v="329"/>
            <x v="331"/>
            <x v="332"/>
            <x v="334"/>
            <x v="339"/>
            <x v="340"/>
            <x v="342"/>
            <x v="343"/>
            <x v="345"/>
            <x v="347"/>
            <x v="348"/>
            <x v="349"/>
            <x v="350"/>
            <x v="351"/>
            <x v="352"/>
            <x v="356"/>
            <x v="357"/>
            <x v="359"/>
            <x v="363"/>
            <x v="364"/>
            <x v="366"/>
            <x v="370"/>
            <x v="373"/>
            <x v="378"/>
            <x v="379"/>
            <x v="382"/>
            <x v="385"/>
            <x v="386"/>
            <x v="388"/>
            <x v="389"/>
            <x v="393"/>
            <x v="395"/>
            <x v="396"/>
            <x v="397"/>
            <x v="400"/>
          </reference>
        </references>
      </pivotArea>
    </format>
    <format dxfId="257">
      <pivotArea dataOnly="0" labelOnly="1" fieldPosition="0">
        <references count="1">
          <reference field="6" count="50">
            <x v="406"/>
            <x v="407"/>
            <x v="408"/>
            <x v="410"/>
            <x v="412"/>
            <x v="414"/>
            <x v="417"/>
            <x v="418"/>
            <x v="423"/>
            <x v="424"/>
            <x v="425"/>
            <x v="427"/>
            <x v="428"/>
            <x v="432"/>
            <x v="433"/>
            <x v="435"/>
            <x v="436"/>
            <x v="441"/>
            <x v="442"/>
            <x v="446"/>
            <x v="453"/>
            <x v="455"/>
            <x v="456"/>
            <x v="459"/>
            <x v="462"/>
            <x v="466"/>
            <x v="468"/>
            <x v="471"/>
            <x v="472"/>
            <x v="477"/>
            <x v="478"/>
            <x v="479"/>
            <x v="482"/>
            <x v="490"/>
            <x v="496"/>
            <x v="500"/>
            <x v="506"/>
            <x v="507"/>
            <x v="509"/>
            <x v="510"/>
            <x v="517"/>
            <x v="518"/>
            <x v="525"/>
            <x v="529"/>
            <x v="532"/>
            <x v="542"/>
            <x v="543"/>
            <x v="547"/>
            <x v="549"/>
            <x v="550"/>
          </reference>
        </references>
      </pivotArea>
    </format>
    <format dxfId="256">
      <pivotArea dataOnly="0" labelOnly="1" fieldPosition="0">
        <references count="1">
          <reference field="6" count="50">
            <x v="552"/>
            <x v="553"/>
            <x v="562"/>
            <x v="564"/>
            <x v="565"/>
            <x v="568"/>
            <x v="575"/>
            <x v="580"/>
            <x v="585"/>
            <x v="588"/>
            <x v="589"/>
            <x v="591"/>
            <x v="600"/>
            <x v="601"/>
            <x v="603"/>
            <x v="610"/>
            <x v="612"/>
            <x v="616"/>
            <x v="617"/>
            <x v="618"/>
            <x v="620"/>
            <x v="623"/>
            <x v="624"/>
            <x v="634"/>
            <x v="636"/>
            <x v="637"/>
            <x v="638"/>
            <x v="642"/>
            <x v="644"/>
            <x v="649"/>
            <x v="656"/>
            <x v="657"/>
            <x v="661"/>
            <x v="662"/>
            <x v="663"/>
            <x v="665"/>
            <x v="666"/>
            <x v="668"/>
            <x v="671"/>
            <x v="673"/>
            <x v="678"/>
            <x v="680"/>
            <x v="683"/>
            <x v="684"/>
            <x v="685"/>
            <x v="686"/>
            <x v="687"/>
            <x v="689"/>
            <x v="697"/>
            <x v="698"/>
          </reference>
        </references>
      </pivotArea>
    </format>
    <format dxfId="255">
      <pivotArea dataOnly="0" labelOnly="1" fieldPosition="0">
        <references count="1">
          <reference field="6" count="50">
            <x v="703"/>
            <x v="704"/>
            <x v="711"/>
            <x v="714"/>
            <x v="716"/>
            <x v="718"/>
            <x v="721"/>
            <x v="723"/>
            <x v="724"/>
            <x v="730"/>
            <x v="733"/>
            <x v="734"/>
            <x v="736"/>
            <x v="737"/>
            <x v="739"/>
            <x v="740"/>
            <x v="743"/>
            <x v="744"/>
            <x v="747"/>
            <x v="754"/>
            <x v="757"/>
            <x v="758"/>
            <x v="761"/>
            <x v="765"/>
            <x v="766"/>
            <x v="768"/>
            <x v="773"/>
            <x v="775"/>
            <x v="776"/>
            <x v="777"/>
            <x v="778"/>
            <x v="781"/>
            <x v="783"/>
            <x v="784"/>
            <x v="785"/>
            <x v="786"/>
            <x v="787"/>
            <x v="790"/>
            <x v="792"/>
            <x v="794"/>
            <x v="796"/>
            <x v="797"/>
            <x v="798"/>
            <x v="800"/>
            <x v="802"/>
            <x v="803"/>
            <x v="812"/>
            <x v="813"/>
            <x v="814"/>
            <x v="815"/>
          </reference>
        </references>
      </pivotArea>
    </format>
    <format dxfId="254">
      <pivotArea dataOnly="0" labelOnly="1" fieldPosition="0">
        <references count="1">
          <reference field="6" count="50">
            <x v="822"/>
            <x v="827"/>
            <x v="831"/>
            <x v="833"/>
            <x v="835"/>
            <x v="840"/>
            <x v="845"/>
            <x v="850"/>
            <x v="851"/>
            <x v="852"/>
            <x v="855"/>
            <x v="860"/>
            <x v="868"/>
            <x v="870"/>
            <x v="872"/>
            <x v="873"/>
            <x v="874"/>
            <x v="882"/>
            <x v="886"/>
            <x v="888"/>
            <x v="890"/>
            <x v="892"/>
            <x v="894"/>
            <x v="899"/>
            <x v="903"/>
            <x v="907"/>
            <x v="908"/>
            <x v="911"/>
            <x v="913"/>
            <x v="915"/>
            <x v="918"/>
            <x v="923"/>
            <x v="925"/>
            <x v="930"/>
            <x v="931"/>
            <x v="933"/>
            <x v="934"/>
            <x v="935"/>
            <x v="936"/>
            <x v="937"/>
            <x v="939"/>
            <x v="940"/>
            <x v="947"/>
            <x v="948"/>
            <x v="950"/>
            <x v="952"/>
            <x v="954"/>
            <x v="956"/>
            <x v="960"/>
            <x v="963"/>
          </reference>
        </references>
      </pivotArea>
    </format>
    <format dxfId="253">
      <pivotArea dataOnly="0" labelOnly="1" fieldPosition="0">
        <references count="1">
          <reference field="6" count="50">
            <x v="965"/>
            <x v="967"/>
            <x v="968"/>
            <x v="973"/>
            <x v="981"/>
            <x v="982"/>
            <x v="986"/>
            <x v="991"/>
            <x v="992"/>
            <x v="994"/>
            <x v="997"/>
            <x v="998"/>
            <x v="1001"/>
            <x v="1003"/>
            <x v="1004"/>
            <x v="1008"/>
            <x v="1011"/>
            <x v="1014"/>
            <x v="1018"/>
            <x v="1023"/>
            <x v="1024"/>
            <x v="1025"/>
            <x v="1032"/>
            <x v="1033"/>
            <x v="1034"/>
            <x v="1037"/>
            <x v="1040"/>
            <x v="1046"/>
            <x v="1048"/>
            <x v="1049"/>
            <x v="1053"/>
            <x v="1054"/>
            <x v="1063"/>
            <x v="1065"/>
            <x v="1067"/>
            <x v="1073"/>
            <x v="1075"/>
            <x v="1076"/>
            <x v="1086"/>
            <x v="1087"/>
            <x v="1088"/>
            <x v="1091"/>
            <x v="1092"/>
            <x v="1093"/>
            <x v="1096"/>
            <x v="1099"/>
            <x v="1103"/>
            <x v="1106"/>
            <x v="1110"/>
            <x v="1115"/>
          </reference>
        </references>
      </pivotArea>
    </format>
    <format dxfId="252">
      <pivotArea dataOnly="0" labelOnly="1" fieldPosition="0">
        <references count="1">
          <reference field="6" count="50">
            <x v="1116"/>
            <x v="1117"/>
            <x v="1119"/>
            <x v="1120"/>
            <x v="1125"/>
            <x v="1128"/>
            <x v="1129"/>
            <x v="1134"/>
            <x v="1137"/>
            <x v="1142"/>
            <x v="1143"/>
            <x v="1144"/>
            <x v="1145"/>
            <x v="1148"/>
            <x v="1151"/>
            <x v="1157"/>
            <x v="1158"/>
            <x v="1161"/>
            <x v="1166"/>
            <x v="1170"/>
            <x v="1171"/>
            <x v="1175"/>
            <x v="1176"/>
            <x v="1180"/>
            <x v="1181"/>
            <x v="1184"/>
            <x v="1185"/>
            <x v="1188"/>
            <x v="1198"/>
            <x v="1199"/>
            <x v="1203"/>
            <x v="1204"/>
            <x v="1206"/>
            <x v="1208"/>
            <x v="1209"/>
            <x v="1210"/>
            <x v="1212"/>
            <x v="1215"/>
            <x v="1216"/>
            <x v="1220"/>
            <x v="1227"/>
            <x v="1229"/>
            <x v="1230"/>
            <x v="1233"/>
            <x v="1236"/>
            <x v="1238"/>
            <x v="1239"/>
            <x v="1240"/>
            <x v="1244"/>
            <x v="1248"/>
          </reference>
        </references>
      </pivotArea>
    </format>
    <format dxfId="251">
      <pivotArea dataOnly="0" labelOnly="1" fieldPosition="0">
        <references count="1">
          <reference field="6" count="50">
            <x v="1251"/>
            <x v="1260"/>
            <x v="1276"/>
            <x v="1279"/>
            <x v="1281"/>
            <x v="1283"/>
            <x v="1284"/>
            <x v="1285"/>
            <x v="1290"/>
            <x v="1291"/>
            <x v="1292"/>
            <x v="1295"/>
            <x v="1297"/>
            <x v="1302"/>
            <x v="1303"/>
            <x v="1307"/>
            <x v="1312"/>
            <x v="1314"/>
            <x v="1315"/>
            <x v="1322"/>
            <x v="1326"/>
            <x v="1327"/>
            <x v="1329"/>
            <x v="1335"/>
            <x v="1337"/>
            <x v="1339"/>
            <x v="1341"/>
            <x v="1351"/>
            <x v="1352"/>
            <x v="1353"/>
            <x v="1362"/>
            <x v="1367"/>
            <x v="1368"/>
            <x v="1371"/>
            <x v="1375"/>
            <x v="1379"/>
            <x v="1382"/>
            <x v="1387"/>
            <x v="1390"/>
            <x v="1391"/>
            <x v="1392"/>
            <x v="1395"/>
            <x v="1400"/>
            <x v="1408"/>
            <x v="1412"/>
            <x v="1415"/>
            <x v="1416"/>
            <x v="1417"/>
            <x v="1420"/>
            <x v="1423"/>
          </reference>
        </references>
      </pivotArea>
    </format>
    <format dxfId="250">
      <pivotArea dataOnly="0" labelOnly="1" fieldPosition="0">
        <references count="1">
          <reference field="6" count="50">
            <x v="1424"/>
            <x v="1426"/>
            <x v="1429"/>
            <x v="1435"/>
            <x v="1438"/>
            <x v="1441"/>
            <x v="1444"/>
            <x v="1448"/>
            <x v="1449"/>
            <x v="1450"/>
            <x v="1456"/>
            <x v="1464"/>
            <x v="1465"/>
            <x v="1466"/>
            <x v="1470"/>
            <x v="1471"/>
            <x v="1472"/>
            <x v="1476"/>
            <x v="1480"/>
            <x v="1489"/>
            <x v="1490"/>
            <x v="1493"/>
            <x v="1495"/>
            <x v="1506"/>
            <x v="1507"/>
            <x v="1508"/>
            <x v="1511"/>
            <x v="1512"/>
            <x v="1513"/>
            <x v="1514"/>
            <x v="1519"/>
            <x v="1521"/>
            <x v="1529"/>
            <x v="1531"/>
            <x v="1537"/>
            <x v="1545"/>
            <x v="1547"/>
            <x v="1549"/>
            <x v="1550"/>
            <x v="1551"/>
            <x v="1552"/>
            <x v="1553"/>
            <x v="1559"/>
            <x v="1560"/>
            <x v="1563"/>
            <x v="1564"/>
            <x v="1566"/>
            <x v="1567"/>
            <x v="1569"/>
            <x v="1571"/>
          </reference>
        </references>
      </pivotArea>
    </format>
    <format dxfId="249">
      <pivotArea dataOnly="0" labelOnly="1" fieldPosition="0">
        <references count="1">
          <reference field="6" count="50">
            <x v="1573"/>
            <x v="1574"/>
            <x v="1575"/>
            <x v="1580"/>
            <x v="1587"/>
            <x v="1589"/>
            <x v="1592"/>
            <x v="1594"/>
            <x v="1603"/>
            <x v="1605"/>
            <x v="1607"/>
            <x v="1608"/>
            <x v="1610"/>
            <x v="1611"/>
            <x v="1612"/>
            <x v="1613"/>
            <x v="1615"/>
            <x v="1616"/>
            <x v="1619"/>
            <x v="1622"/>
            <x v="1626"/>
            <x v="1628"/>
            <x v="1630"/>
            <x v="1631"/>
            <x v="1634"/>
            <x v="1636"/>
            <x v="1637"/>
            <x v="1645"/>
            <x v="1646"/>
            <x v="1649"/>
            <x v="1650"/>
            <x v="1651"/>
            <x v="1652"/>
            <x v="1655"/>
            <x v="1666"/>
            <x v="1669"/>
            <x v="1674"/>
            <x v="1677"/>
            <x v="1680"/>
            <x v="1683"/>
            <x v="1685"/>
            <x v="1690"/>
            <x v="1695"/>
            <x v="1696"/>
            <x v="1700"/>
            <x v="1706"/>
            <x v="1707"/>
            <x v="1710"/>
            <x v="1711"/>
            <x v="1715"/>
          </reference>
        </references>
      </pivotArea>
    </format>
    <format dxfId="248">
      <pivotArea dataOnly="0" labelOnly="1" fieldPosition="0">
        <references count="1">
          <reference field="6" count="50">
            <x v="1716"/>
            <x v="1721"/>
            <x v="1726"/>
            <x v="1728"/>
            <x v="1734"/>
            <x v="1735"/>
            <x v="1742"/>
            <x v="1746"/>
            <x v="1750"/>
            <x v="1755"/>
            <x v="1762"/>
            <x v="1763"/>
            <x v="1764"/>
            <x v="1769"/>
            <x v="1770"/>
            <x v="1775"/>
            <x v="1781"/>
            <x v="1782"/>
            <x v="1785"/>
            <x v="1787"/>
            <x v="1789"/>
            <x v="1802"/>
            <x v="1806"/>
            <x v="1809"/>
            <x v="1814"/>
            <x v="1815"/>
            <x v="1817"/>
            <x v="1821"/>
            <x v="1823"/>
            <x v="1826"/>
            <x v="1827"/>
            <x v="1828"/>
            <x v="1831"/>
            <x v="1832"/>
            <x v="1833"/>
            <x v="1835"/>
            <x v="1841"/>
            <x v="1851"/>
            <x v="1861"/>
            <x v="1862"/>
            <x v="1864"/>
            <x v="1865"/>
            <x v="1866"/>
            <x v="1875"/>
            <x v="1876"/>
            <x v="1882"/>
            <x v="1885"/>
            <x v="1891"/>
            <x v="1895"/>
            <x v="1898"/>
          </reference>
        </references>
      </pivotArea>
    </format>
    <format dxfId="247">
      <pivotArea dataOnly="0" labelOnly="1" fieldPosition="0">
        <references count="1">
          <reference field="6" count="50">
            <x v="1899"/>
            <x v="1900"/>
            <x v="1907"/>
            <x v="1909"/>
            <x v="1910"/>
            <x v="1911"/>
            <x v="1915"/>
            <x v="1916"/>
            <x v="1917"/>
            <x v="1918"/>
            <x v="1922"/>
            <x v="1925"/>
            <x v="1926"/>
            <x v="1927"/>
            <x v="1928"/>
            <x v="1929"/>
            <x v="1930"/>
            <x v="1934"/>
            <x v="1936"/>
            <x v="1938"/>
            <x v="1939"/>
            <x v="1941"/>
            <x v="1943"/>
            <x v="1944"/>
            <x v="1945"/>
            <x v="1949"/>
            <x v="1956"/>
            <x v="1958"/>
            <x v="1961"/>
            <x v="1966"/>
            <x v="1968"/>
            <x v="1969"/>
            <x v="1976"/>
            <x v="1981"/>
            <x v="1982"/>
            <x v="1988"/>
            <x v="1991"/>
            <x v="1994"/>
            <x v="1995"/>
            <x v="2004"/>
            <x v="2005"/>
            <x v="2006"/>
            <x v="2007"/>
            <x v="2009"/>
            <x v="2010"/>
            <x v="2012"/>
            <x v="2015"/>
            <x v="2017"/>
            <x v="2019"/>
            <x v="2021"/>
          </reference>
        </references>
      </pivotArea>
    </format>
    <format dxfId="246">
      <pivotArea dataOnly="0" labelOnly="1" fieldPosition="0">
        <references count="1">
          <reference field="6" count="50">
            <x v="2023"/>
            <x v="2025"/>
            <x v="2026"/>
            <x v="2029"/>
            <x v="2032"/>
            <x v="2034"/>
            <x v="2035"/>
            <x v="2037"/>
            <x v="2042"/>
            <x v="2043"/>
            <x v="2047"/>
            <x v="2048"/>
            <x v="2050"/>
            <x v="2052"/>
            <x v="2060"/>
            <x v="2061"/>
            <x v="2062"/>
            <x v="2064"/>
            <x v="2066"/>
            <x v="2070"/>
            <x v="2072"/>
            <x v="2074"/>
            <x v="2082"/>
            <x v="2083"/>
            <x v="2084"/>
            <x v="2085"/>
            <x v="2087"/>
            <x v="2092"/>
            <x v="2096"/>
            <x v="2099"/>
            <x v="2101"/>
            <x v="2102"/>
            <x v="2103"/>
            <x v="2105"/>
            <x v="2108"/>
            <x v="2113"/>
            <x v="2114"/>
            <x v="2116"/>
            <x v="2117"/>
            <x v="2118"/>
            <x v="2119"/>
            <x v="2122"/>
            <x v="2123"/>
            <x v="2125"/>
            <x v="2132"/>
            <x v="2133"/>
            <x v="2138"/>
            <x v="2142"/>
            <x v="2145"/>
            <x v="2147"/>
          </reference>
        </references>
      </pivotArea>
    </format>
    <format dxfId="245">
      <pivotArea dataOnly="0" labelOnly="1" fieldPosition="0">
        <references count="1">
          <reference field="6" count="50">
            <x v="2153"/>
            <x v="2156"/>
            <x v="2159"/>
            <x v="2160"/>
            <x v="2162"/>
            <x v="2163"/>
            <x v="2164"/>
            <x v="2165"/>
            <x v="2170"/>
            <x v="2174"/>
            <x v="2177"/>
            <x v="2178"/>
            <x v="2181"/>
            <x v="2183"/>
            <x v="2187"/>
            <x v="2188"/>
            <x v="2197"/>
            <x v="2199"/>
            <x v="2200"/>
            <x v="2203"/>
            <x v="2205"/>
            <x v="2209"/>
            <x v="2212"/>
            <x v="2213"/>
            <x v="2219"/>
            <x v="2220"/>
            <x v="2222"/>
            <x v="2229"/>
            <x v="2233"/>
            <x v="2240"/>
            <x v="2242"/>
            <x v="2243"/>
            <x v="2245"/>
            <x v="2246"/>
            <x v="2249"/>
            <x v="2250"/>
            <x v="2251"/>
            <x v="2252"/>
            <x v="2255"/>
            <x v="2256"/>
            <x v="2257"/>
            <x v="2261"/>
            <x v="2262"/>
            <x v="2263"/>
            <x v="2264"/>
            <x v="2266"/>
            <x v="2274"/>
            <x v="2281"/>
            <x v="2284"/>
            <x v="2286"/>
          </reference>
        </references>
      </pivotArea>
    </format>
    <format dxfId="244">
      <pivotArea dataOnly="0" labelOnly="1" fieldPosition="0">
        <references count="1">
          <reference field="6" count="50">
            <x v="2287"/>
            <x v="2293"/>
            <x v="2297"/>
            <x v="2299"/>
            <x v="2302"/>
            <x v="2305"/>
            <x v="2311"/>
            <x v="2312"/>
            <x v="2316"/>
            <x v="2317"/>
            <x v="2318"/>
            <x v="2321"/>
            <x v="2323"/>
            <x v="2324"/>
            <x v="2326"/>
            <x v="2329"/>
            <x v="2331"/>
            <x v="2332"/>
            <x v="2336"/>
            <x v="2337"/>
            <x v="2344"/>
            <x v="2345"/>
            <x v="2349"/>
            <x v="2353"/>
            <x v="2355"/>
            <x v="2357"/>
            <x v="2361"/>
            <x v="2362"/>
            <x v="2365"/>
            <x v="2369"/>
            <x v="2388"/>
            <x v="2393"/>
            <x v="2394"/>
            <x v="2396"/>
            <x v="2398"/>
            <x v="2399"/>
            <x v="2401"/>
            <x v="2403"/>
            <x v="2412"/>
            <x v="2414"/>
            <x v="2416"/>
            <x v="2418"/>
            <x v="2420"/>
            <x v="2421"/>
            <x v="2424"/>
            <x v="2425"/>
            <x v="2428"/>
            <x v="2431"/>
            <x v="2434"/>
            <x v="2439"/>
          </reference>
        </references>
      </pivotArea>
    </format>
    <format dxfId="243">
      <pivotArea dataOnly="0" labelOnly="1" fieldPosition="0">
        <references count="1">
          <reference field="6" count="33">
            <x v="17"/>
            <x v="241"/>
            <x v="283"/>
            <x v="364"/>
            <x v="389"/>
            <x v="406"/>
            <x v="414"/>
            <x v="436"/>
            <x v="466"/>
            <x v="477"/>
            <x v="553"/>
            <x v="562"/>
            <x v="617"/>
            <x v="634"/>
            <x v="758"/>
            <x v="776"/>
            <x v="845"/>
            <x v="1025"/>
            <x v="1063"/>
            <x v="1290"/>
            <x v="1337"/>
            <x v="1476"/>
            <x v="1569"/>
            <x v="1589"/>
            <x v="1669"/>
            <x v="1728"/>
            <x v="1866"/>
            <x v="1915"/>
            <x v="1956"/>
            <x v="1976"/>
            <x v="2394"/>
            <x v="2421"/>
            <x v="2448"/>
          </reference>
        </references>
      </pivotArea>
    </format>
    <format dxfId="242">
      <pivotArea dataOnly="0" labelOnly="1" fieldPosition="0">
        <references count="1">
          <reference field="6" count="50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50"/>
            <x v="52"/>
            <x v="53"/>
            <x v="54"/>
            <x v="55"/>
            <x v="60"/>
            <x v="63"/>
            <x v="64"/>
            <x v="65"/>
            <x v="67"/>
            <x v="68"/>
            <x v="69"/>
            <x v="72"/>
            <x v="73"/>
            <x v="74"/>
            <x v="77"/>
            <x v="85"/>
            <x v="87"/>
            <x v="89"/>
            <x v="91"/>
            <x v="92"/>
            <x v="94"/>
            <x v="95"/>
            <x v="96"/>
            <x v="97"/>
            <x v="99"/>
            <x v="101"/>
            <x v="103"/>
            <x v="104"/>
            <x v="106"/>
            <x v="109"/>
            <x v="112"/>
            <x v="115"/>
            <x v="118"/>
            <x v="119"/>
            <x v="124"/>
            <x v="130"/>
            <x v="134"/>
          </reference>
        </references>
      </pivotArea>
    </format>
    <format dxfId="241">
      <pivotArea dataOnly="0" labelOnly="1" fieldPosition="0">
        <references count="1">
          <reference field="6" count="50">
            <x v="135"/>
            <x v="136"/>
            <x v="138"/>
            <x v="139"/>
            <x v="141"/>
            <x v="144"/>
            <x v="147"/>
            <x v="148"/>
            <x v="152"/>
            <x v="153"/>
            <x v="154"/>
            <x v="156"/>
            <x v="162"/>
            <x v="164"/>
            <x v="166"/>
            <x v="167"/>
            <x v="169"/>
            <x v="171"/>
            <x v="180"/>
            <x v="187"/>
            <x v="189"/>
            <x v="190"/>
            <x v="191"/>
            <x v="196"/>
            <x v="197"/>
            <x v="205"/>
            <x v="211"/>
            <x v="216"/>
            <x v="218"/>
            <x v="221"/>
            <x v="223"/>
            <x v="228"/>
            <x v="229"/>
            <x v="231"/>
            <x v="232"/>
            <x v="233"/>
            <x v="234"/>
            <x v="235"/>
            <x v="237"/>
            <x v="239"/>
            <x v="241"/>
            <x v="242"/>
            <x v="243"/>
            <x v="246"/>
            <x v="249"/>
            <x v="252"/>
            <x v="254"/>
            <x v="256"/>
            <x v="258"/>
            <x v="272"/>
          </reference>
        </references>
      </pivotArea>
    </format>
    <format dxfId="240">
      <pivotArea dataOnly="0" labelOnly="1" fieldPosition="0">
        <references count="1">
          <reference field="6" count="50">
            <x v="275"/>
            <x v="277"/>
            <x v="283"/>
            <x v="286"/>
            <x v="287"/>
            <x v="291"/>
            <x v="298"/>
            <x v="300"/>
            <x v="305"/>
            <x v="310"/>
            <x v="314"/>
            <x v="316"/>
            <x v="322"/>
            <x v="325"/>
            <x v="328"/>
            <x v="329"/>
            <x v="331"/>
            <x v="332"/>
            <x v="334"/>
            <x v="339"/>
            <x v="340"/>
            <x v="342"/>
            <x v="343"/>
            <x v="345"/>
            <x v="347"/>
            <x v="348"/>
            <x v="349"/>
            <x v="350"/>
            <x v="351"/>
            <x v="352"/>
            <x v="356"/>
            <x v="357"/>
            <x v="359"/>
            <x v="363"/>
            <x v="364"/>
            <x v="366"/>
            <x v="370"/>
            <x v="373"/>
            <x v="378"/>
            <x v="379"/>
            <x v="382"/>
            <x v="385"/>
            <x v="386"/>
            <x v="388"/>
            <x v="389"/>
            <x v="393"/>
            <x v="395"/>
            <x v="396"/>
            <x v="397"/>
            <x v="400"/>
          </reference>
        </references>
      </pivotArea>
    </format>
    <format dxfId="239">
      <pivotArea dataOnly="0" labelOnly="1" fieldPosition="0">
        <references count="1">
          <reference field="6" count="50">
            <x v="406"/>
            <x v="407"/>
            <x v="408"/>
            <x v="410"/>
            <x v="412"/>
            <x v="414"/>
            <x v="417"/>
            <x v="418"/>
            <x v="423"/>
            <x v="424"/>
            <x v="425"/>
            <x v="427"/>
            <x v="428"/>
            <x v="432"/>
            <x v="433"/>
            <x v="435"/>
            <x v="436"/>
            <x v="441"/>
            <x v="442"/>
            <x v="446"/>
            <x v="453"/>
            <x v="455"/>
            <x v="456"/>
            <x v="459"/>
            <x v="462"/>
            <x v="466"/>
            <x v="468"/>
            <x v="471"/>
            <x v="472"/>
            <x v="477"/>
            <x v="478"/>
            <x v="479"/>
            <x v="482"/>
            <x v="490"/>
            <x v="496"/>
            <x v="500"/>
            <x v="506"/>
            <x v="507"/>
            <x v="509"/>
            <x v="510"/>
            <x v="517"/>
            <x v="518"/>
            <x v="525"/>
            <x v="529"/>
            <x v="532"/>
            <x v="542"/>
            <x v="543"/>
            <x v="547"/>
            <x v="549"/>
            <x v="550"/>
          </reference>
        </references>
      </pivotArea>
    </format>
    <format dxfId="238">
      <pivotArea dataOnly="0" labelOnly="1" fieldPosition="0">
        <references count="1">
          <reference field="6" count="50">
            <x v="552"/>
            <x v="553"/>
            <x v="562"/>
            <x v="564"/>
            <x v="565"/>
            <x v="568"/>
            <x v="575"/>
            <x v="580"/>
            <x v="585"/>
            <x v="588"/>
            <x v="589"/>
            <x v="591"/>
            <x v="600"/>
            <x v="601"/>
            <x v="603"/>
            <x v="610"/>
            <x v="612"/>
            <x v="616"/>
            <x v="617"/>
            <x v="618"/>
            <x v="620"/>
            <x v="623"/>
            <x v="624"/>
            <x v="634"/>
            <x v="636"/>
            <x v="637"/>
            <x v="638"/>
            <x v="642"/>
            <x v="644"/>
            <x v="649"/>
            <x v="656"/>
            <x v="657"/>
            <x v="661"/>
            <x v="662"/>
            <x v="663"/>
            <x v="665"/>
            <x v="666"/>
            <x v="668"/>
            <x v="671"/>
            <x v="673"/>
            <x v="678"/>
            <x v="680"/>
            <x v="683"/>
            <x v="684"/>
            <x v="685"/>
            <x v="686"/>
            <x v="687"/>
            <x v="689"/>
            <x v="697"/>
            <x v="698"/>
          </reference>
        </references>
      </pivotArea>
    </format>
    <format dxfId="237">
      <pivotArea dataOnly="0" labelOnly="1" fieldPosition="0">
        <references count="1">
          <reference field="6" count="50">
            <x v="703"/>
            <x v="704"/>
            <x v="711"/>
            <x v="714"/>
            <x v="716"/>
            <x v="718"/>
            <x v="721"/>
            <x v="723"/>
            <x v="724"/>
            <x v="730"/>
            <x v="733"/>
            <x v="734"/>
            <x v="736"/>
            <x v="737"/>
            <x v="739"/>
            <x v="740"/>
            <x v="743"/>
            <x v="744"/>
            <x v="747"/>
            <x v="754"/>
            <x v="757"/>
            <x v="758"/>
            <x v="761"/>
            <x v="765"/>
            <x v="766"/>
            <x v="768"/>
            <x v="773"/>
            <x v="775"/>
            <x v="776"/>
            <x v="777"/>
            <x v="778"/>
            <x v="781"/>
            <x v="783"/>
            <x v="784"/>
            <x v="785"/>
            <x v="786"/>
            <x v="787"/>
            <x v="790"/>
            <x v="792"/>
            <x v="794"/>
            <x v="796"/>
            <x v="797"/>
            <x v="798"/>
            <x v="800"/>
            <x v="802"/>
            <x v="803"/>
            <x v="812"/>
            <x v="813"/>
            <x v="814"/>
            <x v="815"/>
          </reference>
        </references>
      </pivotArea>
    </format>
    <format dxfId="236">
      <pivotArea dataOnly="0" labelOnly="1" fieldPosition="0">
        <references count="1">
          <reference field="6" count="50">
            <x v="822"/>
            <x v="827"/>
            <x v="831"/>
            <x v="833"/>
            <x v="835"/>
            <x v="840"/>
            <x v="845"/>
            <x v="850"/>
            <x v="851"/>
            <x v="852"/>
            <x v="855"/>
            <x v="860"/>
            <x v="868"/>
            <x v="870"/>
            <x v="872"/>
            <x v="873"/>
            <x v="874"/>
            <x v="882"/>
            <x v="886"/>
            <x v="888"/>
            <x v="890"/>
            <x v="892"/>
            <x v="894"/>
            <x v="899"/>
            <x v="903"/>
            <x v="907"/>
            <x v="908"/>
            <x v="911"/>
            <x v="913"/>
            <x v="915"/>
            <x v="918"/>
            <x v="923"/>
            <x v="925"/>
            <x v="930"/>
            <x v="931"/>
            <x v="933"/>
            <x v="934"/>
            <x v="935"/>
            <x v="936"/>
            <x v="937"/>
            <x v="939"/>
            <x v="940"/>
            <x v="947"/>
            <x v="948"/>
            <x v="950"/>
            <x v="952"/>
            <x v="954"/>
            <x v="956"/>
            <x v="960"/>
            <x v="963"/>
          </reference>
        </references>
      </pivotArea>
    </format>
    <format dxfId="235">
      <pivotArea dataOnly="0" labelOnly="1" fieldPosition="0">
        <references count="1">
          <reference field="6" count="50">
            <x v="965"/>
            <x v="967"/>
            <x v="968"/>
            <x v="973"/>
            <x v="981"/>
            <x v="982"/>
            <x v="986"/>
            <x v="991"/>
            <x v="992"/>
            <x v="994"/>
            <x v="997"/>
            <x v="998"/>
            <x v="1001"/>
            <x v="1003"/>
            <x v="1004"/>
            <x v="1008"/>
            <x v="1011"/>
            <x v="1014"/>
            <x v="1018"/>
            <x v="1023"/>
            <x v="1024"/>
            <x v="1025"/>
            <x v="1032"/>
            <x v="1033"/>
            <x v="1034"/>
            <x v="1037"/>
            <x v="1040"/>
            <x v="1046"/>
            <x v="1048"/>
            <x v="1049"/>
            <x v="1053"/>
            <x v="1054"/>
            <x v="1063"/>
            <x v="1065"/>
            <x v="1067"/>
            <x v="1073"/>
            <x v="1075"/>
            <x v="1076"/>
            <x v="1086"/>
            <x v="1087"/>
            <x v="1088"/>
            <x v="1091"/>
            <x v="1092"/>
            <x v="1093"/>
            <x v="1096"/>
            <x v="1099"/>
            <x v="1103"/>
            <x v="1106"/>
            <x v="1110"/>
            <x v="1115"/>
          </reference>
        </references>
      </pivotArea>
    </format>
    <format dxfId="234">
      <pivotArea dataOnly="0" labelOnly="1" fieldPosition="0">
        <references count="1">
          <reference field="6" count="50">
            <x v="1116"/>
            <x v="1117"/>
            <x v="1119"/>
            <x v="1120"/>
            <x v="1125"/>
            <x v="1128"/>
            <x v="1129"/>
            <x v="1134"/>
            <x v="1137"/>
            <x v="1142"/>
            <x v="1143"/>
            <x v="1144"/>
            <x v="1145"/>
            <x v="1148"/>
            <x v="1151"/>
            <x v="1157"/>
            <x v="1158"/>
            <x v="1161"/>
            <x v="1166"/>
            <x v="1170"/>
            <x v="1171"/>
            <x v="1175"/>
            <x v="1176"/>
            <x v="1180"/>
            <x v="1181"/>
            <x v="1184"/>
            <x v="1185"/>
            <x v="1188"/>
            <x v="1198"/>
            <x v="1199"/>
            <x v="1203"/>
            <x v="1204"/>
            <x v="1206"/>
            <x v="1208"/>
            <x v="1209"/>
            <x v="1210"/>
            <x v="1212"/>
            <x v="1215"/>
            <x v="1216"/>
            <x v="1220"/>
            <x v="1227"/>
            <x v="1229"/>
            <x v="1230"/>
            <x v="1233"/>
            <x v="1236"/>
            <x v="1238"/>
            <x v="1239"/>
            <x v="1240"/>
            <x v="1244"/>
            <x v="1248"/>
          </reference>
        </references>
      </pivotArea>
    </format>
    <format dxfId="233">
      <pivotArea dataOnly="0" labelOnly="1" fieldPosition="0">
        <references count="1">
          <reference field="6" count="50">
            <x v="1251"/>
            <x v="1260"/>
            <x v="1276"/>
            <x v="1279"/>
            <x v="1281"/>
            <x v="1283"/>
            <x v="1284"/>
            <x v="1285"/>
            <x v="1290"/>
            <x v="1291"/>
            <x v="1292"/>
            <x v="1295"/>
            <x v="1297"/>
            <x v="1302"/>
            <x v="1303"/>
            <x v="1307"/>
            <x v="1312"/>
            <x v="1314"/>
            <x v="1315"/>
            <x v="1322"/>
            <x v="1326"/>
            <x v="1327"/>
            <x v="1329"/>
            <x v="1335"/>
            <x v="1337"/>
            <x v="1339"/>
            <x v="1341"/>
            <x v="1351"/>
            <x v="1352"/>
            <x v="1353"/>
            <x v="1362"/>
            <x v="1367"/>
            <x v="1368"/>
            <x v="1371"/>
            <x v="1375"/>
            <x v="1379"/>
            <x v="1382"/>
            <x v="1387"/>
            <x v="1390"/>
            <x v="1391"/>
            <x v="1392"/>
            <x v="1395"/>
            <x v="1400"/>
            <x v="1408"/>
            <x v="1412"/>
            <x v="1415"/>
            <x v="1416"/>
            <x v="1417"/>
            <x v="1420"/>
            <x v="1423"/>
          </reference>
        </references>
      </pivotArea>
    </format>
    <format dxfId="232">
      <pivotArea dataOnly="0" labelOnly="1" fieldPosition="0">
        <references count="1">
          <reference field="6" count="50">
            <x v="1424"/>
            <x v="1426"/>
            <x v="1429"/>
            <x v="1435"/>
            <x v="1438"/>
            <x v="1441"/>
            <x v="1444"/>
            <x v="1448"/>
            <x v="1449"/>
            <x v="1450"/>
            <x v="1456"/>
            <x v="1464"/>
            <x v="1465"/>
            <x v="1466"/>
            <x v="1470"/>
            <x v="1471"/>
            <x v="1472"/>
            <x v="1476"/>
            <x v="1480"/>
            <x v="1489"/>
            <x v="1490"/>
            <x v="1493"/>
            <x v="1495"/>
            <x v="1506"/>
            <x v="1507"/>
            <x v="1508"/>
            <x v="1511"/>
            <x v="1512"/>
            <x v="1513"/>
            <x v="1514"/>
            <x v="1519"/>
            <x v="1521"/>
            <x v="1529"/>
            <x v="1531"/>
            <x v="1537"/>
            <x v="1545"/>
            <x v="1547"/>
            <x v="1549"/>
            <x v="1550"/>
            <x v="1551"/>
            <x v="1552"/>
            <x v="1553"/>
            <x v="1559"/>
            <x v="1560"/>
            <x v="1563"/>
            <x v="1564"/>
            <x v="1566"/>
            <x v="1567"/>
            <x v="1569"/>
            <x v="1571"/>
          </reference>
        </references>
      </pivotArea>
    </format>
    <format dxfId="231">
      <pivotArea dataOnly="0" labelOnly="1" fieldPosition="0">
        <references count="1">
          <reference field="6" count="50">
            <x v="1573"/>
            <x v="1574"/>
            <x v="1575"/>
            <x v="1580"/>
            <x v="1587"/>
            <x v="1589"/>
            <x v="1592"/>
            <x v="1594"/>
            <x v="1603"/>
            <x v="1605"/>
            <x v="1607"/>
            <x v="1608"/>
            <x v="1610"/>
            <x v="1611"/>
            <x v="1612"/>
            <x v="1613"/>
            <x v="1615"/>
            <x v="1616"/>
            <x v="1619"/>
            <x v="1622"/>
            <x v="1626"/>
            <x v="1628"/>
            <x v="1630"/>
            <x v="1631"/>
            <x v="1634"/>
            <x v="1636"/>
            <x v="1637"/>
            <x v="1645"/>
            <x v="1646"/>
            <x v="1649"/>
            <x v="1650"/>
            <x v="1651"/>
            <x v="1652"/>
            <x v="1655"/>
            <x v="1666"/>
            <x v="1669"/>
            <x v="1674"/>
            <x v="1677"/>
            <x v="1680"/>
            <x v="1683"/>
            <x v="1685"/>
            <x v="1690"/>
            <x v="1695"/>
            <x v="1696"/>
            <x v="1700"/>
            <x v="1706"/>
            <x v="1707"/>
            <x v="1710"/>
            <x v="1711"/>
            <x v="1715"/>
          </reference>
        </references>
      </pivotArea>
    </format>
    <format dxfId="230">
      <pivotArea dataOnly="0" labelOnly="1" fieldPosition="0">
        <references count="1">
          <reference field="6" count="50">
            <x v="1716"/>
            <x v="1721"/>
            <x v="1726"/>
            <x v="1728"/>
            <x v="1734"/>
            <x v="1735"/>
            <x v="1742"/>
            <x v="1746"/>
            <x v="1750"/>
            <x v="1755"/>
            <x v="1762"/>
            <x v="1763"/>
            <x v="1764"/>
            <x v="1769"/>
            <x v="1770"/>
            <x v="1775"/>
            <x v="1781"/>
            <x v="1782"/>
            <x v="1785"/>
            <x v="1787"/>
            <x v="1789"/>
            <x v="1802"/>
            <x v="1806"/>
            <x v="1809"/>
            <x v="1814"/>
            <x v="1815"/>
            <x v="1817"/>
            <x v="1821"/>
            <x v="1823"/>
            <x v="1826"/>
            <x v="1827"/>
            <x v="1828"/>
            <x v="1831"/>
            <x v="1832"/>
            <x v="1833"/>
            <x v="1835"/>
            <x v="1841"/>
            <x v="1851"/>
            <x v="1861"/>
            <x v="1862"/>
            <x v="1864"/>
            <x v="1865"/>
            <x v="1866"/>
            <x v="1875"/>
            <x v="1876"/>
            <x v="1882"/>
            <x v="1885"/>
            <x v="1891"/>
            <x v="1895"/>
            <x v="1898"/>
          </reference>
        </references>
      </pivotArea>
    </format>
    <format dxfId="229">
      <pivotArea dataOnly="0" labelOnly="1" fieldPosition="0">
        <references count="1">
          <reference field="6" count="50">
            <x v="1899"/>
            <x v="1900"/>
            <x v="1907"/>
            <x v="1909"/>
            <x v="1910"/>
            <x v="1911"/>
            <x v="1915"/>
            <x v="1916"/>
            <x v="1917"/>
            <x v="1918"/>
            <x v="1922"/>
            <x v="1925"/>
            <x v="1926"/>
            <x v="1927"/>
            <x v="1928"/>
            <x v="1929"/>
            <x v="1930"/>
            <x v="1934"/>
            <x v="1936"/>
            <x v="1938"/>
            <x v="1939"/>
            <x v="1941"/>
            <x v="1943"/>
            <x v="1944"/>
            <x v="1945"/>
            <x v="1949"/>
            <x v="1956"/>
            <x v="1958"/>
            <x v="1961"/>
            <x v="1966"/>
            <x v="1968"/>
            <x v="1969"/>
            <x v="1976"/>
            <x v="1981"/>
            <x v="1982"/>
            <x v="1988"/>
            <x v="1991"/>
            <x v="1994"/>
            <x v="1995"/>
            <x v="2004"/>
            <x v="2005"/>
            <x v="2006"/>
            <x v="2007"/>
            <x v="2009"/>
            <x v="2010"/>
            <x v="2012"/>
            <x v="2015"/>
            <x v="2017"/>
            <x v="2019"/>
            <x v="2021"/>
          </reference>
        </references>
      </pivotArea>
    </format>
    <format dxfId="228">
      <pivotArea dataOnly="0" labelOnly="1" fieldPosition="0">
        <references count="1">
          <reference field="6" count="50">
            <x v="2023"/>
            <x v="2025"/>
            <x v="2026"/>
            <x v="2029"/>
            <x v="2032"/>
            <x v="2034"/>
            <x v="2035"/>
            <x v="2037"/>
            <x v="2042"/>
            <x v="2043"/>
            <x v="2047"/>
            <x v="2048"/>
            <x v="2050"/>
            <x v="2052"/>
            <x v="2060"/>
            <x v="2061"/>
            <x v="2062"/>
            <x v="2064"/>
            <x v="2066"/>
            <x v="2070"/>
            <x v="2072"/>
            <x v="2074"/>
            <x v="2082"/>
            <x v="2083"/>
            <x v="2084"/>
            <x v="2085"/>
            <x v="2087"/>
            <x v="2092"/>
            <x v="2096"/>
            <x v="2099"/>
            <x v="2101"/>
            <x v="2102"/>
            <x v="2103"/>
            <x v="2105"/>
            <x v="2108"/>
            <x v="2113"/>
            <x v="2114"/>
            <x v="2116"/>
            <x v="2117"/>
            <x v="2118"/>
            <x v="2119"/>
            <x v="2122"/>
            <x v="2123"/>
            <x v="2125"/>
            <x v="2132"/>
            <x v="2133"/>
            <x v="2138"/>
            <x v="2142"/>
            <x v="2145"/>
            <x v="2147"/>
          </reference>
        </references>
      </pivotArea>
    </format>
    <format dxfId="227">
      <pivotArea dataOnly="0" labelOnly="1" fieldPosition="0">
        <references count="1">
          <reference field="6" count="50">
            <x v="2153"/>
            <x v="2156"/>
            <x v="2159"/>
            <x v="2160"/>
            <x v="2162"/>
            <x v="2163"/>
            <x v="2164"/>
            <x v="2165"/>
            <x v="2170"/>
            <x v="2174"/>
            <x v="2177"/>
            <x v="2178"/>
            <x v="2181"/>
            <x v="2183"/>
            <x v="2187"/>
            <x v="2188"/>
            <x v="2197"/>
            <x v="2199"/>
            <x v="2200"/>
            <x v="2203"/>
            <x v="2205"/>
            <x v="2209"/>
            <x v="2212"/>
            <x v="2213"/>
            <x v="2219"/>
            <x v="2220"/>
            <x v="2222"/>
            <x v="2229"/>
            <x v="2233"/>
            <x v="2240"/>
            <x v="2242"/>
            <x v="2243"/>
            <x v="2245"/>
            <x v="2246"/>
            <x v="2249"/>
            <x v="2250"/>
            <x v="2251"/>
            <x v="2252"/>
            <x v="2255"/>
            <x v="2256"/>
            <x v="2257"/>
            <x v="2261"/>
            <x v="2262"/>
            <x v="2263"/>
            <x v="2264"/>
            <x v="2266"/>
            <x v="2274"/>
            <x v="2281"/>
            <x v="2284"/>
            <x v="2286"/>
          </reference>
        </references>
      </pivotArea>
    </format>
    <format dxfId="226">
      <pivotArea dataOnly="0" labelOnly="1" fieldPosition="0">
        <references count="1">
          <reference field="6" count="50">
            <x v="2287"/>
            <x v="2293"/>
            <x v="2297"/>
            <x v="2299"/>
            <x v="2302"/>
            <x v="2305"/>
            <x v="2311"/>
            <x v="2312"/>
            <x v="2316"/>
            <x v="2317"/>
            <x v="2318"/>
            <x v="2321"/>
            <x v="2323"/>
            <x v="2324"/>
            <x v="2326"/>
            <x v="2329"/>
            <x v="2331"/>
            <x v="2332"/>
            <x v="2336"/>
            <x v="2337"/>
            <x v="2344"/>
            <x v="2345"/>
            <x v="2349"/>
            <x v="2353"/>
            <x v="2355"/>
            <x v="2357"/>
            <x v="2361"/>
            <x v="2362"/>
            <x v="2365"/>
            <x v="2369"/>
            <x v="2388"/>
            <x v="2393"/>
            <x v="2394"/>
            <x v="2396"/>
            <x v="2398"/>
            <x v="2399"/>
            <x v="2401"/>
            <x v="2403"/>
            <x v="2412"/>
            <x v="2414"/>
            <x v="2416"/>
            <x v="2418"/>
            <x v="2420"/>
            <x v="2421"/>
            <x v="2424"/>
            <x v="2425"/>
            <x v="2428"/>
            <x v="2431"/>
            <x v="2434"/>
            <x v="2439"/>
          </reference>
        </references>
      </pivotArea>
    </format>
    <format dxfId="225">
      <pivotArea dataOnly="0" labelOnly="1" fieldPosition="0">
        <references count="1">
          <reference field="6" count="50">
            <x v="0"/>
            <x v="3"/>
            <x v="10"/>
            <x v="13"/>
            <x v="15"/>
            <x v="17"/>
            <x v="31"/>
            <x v="33"/>
            <x v="34"/>
            <x v="35"/>
            <x v="36"/>
            <x v="38"/>
            <x v="50"/>
            <x v="52"/>
            <x v="53"/>
            <x v="54"/>
            <x v="55"/>
            <x v="60"/>
            <x v="63"/>
            <x v="64"/>
            <x v="65"/>
            <x v="67"/>
            <x v="68"/>
            <x v="69"/>
            <x v="72"/>
            <x v="73"/>
            <x v="74"/>
            <x v="77"/>
            <x v="85"/>
            <x v="87"/>
            <x v="89"/>
            <x v="91"/>
            <x v="92"/>
            <x v="94"/>
            <x v="95"/>
            <x v="96"/>
            <x v="97"/>
            <x v="99"/>
            <x v="101"/>
            <x v="103"/>
            <x v="104"/>
            <x v="106"/>
            <x v="109"/>
            <x v="112"/>
            <x v="113"/>
            <x v="115"/>
            <x v="118"/>
            <x v="119"/>
            <x v="124"/>
            <x v="130"/>
          </reference>
        </references>
      </pivotArea>
    </format>
    <format dxfId="224">
      <pivotArea dataOnly="0" labelOnly="1" fieldPosition="0">
        <references count="1">
          <reference field="6" count="50">
            <x v="134"/>
            <x v="135"/>
            <x v="136"/>
            <x v="138"/>
            <x v="139"/>
            <x v="141"/>
            <x v="144"/>
            <x v="147"/>
            <x v="148"/>
            <x v="152"/>
            <x v="153"/>
            <x v="154"/>
            <x v="156"/>
            <x v="162"/>
            <x v="164"/>
            <x v="166"/>
            <x v="167"/>
            <x v="169"/>
            <x v="171"/>
            <x v="180"/>
            <x v="187"/>
            <x v="189"/>
            <x v="190"/>
            <x v="191"/>
            <x v="196"/>
            <x v="197"/>
            <x v="205"/>
            <x v="211"/>
            <x v="216"/>
            <x v="218"/>
            <x v="221"/>
            <x v="223"/>
            <x v="228"/>
            <x v="229"/>
            <x v="231"/>
            <x v="232"/>
            <x v="233"/>
            <x v="234"/>
            <x v="235"/>
            <x v="237"/>
            <x v="239"/>
            <x v="241"/>
            <x v="242"/>
            <x v="243"/>
            <x v="246"/>
            <x v="249"/>
            <x v="252"/>
            <x v="254"/>
            <x v="256"/>
            <x v="258"/>
          </reference>
        </references>
      </pivotArea>
    </format>
    <format dxfId="223">
      <pivotArea dataOnly="0" labelOnly="1" fieldPosition="0">
        <references count="1">
          <reference field="6" count="50">
            <x v="272"/>
            <x v="275"/>
            <x v="277"/>
            <x v="283"/>
            <x v="286"/>
            <x v="287"/>
            <x v="291"/>
            <x v="298"/>
            <x v="300"/>
            <x v="305"/>
            <x v="310"/>
            <x v="314"/>
            <x v="316"/>
            <x v="322"/>
            <x v="325"/>
            <x v="328"/>
            <x v="329"/>
            <x v="331"/>
            <x v="332"/>
            <x v="334"/>
            <x v="339"/>
            <x v="340"/>
            <x v="342"/>
            <x v="343"/>
            <x v="345"/>
            <x v="347"/>
            <x v="348"/>
            <x v="349"/>
            <x v="350"/>
            <x v="351"/>
            <x v="352"/>
            <x v="356"/>
            <x v="357"/>
            <x v="359"/>
            <x v="363"/>
            <x v="364"/>
            <x v="366"/>
            <x v="370"/>
            <x v="373"/>
            <x v="378"/>
            <x v="379"/>
            <x v="382"/>
            <x v="385"/>
            <x v="386"/>
            <x v="388"/>
            <x v="389"/>
            <x v="393"/>
            <x v="395"/>
            <x v="396"/>
            <x v="397"/>
          </reference>
        </references>
      </pivotArea>
    </format>
    <format dxfId="222">
      <pivotArea dataOnly="0" labelOnly="1" fieldPosition="0">
        <references count="1">
          <reference field="6" count="50">
            <x v="400"/>
            <x v="406"/>
            <x v="407"/>
            <x v="408"/>
            <x v="410"/>
            <x v="412"/>
            <x v="414"/>
            <x v="417"/>
            <x v="418"/>
            <x v="423"/>
            <x v="424"/>
            <x v="425"/>
            <x v="427"/>
            <x v="428"/>
            <x v="432"/>
            <x v="433"/>
            <x v="435"/>
            <x v="436"/>
            <x v="441"/>
            <x v="442"/>
            <x v="446"/>
            <x v="453"/>
            <x v="455"/>
            <x v="456"/>
            <x v="459"/>
            <x v="462"/>
            <x v="466"/>
            <x v="468"/>
            <x v="471"/>
            <x v="472"/>
            <x v="477"/>
            <x v="478"/>
            <x v="479"/>
            <x v="482"/>
            <x v="490"/>
            <x v="496"/>
            <x v="500"/>
            <x v="506"/>
            <x v="507"/>
            <x v="509"/>
            <x v="510"/>
            <x v="517"/>
            <x v="518"/>
            <x v="525"/>
            <x v="529"/>
            <x v="532"/>
            <x v="542"/>
            <x v="543"/>
            <x v="547"/>
            <x v="549"/>
          </reference>
        </references>
      </pivotArea>
    </format>
    <format dxfId="221">
      <pivotArea dataOnly="0" labelOnly="1" fieldPosition="0">
        <references count="1">
          <reference field="6" count="50">
            <x v="550"/>
            <x v="552"/>
            <x v="553"/>
            <x v="562"/>
            <x v="564"/>
            <x v="565"/>
            <x v="568"/>
            <x v="575"/>
            <x v="580"/>
            <x v="585"/>
            <x v="588"/>
            <x v="589"/>
            <x v="591"/>
            <x v="600"/>
            <x v="601"/>
            <x v="603"/>
            <x v="610"/>
            <x v="612"/>
            <x v="616"/>
            <x v="617"/>
            <x v="618"/>
            <x v="620"/>
            <x v="623"/>
            <x v="624"/>
            <x v="634"/>
            <x v="636"/>
            <x v="637"/>
            <x v="638"/>
            <x v="642"/>
            <x v="644"/>
            <x v="649"/>
            <x v="656"/>
            <x v="657"/>
            <x v="661"/>
            <x v="662"/>
            <x v="663"/>
            <x v="665"/>
            <x v="666"/>
            <x v="668"/>
            <x v="671"/>
            <x v="673"/>
            <x v="678"/>
            <x v="680"/>
            <x v="683"/>
            <x v="684"/>
            <x v="685"/>
            <x v="686"/>
            <x v="687"/>
            <x v="689"/>
            <x v="697"/>
          </reference>
        </references>
      </pivotArea>
    </format>
    <format dxfId="220">
      <pivotArea dataOnly="0" labelOnly="1" fieldPosition="0">
        <references count="1">
          <reference field="6" count="50">
            <x v="698"/>
            <x v="703"/>
            <x v="704"/>
            <x v="711"/>
            <x v="714"/>
            <x v="716"/>
            <x v="718"/>
            <x v="721"/>
            <x v="723"/>
            <x v="724"/>
            <x v="730"/>
            <x v="733"/>
            <x v="734"/>
            <x v="736"/>
            <x v="737"/>
            <x v="739"/>
            <x v="740"/>
            <x v="743"/>
            <x v="744"/>
            <x v="747"/>
            <x v="754"/>
            <x v="757"/>
            <x v="758"/>
            <x v="761"/>
            <x v="765"/>
            <x v="766"/>
            <x v="768"/>
            <x v="773"/>
            <x v="775"/>
            <x v="776"/>
            <x v="777"/>
            <x v="778"/>
            <x v="781"/>
            <x v="783"/>
            <x v="784"/>
            <x v="785"/>
            <x v="786"/>
            <x v="787"/>
            <x v="790"/>
            <x v="792"/>
            <x v="794"/>
            <x v="796"/>
            <x v="797"/>
            <x v="798"/>
            <x v="800"/>
            <x v="802"/>
            <x v="803"/>
            <x v="812"/>
            <x v="813"/>
            <x v="814"/>
          </reference>
        </references>
      </pivotArea>
    </format>
    <format dxfId="219">
      <pivotArea dataOnly="0" labelOnly="1" fieldPosition="0">
        <references count="1">
          <reference field="6" count="50">
            <x v="815"/>
            <x v="822"/>
            <x v="827"/>
            <x v="831"/>
            <x v="833"/>
            <x v="835"/>
            <x v="840"/>
            <x v="845"/>
            <x v="850"/>
            <x v="851"/>
            <x v="852"/>
            <x v="855"/>
            <x v="860"/>
            <x v="868"/>
            <x v="870"/>
            <x v="872"/>
            <x v="873"/>
            <x v="874"/>
            <x v="882"/>
            <x v="886"/>
            <x v="888"/>
            <x v="890"/>
            <x v="892"/>
            <x v="894"/>
            <x v="899"/>
            <x v="903"/>
            <x v="907"/>
            <x v="908"/>
            <x v="911"/>
            <x v="913"/>
            <x v="915"/>
            <x v="918"/>
            <x v="923"/>
            <x v="925"/>
            <x v="930"/>
            <x v="931"/>
            <x v="933"/>
            <x v="934"/>
            <x v="935"/>
            <x v="936"/>
            <x v="937"/>
            <x v="939"/>
            <x v="940"/>
            <x v="947"/>
            <x v="948"/>
            <x v="950"/>
            <x v="952"/>
            <x v="954"/>
            <x v="956"/>
            <x v="960"/>
          </reference>
        </references>
      </pivotArea>
    </format>
    <format dxfId="218">
      <pivotArea dataOnly="0" labelOnly="1" fieldPosition="0">
        <references count="1">
          <reference field="6" count="50">
            <x v="963"/>
            <x v="965"/>
            <x v="967"/>
            <x v="968"/>
            <x v="973"/>
            <x v="981"/>
            <x v="982"/>
            <x v="986"/>
            <x v="991"/>
            <x v="992"/>
            <x v="994"/>
            <x v="997"/>
            <x v="998"/>
            <x v="1001"/>
            <x v="1003"/>
            <x v="1004"/>
            <x v="1008"/>
            <x v="1011"/>
            <x v="1014"/>
            <x v="1018"/>
            <x v="1023"/>
            <x v="1024"/>
            <x v="1025"/>
            <x v="1032"/>
            <x v="1033"/>
            <x v="1034"/>
            <x v="1037"/>
            <x v="1040"/>
            <x v="1046"/>
            <x v="1048"/>
            <x v="1049"/>
            <x v="1053"/>
            <x v="1054"/>
            <x v="1063"/>
            <x v="1065"/>
            <x v="1067"/>
            <x v="1073"/>
            <x v="1075"/>
            <x v="1076"/>
            <x v="1086"/>
            <x v="1087"/>
            <x v="1088"/>
            <x v="1091"/>
            <x v="1092"/>
            <x v="1093"/>
            <x v="1096"/>
            <x v="1099"/>
            <x v="1103"/>
            <x v="1106"/>
            <x v="1110"/>
          </reference>
        </references>
      </pivotArea>
    </format>
    <format dxfId="217">
      <pivotArea dataOnly="0" labelOnly="1" fieldPosition="0">
        <references count="1">
          <reference field="6" count="50">
            <x v="1115"/>
            <x v="1116"/>
            <x v="1117"/>
            <x v="1119"/>
            <x v="1120"/>
            <x v="1125"/>
            <x v="1128"/>
            <x v="1129"/>
            <x v="1134"/>
            <x v="1137"/>
            <x v="1142"/>
            <x v="1143"/>
            <x v="1144"/>
            <x v="1145"/>
            <x v="1148"/>
            <x v="1151"/>
            <x v="1157"/>
            <x v="1158"/>
            <x v="1161"/>
            <x v="1166"/>
            <x v="1170"/>
            <x v="1171"/>
            <x v="1175"/>
            <x v="1176"/>
            <x v="1180"/>
            <x v="1181"/>
            <x v="1184"/>
            <x v="1185"/>
            <x v="1188"/>
            <x v="1198"/>
            <x v="1199"/>
            <x v="1203"/>
            <x v="1204"/>
            <x v="1206"/>
            <x v="1208"/>
            <x v="1209"/>
            <x v="1210"/>
            <x v="1212"/>
            <x v="1215"/>
            <x v="1216"/>
            <x v="1220"/>
            <x v="1227"/>
            <x v="1229"/>
            <x v="1230"/>
            <x v="1233"/>
            <x v="1236"/>
            <x v="1238"/>
            <x v="1239"/>
            <x v="1240"/>
            <x v="1244"/>
          </reference>
        </references>
      </pivotArea>
    </format>
    <format dxfId="216">
      <pivotArea dataOnly="0" labelOnly="1" fieldPosition="0">
        <references count="1">
          <reference field="6" count="50">
            <x v="1248"/>
            <x v="1251"/>
            <x v="1260"/>
            <x v="1276"/>
            <x v="1279"/>
            <x v="1281"/>
            <x v="1283"/>
            <x v="1284"/>
            <x v="1285"/>
            <x v="1290"/>
            <x v="1291"/>
            <x v="1292"/>
            <x v="1295"/>
            <x v="1297"/>
            <x v="1302"/>
            <x v="1303"/>
            <x v="1307"/>
            <x v="1312"/>
            <x v="1314"/>
            <x v="1315"/>
            <x v="1322"/>
            <x v="1326"/>
            <x v="1327"/>
            <x v="1329"/>
            <x v="1335"/>
            <x v="1337"/>
            <x v="1339"/>
            <x v="1341"/>
            <x v="1351"/>
            <x v="1352"/>
            <x v="1353"/>
            <x v="1362"/>
            <x v="1367"/>
            <x v="1368"/>
            <x v="1371"/>
            <x v="1375"/>
            <x v="1379"/>
            <x v="1382"/>
            <x v="1387"/>
            <x v="1390"/>
            <x v="1391"/>
            <x v="1392"/>
            <x v="1395"/>
            <x v="1400"/>
            <x v="1408"/>
            <x v="1412"/>
            <x v="1415"/>
            <x v="1416"/>
            <x v="1417"/>
            <x v="1420"/>
          </reference>
        </references>
      </pivotArea>
    </format>
    <format dxfId="215">
      <pivotArea dataOnly="0" labelOnly="1" fieldPosition="0">
        <references count="1">
          <reference field="6" count="50">
            <x v="1423"/>
            <x v="1424"/>
            <x v="1426"/>
            <x v="1429"/>
            <x v="1435"/>
            <x v="1438"/>
            <x v="1441"/>
            <x v="1444"/>
            <x v="1448"/>
            <x v="1449"/>
            <x v="1450"/>
            <x v="1456"/>
            <x v="1464"/>
            <x v="1465"/>
            <x v="1466"/>
            <x v="1470"/>
            <x v="1471"/>
            <x v="1472"/>
            <x v="1476"/>
            <x v="1480"/>
            <x v="1489"/>
            <x v="1490"/>
            <x v="1493"/>
            <x v="1495"/>
            <x v="1506"/>
            <x v="1507"/>
            <x v="1508"/>
            <x v="1511"/>
            <x v="1512"/>
            <x v="1513"/>
            <x v="1514"/>
            <x v="1519"/>
            <x v="1521"/>
            <x v="1529"/>
            <x v="1531"/>
            <x v="1537"/>
            <x v="1545"/>
            <x v="1547"/>
            <x v="1549"/>
            <x v="1550"/>
            <x v="1551"/>
            <x v="1552"/>
            <x v="1553"/>
            <x v="1559"/>
            <x v="1560"/>
            <x v="1563"/>
            <x v="1564"/>
            <x v="1566"/>
            <x v="1567"/>
            <x v="1569"/>
          </reference>
        </references>
      </pivotArea>
    </format>
    <format dxfId="214">
      <pivotArea dataOnly="0" labelOnly="1" fieldPosition="0">
        <references count="1">
          <reference field="6" count="50">
            <x v="1571"/>
            <x v="1573"/>
            <x v="1574"/>
            <x v="1575"/>
            <x v="1580"/>
            <x v="1587"/>
            <x v="1589"/>
            <x v="1592"/>
            <x v="1594"/>
            <x v="1603"/>
            <x v="1605"/>
            <x v="1607"/>
            <x v="1608"/>
            <x v="1610"/>
            <x v="1611"/>
            <x v="1612"/>
            <x v="1613"/>
            <x v="1615"/>
            <x v="1616"/>
            <x v="1619"/>
            <x v="1622"/>
            <x v="1626"/>
            <x v="1628"/>
            <x v="1630"/>
            <x v="1631"/>
            <x v="1634"/>
            <x v="1636"/>
            <x v="1637"/>
            <x v="1645"/>
            <x v="1646"/>
            <x v="1649"/>
            <x v="1650"/>
            <x v="1651"/>
            <x v="1652"/>
            <x v="1655"/>
            <x v="1666"/>
            <x v="1669"/>
            <x v="1674"/>
            <x v="1677"/>
            <x v="1680"/>
            <x v="1683"/>
            <x v="1685"/>
            <x v="1690"/>
            <x v="1695"/>
            <x v="1696"/>
            <x v="1700"/>
            <x v="1706"/>
            <x v="1707"/>
            <x v="1710"/>
            <x v="1711"/>
          </reference>
        </references>
      </pivotArea>
    </format>
    <format dxfId="213">
      <pivotArea dataOnly="0" labelOnly="1" fieldPosition="0">
        <references count="1">
          <reference field="6" count="50">
            <x v="1715"/>
            <x v="1716"/>
            <x v="1721"/>
            <x v="1726"/>
            <x v="1728"/>
            <x v="1734"/>
            <x v="1735"/>
            <x v="1742"/>
            <x v="1746"/>
            <x v="1750"/>
            <x v="1755"/>
            <x v="1762"/>
            <x v="1763"/>
            <x v="1764"/>
            <x v="1769"/>
            <x v="1770"/>
            <x v="1775"/>
            <x v="1781"/>
            <x v="1782"/>
            <x v="1785"/>
            <x v="1787"/>
            <x v="1789"/>
            <x v="1802"/>
            <x v="1806"/>
            <x v="1809"/>
            <x v="1814"/>
            <x v="1815"/>
            <x v="1817"/>
            <x v="1821"/>
            <x v="1823"/>
            <x v="1826"/>
            <x v="1827"/>
            <x v="1828"/>
            <x v="1831"/>
            <x v="1832"/>
            <x v="1833"/>
            <x v="1835"/>
            <x v="1841"/>
            <x v="1851"/>
            <x v="1861"/>
            <x v="1862"/>
            <x v="1864"/>
            <x v="1865"/>
            <x v="1866"/>
            <x v="1875"/>
            <x v="1876"/>
            <x v="1882"/>
            <x v="1885"/>
            <x v="1891"/>
            <x v="1895"/>
          </reference>
        </references>
      </pivotArea>
    </format>
    <format dxfId="212">
      <pivotArea dataOnly="0" labelOnly="1" fieldPosition="0">
        <references count="1">
          <reference field="6" count="50">
            <x v="1898"/>
            <x v="1899"/>
            <x v="1900"/>
            <x v="1907"/>
            <x v="1909"/>
            <x v="1910"/>
            <x v="1911"/>
            <x v="1915"/>
            <x v="1916"/>
            <x v="1917"/>
            <x v="1918"/>
            <x v="1922"/>
            <x v="1925"/>
            <x v="1926"/>
            <x v="1927"/>
            <x v="1928"/>
            <x v="1929"/>
            <x v="1930"/>
            <x v="1934"/>
            <x v="1936"/>
            <x v="1938"/>
            <x v="1939"/>
            <x v="1941"/>
            <x v="1943"/>
            <x v="1944"/>
            <x v="1945"/>
            <x v="1949"/>
            <x v="1956"/>
            <x v="1958"/>
            <x v="1961"/>
            <x v="1966"/>
            <x v="1968"/>
            <x v="1969"/>
            <x v="1976"/>
            <x v="1981"/>
            <x v="1982"/>
            <x v="1988"/>
            <x v="1991"/>
            <x v="1994"/>
            <x v="1995"/>
            <x v="2004"/>
            <x v="2005"/>
            <x v="2006"/>
            <x v="2007"/>
            <x v="2009"/>
            <x v="2010"/>
            <x v="2012"/>
            <x v="2015"/>
            <x v="2017"/>
            <x v="2019"/>
          </reference>
        </references>
      </pivotArea>
    </format>
    <format dxfId="211">
      <pivotArea dataOnly="0" labelOnly="1" fieldPosition="0">
        <references count="1">
          <reference field="6" count="50">
            <x v="2021"/>
            <x v="2023"/>
            <x v="2025"/>
            <x v="2026"/>
            <x v="2029"/>
            <x v="2032"/>
            <x v="2034"/>
            <x v="2035"/>
            <x v="2037"/>
            <x v="2042"/>
            <x v="2043"/>
            <x v="2047"/>
            <x v="2048"/>
            <x v="2050"/>
            <x v="2052"/>
            <x v="2060"/>
            <x v="2061"/>
            <x v="2062"/>
            <x v="2064"/>
            <x v="2066"/>
            <x v="2070"/>
            <x v="2072"/>
            <x v="2074"/>
            <x v="2082"/>
            <x v="2083"/>
            <x v="2084"/>
            <x v="2085"/>
            <x v="2087"/>
            <x v="2092"/>
            <x v="2096"/>
            <x v="2099"/>
            <x v="2101"/>
            <x v="2102"/>
            <x v="2103"/>
            <x v="2105"/>
            <x v="2108"/>
            <x v="2113"/>
            <x v="2114"/>
            <x v="2116"/>
            <x v="2117"/>
            <x v="2118"/>
            <x v="2119"/>
            <x v="2122"/>
            <x v="2123"/>
            <x v="2125"/>
            <x v="2132"/>
            <x v="2133"/>
            <x v="2138"/>
            <x v="2142"/>
            <x v="2145"/>
          </reference>
        </references>
      </pivotArea>
    </format>
    <format dxfId="210">
      <pivotArea dataOnly="0" labelOnly="1" fieldPosition="0">
        <references count="1">
          <reference field="6" count="50">
            <x v="2147"/>
            <x v="2153"/>
            <x v="2156"/>
            <x v="2159"/>
            <x v="2160"/>
            <x v="2162"/>
            <x v="2163"/>
            <x v="2164"/>
            <x v="2165"/>
            <x v="2170"/>
            <x v="2174"/>
            <x v="2177"/>
            <x v="2178"/>
            <x v="2181"/>
            <x v="2183"/>
            <x v="2187"/>
            <x v="2188"/>
            <x v="2197"/>
            <x v="2199"/>
            <x v="2200"/>
            <x v="2203"/>
            <x v="2205"/>
            <x v="2209"/>
            <x v="2212"/>
            <x v="2213"/>
            <x v="2219"/>
            <x v="2220"/>
            <x v="2222"/>
            <x v="2229"/>
            <x v="2233"/>
            <x v="2240"/>
            <x v="2242"/>
            <x v="2243"/>
            <x v="2245"/>
            <x v="2246"/>
            <x v="2249"/>
            <x v="2250"/>
            <x v="2251"/>
            <x v="2252"/>
            <x v="2255"/>
            <x v="2256"/>
            <x v="2257"/>
            <x v="2261"/>
            <x v="2262"/>
            <x v="2263"/>
            <x v="2264"/>
            <x v="2266"/>
            <x v="2274"/>
            <x v="2281"/>
            <x v="2284"/>
          </reference>
        </references>
      </pivotArea>
    </format>
    <format dxfId="209">
      <pivotArea dataOnly="0" labelOnly="1" fieldPosition="0">
        <references count="1">
          <reference field="6" count="50">
            <x v="2286"/>
            <x v="2287"/>
            <x v="2293"/>
            <x v="2297"/>
            <x v="2299"/>
            <x v="2302"/>
            <x v="2305"/>
            <x v="2311"/>
            <x v="2312"/>
            <x v="2316"/>
            <x v="2317"/>
            <x v="2318"/>
            <x v="2321"/>
            <x v="2323"/>
            <x v="2324"/>
            <x v="2326"/>
            <x v="2329"/>
            <x v="2331"/>
            <x v="2332"/>
            <x v="2336"/>
            <x v="2337"/>
            <x v="2344"/>
            <x v="2345"/>
            <x v="2349"/>
            <x v="2353"/>
            <x v="2355"/>
            <x v="2357"/>
            <x v="2361"/>
            <x v="2362"/>
            <x v="2365"/>
            <x v="2369"/>
            <x v="2388"/>
            <x v="2393"/>
            <x v="2394"/>
            <x v="2396"/>
            <x v="2398"/>
            <x v="2399"/>
            <x v="2401"/>
            <x v="2403"/>
            <x v="2412"/>
            <x v="2414"/>
            <x v="2416"/>
            <x v="2418"/>
            <x v="2420"/>
            <x v="2421"/>
            <x v="2424"/>
            <x v="2425"/>
            <x v="2428"/>
            <x v="2431"/>
            <x v="2434"/>
          </reference>
        </references>
      </pivotArea>
    </format>
    <format dxfId="208">
      <pivotArea collapsedLevelsAreSubtotals="1" fieldPosition="0">
        <references count="1">
          <reference field="6" count="1070">
            <x v="0"/>
            <x v="3"/>
            <x v="10"/>
            <x v="12"/>
            <x v="13"/>
            <x v="15"/>
            <x v="17"/>
            <x v="24"/>
            <x v="31"/>
            <x v="33"/>
            <x v="34"/>
            <x v="35"/>
            <x v="36"/>
            <x v="38"/>
            <x v="40"/>
            <x v="41"/>
            <x v="45"/>
            <x v="50"/>
            <x v="52"/>
            <x v="53"/>
            <x v="54"/>
            <x v="55"/>
            <x v="59"/>
            <x v="60"/>
            <x v="62"/>
            <x v="63"/>
            <x v="64"/>
            <x v="65"/>
            <x v="67"/>
            <x v="68"/>
            <x v="69"/>
            <x v="71"/>
            <x v="72"/>
            <x v="73"/>
            <x v="74"/>
            <x v="75"/>
            <x v="77"/>
            <x v="80"/>
            <x v="84"/>
            <x v="85"/>
            <x v="87"/>
            <x v="89"/>
            <x v="91"/>
            <x v="92"/>
            <x v="94"/>
            <x v="95"/>
            <x v="96"/>
            <x v="97"/>
            <x v="99"/>
            <x v="101"/>
            <x v="103"/>
            <x v="104"/>
            <x v="106"/>
            <x v="109"/>
            <x v="112"/>
            <x v="113"/>
            <x v="115"/>
            <x v="118"/>
            <x v="119"/>
            <x v="120"/>
            <x v="124"/>
            <x v="128"/>
            <x v="130"/>
            <x v="134"/>
            <x v="135"/>
            <x v="136"/>
            <x v="138"/>
            <x v="139"/>
            <x v="141"/>
            <x v="144"/>
            <x v="145"/>
            <x v="146"/>
            <x v="147"/>
            <x v="148"/>
            <x v="152"/>
            <x v="153"/>
            <x v="154"/>
            <x v="156"/>
            <x v="157"/>
            <x v="160"/>
            <x v="162"/>
            <x v="163"/>
            <x v="164"/>
            <x v="166"/>
            <x v="167"/>
            <x v="169"/>
            <x v="171"/>
            <x v="180"/>
            <x v="187"/>
            <x v="189"/>
            <x v="190"/>
            <x v="191"/>
            <x v="196"/>
            <x v="197"/>
            <x v="205"/>
            <x v="211"/>
            <x v="216"/>
            <x v="218"/>
            <x v="221"/>
            <x v="223"/>
            <x v="228"/>
            <x v="229"/>
            <x v="230"/>
            <x v="231"/>
            <x v="232"/>
            <x v="233"/>
            <x v="234"/>
            <x v="235"/>
            <x v="237"/>
            <x v="239"/>
            <x v="240"/>
            <x v="241"/>
            <x v="242"/>
            <x v="243"/>
            <x v="246"/>
            <x v="249"/>
            <x v="251"/>
            <x v="252"/>
            <x v="254"/>
            <x v="255"/>
            <x v="256"/>
            <x v="257"/>
            <x v="258"/>
            <x v="268"/>
            <x v="269"/>
            <x v="270"/>
            <x v="272"/>
            <x v="275"/>
            <x v="277"/>
            <x v="280"/>
            <x v="283"/>
            <x v="286"/>
            <x v="287"/>
            <x v="291"/>
            <x v="292"/>
            <x v="298"/>
            <x v="300"/>
            <x v="305"/>
            <x v="309"/>
            <x v="310"/>
            <x v="314"/>
            <x v="316"/>
            <x v="318"/>
            <x v="322"/>
            <x v="323"/>
            <x v="324"/>
            <x v="325"/>
            <x v="328"/>
            <x v="329"/>
            <x v="331"/>
            <x v="332"/>
            <x v="334"/>
            <x v="337"/>
            <x v="339"/>
            <x v="340"/>
            <x v="342"/>
            <x v="343"/>
            <x v="345"/>
            <x v="347"/>
            <x v="348"/>
            <x v="349"/>
            <x v="350"/>
            <x v="351"/>
            <x v="352"/>
            <x v="356"/>
            <x v="357"/>
            <x v="359"/>
            <x v="363"/>
            <x v="364"/>
            <x v="366"/>
            <x v="370"/>
            <x v="373"/>
            <x v="378"/>
            <x v="379"/>
            <x v="380"/>
            <x v="382"/>
            <x v="385"/>
            <x v="386"/>
            <x v="388"/>
            <x v="389"/>
            <x v="390"/>
            <x v="393"/>
            <x v="394"/>
            <x v="395"/>
            <x v="396"/>
            <x v="397"/>
            <x v="398"/>
            <x v="400"/>
            <x v="406"/>
            <x v="407"/>
            <x v="408"/>
            <x v="410"/>
            <x v="412"/>
            <x v="414"/>
            <x v="417"/>
            <x v="418"/>
            <x v="423"/>
            <x v="424"/>
            <x v="425"/>
            <x v="427"/>
            <x v="428"/>
            <x v="432"/>
            <x v="433"/>
            <x v="435"/>
            <x v="436"/>
            <x v="441"/>
            <x v="442"/>
            <x v="446"/>
            <x v="447"/>
            <x v="453"/>
            <x v="455"/>
            <x v="456"/>
            <x v="459"/>
            <x v="461"/>
            <x v="462"/>
            <x v="466"/>
            <x v="467"/>
            <x v="468"/>
            <x v="471"/>
            <x v="472"/>
            <x v="477"/>
            <x v="478"/>
            <x v="479"/>
            <x v="482"/>
            <x v="483"/>
            <x v="485"/>
            <x v="487"/>
            <x v="490"/>
            <x v="494"/>
            <x v="496"/>
            <x v="500"/>
            <x v="506"/>
            <x v="507"/>
            <x v="509"/>
            <x v="510"/>
            <x v="517"/>
            <x v="518"/>
            <x v="525"/>
            <x v="529"/>
            <x v="532"/>
            <x v="537"/>
            <x v="542"/>
            <x v="543"/>
            <x v="547"/>
            <x v="549"/>
            <x v="550"/>
            <x v="551"/>
            <x v="552"/>
            <x v="553"/>
            <x v="562"/>
            <x v="563"/>
            <x v="564"/>
            <x v="565"/>
            <x v="568"/>
            <x v="572"/>
            <x v="575"/>
            <x v="577"/>
            <x v="580"/>
            <x v="585"/>
            <x v="588"/>
            <x v="589"/>
            <x v="591"/>
            <x v="598"/>
            <x v="600"/>
            <x v="601"/>
            <x v="603"/>
            <x v="604"/>
            <x v="608"/>
            <x v="610"/>
            <x v="612"/>
            <x v="616"/>
            <x v="617"/>
            <x v="618"/>
            <x v="620"/>
            <x v="623"/>
            <x v="624"/>
            <x v="625"/>
            <x v="627"/>
            <x v="631"/>
            <x v="634"/>
            <x v="635"/>
            <x v="636"/>
            <x v="637"/>
            <x v="638"/>
            <x v="642"/>
            <x v="644"/>
            <x v="646"/>
            <x v="649"/>
            <x v="656"/>
            <x v="657"/>
            <x v="661"/>
            <x v="662"/>
            <x v="663"/>
            <x v="665"/>
            <x v="666"/>
            <x v="668"/>
            <x v="671"/>
            <x v="673"/>
            <x v="678"/>
            <x v="680"/>
            <x v="683"/>
            <x v="684"/>
            <x v="685"/>
            <x v="686"/>
            <x v="687"/>
            <x v="689"/>
            <x v="697"/>
            <x v="698"/>
            <x v="701"/>
            <x v="703"/>
            <x v="704"/>
            <x v="711"/>
            <x v="714"/>
            <x v="716"/>
            <x v="718"/>
            <x v="721"/>
            <x v="723"/>
            <x v="724"/>
            <x v="730"/>
            <x v="733"/>
            <x v="734"/>
            <x v="736"/>
            <x v="737"/>
            <x v="739"/>
            <x v="740"/>
            <x v="743"/>
            <x v="744"/>
            <x v="747"/>
            <x v="754"/>
            <x v="756"/>
            <x v="757"/>
            <x v="758"/>
            <x v="760"/>
            <x v="761"/>
            <x v="765"/>
            <x v="766"/>
            <x v="768"/>
            <x v="773"/>
            <x v="775"/>
            <x v="776"/>
            <x v="777"/>
            <x v="778"/>
            <x v="781"/>
            <x v="783"/>
            <x v="784"/>
            <x v="785"/>
            <x v="786"/>
            <x v="787"/>
            <x v="790"/>
            <x v="792"/>
            <x v="794"/>
            <x v="795"/>
            <x v="796"/>
            <x v="797"/>
            <x v="798"/>
            <x v="800"/>
            <x v="801"/>
            <x v="802"/>
            <x v="803"/>
            <x v="811"/>
            <x v="812"/>
            <x v="813"/>
            <x v="814"/>
            <x v="815"/>
            <x v="822"/>
            <x v="825"/>
            <x v="827"/>
            <x v="831"/>
            <x v="833"/>
            <x v="835"/>
            <x v="837"/>
            <x v="838"/>
            <x v="840"/>
            <x v="845"/>
            <x v="850"/>
            <x v="851"/>
            <x v="852"/>
            <x v="854"/>
            <x v="855"/>
            <x v="860"/>
            <x v="868"/>
            <x v="870"/>
            <x v="872"/>
            <x v="873"/>
            <x v="874"/>
            <x v="882"/>
            <x v="886"/>
            <x v="888"/>
            <x v="889"/>
            <x v="890"/>
            <x v="892"/>
            <x v="893"/>
            <x v="894"/>
            <x v="899"/>
            <x v="901"/>
            <x v="903"/>
            <x v="907"/>
            <x v="908"/>
            <x v="909"/>
            <x v="911"/>
            <x v="913"/>
            <x v="915"/>
            <x v="918"/>
            <x v="923"/>
            <x v="925"/>
            <x v="928"/>
            <x v="930"/>
            <x v="931"/>
            <x v="933"/>
            <x v="934"/>
            <x v="935"/>
            <x v="936"/>
            <x v="937"/>
            <x v="939"/>
            <x v="940"/>
            <x v="941"/>
            <x v="947"/>
            <x v="948"/>
            <x v="950"/>
            <x v="952"/>
            <x v="954"/>
            <x v="956"/>
            <x v="957"/>
            <x v="960"/>
            <x v="963"/>
            <x v="965"/>
            <x v="967"/>
            <x v="968"/>
            <x v="972"/>
            <x v="973"/>
            <x v="974"/>
            <x v="976"/>
            <x v="977"/>
            <x v="981"/>
            <x v="982"/>
            <x v="986"/>
            <x v="991"/>
            <x v="992"/>
            <x v="994"/>
            <x v="997"/>
            <x v="998"/>
            <x v="1001"/>
            <x v="1003"/>
            <x v="1004"/>
            <x v="1005"/>
            <x v="1008"/>
            <x v="1010"/>
            <x v="1011"/>
            <x v="1014"/>
            <x v="1015"/>
            <x v="1018"/>
            <x v="1019"/>
            <x v="1020"/>
            <x v="1022"/>
            <x v="1023"/>
            <x v="1024"/>
            <x v="1025"/>
            <x v="1029"/>
            <x v="1032"/>
            <x v="1033"/>
            <x v="1034"/>
            <x v="1036"/>
            <x v="1037"/>
            <x v="1040"/>
            <x v="1043"/>
            <x v="1046"/>
            <x v="1048"/>
            <x v="1049"/>
            <x v="1053"/>
            <x v="1054"/>
            <x v="1055"/>
            <x v="1058"/>
            <x v="1063"/>
            <x v="1065"/>
            <x v="1067"/>
            <x v="1073"/>
            <x v="1075"/>
            <x v="1076"/>
            <x v="1086"/>
            <x v="1087"/>
            <x v="1088"/>
            <x v="1091"/>
            <x v="1092"/>
            <x v="1093"/>
            <x v="1096"/>
            <x v="1099"/>
            <x v="1103"/>
            <x v="1105"/>
            <x v="1106"/>
            <x v="1110"/>
            <x v="1115"/>
            <x v="1116"/>
            <x v="1117"/>
            <x v="1118"/>
            <x v="1119"/>
            <x v="1120"/>
            <x v="1125"/>
            <x v="1128"/>
            <x v="1129"/>
            <x v="1134"/>
            <x v="1136"/>
            <x v="1137"/>
            <x v="1139"/>
            <x v="1142"/>
            <x v="1143"/>
            <x v="1144"/>
            <x v="1145"/>
            <x v="1148"/>
            <x v="1150"/>
            <x v="1151"/>
            <x v="1157"/>
            <x v="1158"/>
            <x v="1159"/>
            <x v="1160"/>
            <x v="1161"/>
            <x v="1166"/>
            <x v="1170"/>
            <x v="1171"/>
            <x v="1175"/>
            <x v="1176"/>
            <x v="1178"/>
            <x v="1180"/>
            <x v="1181"/>
            <x v="1183"/>
            <x v="1184"/>
            <x v="1185"/>
            <x v="1188"/>
            <x v="1198"/>
            <x v="1199"/>
            <x v="1201"/>
            <x v="1203"/>
            <x v="1204"/>
            <x v="1206"/>
            <x v="1207"/>
            <x v="1208"/>
            <x v="1209"/>
            <x v="1210"/>
            <x v="1212"/>
            <x v="1213"/>
            <x v="1215"/>
            <x v="1216"/>
            <x v="1220"/>
            <x v="1227"/>
            <x v="1229"/>
            <x v="1230"/>
            <x v="1233"/>
            <x v="1236"/>
            <x v="1238"/>
            <x v="1239"/>
            <x v="1240"/>
            <x v="1243"/>
            <x v="1244"/>
            <x v="1247"/>
            <x v="1248"/>
            <x v="1251"/>
            <x v="1260"/>
            <x v="1276"/>
            <x v="1277"/>
            <x v="1279"/>
            <x v="1281"/>
            <x v="1283"/>
            <x v="1284"/>
            <x v="1285"/>
            <x v="1290"/>
            <x v="1291"/>
            <x v="1292"/>
            <x v="1295"/>
            <x v="1297"/>
            <x v="1302"/>
            <x v="1303"/>
            <x v="1307"/>
            <x v="1311"/>
            <x v="1312"/>
            <x v="1314"/>
            <x v="1315"/>
            <x v="1320"/>
            <x v="1322"/>
            <x v="1323"/>
            <x v="1324"/>
            <x v="1326"/>
            <x v="1327"/>
            <x v="1329"/>
            <x v="1335"/>
            <x v="1337"/>
            <x v="1339"/>
            <x v="1341"/>
            <x v="1350"/>
            <x v="1351"/>
            <x v="1352"/>
            <x v="1353"/>
            <x v="1357"/>
            <x v="1362"/>
            <x v="1365"/>
            <x v="1367"/>
            <x v="1368"/>
            <x v="1371"/>
            <x v="1373"/>
            <x v="1375"/>
            <x v="1379"/>
            <x v="1382"/>
            <x v="1385"/>
            <x v="1387"/>
            <x v="1390"/>
            <x v="1391"/>
            <x v="1392"/>
            <x v="1394"/>
            <x v="1395"/>
            <x v="1400"/>
            <x v="1403"/>
            <x v="1405"/>
            <x v="1407"/>
            <x v="1408"/>
            <x v="1412"/>
            <x v="1415"/>
            <x v="1416"/>
            <x v="1417"/>
            <x v="1420"/>
            <x v="1423"/>
            <x v="1424"/>
            <x v="1426"/>
            <x v="1429"/>
            <x v="1435"/>
            <x v="1438"/>
            <x v="1441"/>
            <x v="1444"/>
            <x v="1448"/>
            <x v="1449"/>
            <x v="1450"/>
            <x v="1452"/>
            <x v="1455"/>
            <x v="1456"/>
            <x v="1461"/>
            <x v="1464"/>
            <x v="1465"/>
            <x v="1466"/>
            <x v="1470"/>
            <x v="1471"/>
            <x v="1472"/>
            <x v="1476"/>
            <x v="1478"/>
            <x v="1480"/>
            <x v="1488"/>
            <x v="1489"/>
            <x v="1490"/>
            <x v="1491"/>
            <x v="1493"/>
            <x v="1495"/>
            <x v="1497"/>
            <x v="1498"/>
            <x v="1506"/>
            <x v="1507"/>
            <x v="1508"/>
            <x v="1511"/>
            <x v="1512"/>
            <x v="1513"/>
            <x v="1514"/>
            <x v="1516"/>
            <x v="1519"/>
            <x v="1521"/>
            <x v="1529"/>
            <x v="1531"/>
            <x v="1537"/>
            <x v="1544"/>
            <x v="1545"/>
            <x v="1547"/>
            <x v="1549"/>
            <x v="1550"/>
            <x v="1551"/>
            <x v="1552"/>
            <x v="1553"/>
            <x v="1559"/>
            <x v="1560"/>
            <x v="1563"/>
            <x v="1564"/>
            <x v="1566"/>
            <x v="1567"/>
            <x v="1569"/>
            <x v="1571"/>
            <x v="1573"/>
            <x v="1574"/>
            <x v="1575"/>
            <x v="1580"/>
            <x v="1587"/>
            <x v="1589"/>
            <x v="1592"/>
            <x v="1594"/>
            <x v="1597"/>
            <x v="1600"/>
            <x v="1601"/>
            <x v="1602"/>
            <x v="1603"/>
            <x v="1605"/>
            <x v="1607"/>
            <x v="1608"/>
            <x v="1610"/>
            <x v="1611"/>
            <x v="1612"/>
            <x v="1613"/>
            <x v="1615"/>
            <x v="1616"/>
            <x v="1619"/>
            <x v="1622"/>
            <x v="1623"/>
            <x v="1624"/>
            <x v="1625"/>
            <x v="1626"/>
            <x v="1628"/>
            <x v="1630"/>
            <x v="1631"/>
            <x v="1634"/>
            <x v="1636"/>
            <x v="1637"/>
            <x v="1643"/>
            <x v="1645"/>
            <x v="1646"/>
            <x v="1649"/>
            <x v="1650"/>
            <x v="1651"/>
            <x v="1652"/>
            <x v="1655"/>
            <x v="1666"/>
            <x v="1669"/>
            <x v="1674"/>
            <x v="1677"/>
            <x v="1680"/>
            <x v="1683"/>
            <x v="1685"/>
            <x v="1688"/>
            <x v="1690"/>
            <x v="1695"/>
            <x v="1696"/>
            <x v="1700"/>
            <x v="1703"/>
            <x v="1705"/>
            <x v="1706"/>
            <x v="1707"/>
            <x v="1710"/>
            <x v="1711"/>
            <x v="1715"/>
            <x v="1716"/>
            <x v="1719"/>
            <x v="1721"/>
            <x v="1724"/>
            <x v="1725"/>
            <x v="1726"/>
            <x v="1727"/>
            <x v="1728"/>
            <x v="1734"/>
            <x v="1735"/>
            <x v="1742"/>
            <x v="1746"/>
            <x v="1750"/>
            <x v="1755"/>
            <x v="1762"/>
            <x v="1763"/>
            <x v="1764"/>
            <x v="1769"/>
            <x v="1770"/>
            <x v="1775"/>
            <x v="1780"/>
            <x v="1781"/>
            <x v="1782"/>
            <x v="1785"/>
            <x v="1787"/>
            <x v="1789"/>
            <x v="1794"/>
            <x v="1800"/>
            <x v="1802"/>
            <x v="1804"/>
            <x v="1806"/>
            <x v="1808"/>
            <x v="1809"/>
            <x v="1812"/>
            <x v="1813"/>
            <x v="1814"/>
            <x v="1815"/>
            <x v="1817"/>
            <x v="1821"/>
            <x v="1823"/>
            <x v="1826"/>
            <x v="1827"/>
            <x v="1828"/>
            <x v="1829"/>
            <x v="1831"/>
            <x v="1832"/>
            <x v="1833"/>
            <x v="1835"/>
            <x v="1841"/>
            <x v="1850"/>
            <x v="1851"/>
            <x v="1858"/>
            <x v="1861"/>
            <x v="1862"/>
            <x v="1863"/>
            <x v="1864"/>
            <x v="1865"/>
            <x v="1866"/>
            <x v="1871"/>
            <x v="1875"/>
            <x v="1876"/>
            <x v="1882"/>
            <x v="1885"/>
            <x v="1891"/>
            <x v="1894"/>
            <x v="1895"/>
            <x v="1898"/>
            <x v="1899"/>
            <x v="1900"/>
            <x v="1901"/>
            <x v="1902"/>
            <x v="1907"/>
            <x v="1909"/>
            <x v="1910"/>
            <x v="1911"/>
            <x v="1914"/>
            <x v="1915"/>
            <x v="1916"/>
            <x v="1917"/>
            <x v="1918"/>
            <x v="1922"/>
            <x v="1925"/>
            <x v="1926"/>
            <x v="1927"/>
            <x v="1928"/>
            <x v="1929"/>
            <x v="1930"/>
            <x v="1934"/>
            <x v="1936"/>
            <x v="1938"/>
            <x v="1939"/>
            <x v="1941"/>
            <x v="1942"/>
            <x v="1943"/>
            <x v="1944"/>
            <x v="1945"/>
            <x v="1946"/>
            <x v="1947"/>
            <x v="1949"/>
            <x v="1950"/>
            <x v="1954"/>
            <x v="1956"/>
            <x v="1958"/>
            <x v="1959"/>
            <x v="1961"/>
            <x v="1963"/>
            <x v="1965"/>
            <x v="1966"/>
            <x v="1968"/>
            <x v="1969"/>
            <x v="1976"/>
            <x v="1980"/>
            <x v="1981"/>
            <x v="1982"/>
            <x v="1988"/>
            <x v="1989"/>
            <x v="1991"/>
            <x v="1992"/>
            <x v="1993"/>
            <x v="1994"/>
            <x v="1995"/>
            <x v="1997"/>
            <x v="2002"/>
            <x v="2004"/>
            <x v="2005"/>
            <x v="2006"/>
            <x v="2007"/>
            <x v="2009"/>
            <x v="2010"/>
            <x v="2012"/>
            <x v="2015"/>
            <x v="2017"/>
            <x v="2019"/>
            <x v="2021"/>
            <x v="2023"/>
            <x v="2025"/>
            <x v="2026"/>
            <x v="2029"/>
            <x v="2032"/>
            <x v="2034"/>
            <x v="2035"/>
            <x v="2037"/>
            <x v="2042"/>
            <x v="2043"/>
            <x v="2047"/>
            <x v="2048"/>
            <x v="2050"/>
            <x v="2052"/>
            <x v="2056"/>
            <x v="2057"/>
            <x v="2059"/>
            <x v="2060"/>
            <x v="2061"/>
            <x v="2062"/>
            <x v="2064"/>
            <x v="2066"/>
            <x v="2070"/>
            <x v="2072"/>
            <x v="2074"/>
            <x v="2082"/>
            <x v="2083"/>
            <x v="2084"/>
            <x v="2085"/>
            <x v="2087"/>
            <x v="2089"/>
            <x v="2092"/>
            <x v="2096"/>
            <x v="2098"/>
            <x v="2099"/>
            <x v="2101"/>
            <x v="2102"/>
            <x v="2103"/>
            <x v="2105"/>
            <x v="2107"/>
            <x v="2108"/>
            <x v="2109"/>
            <x v="2113"/>
            <x v="2114"/>
            <x v="2116"/>
            <x v="2117"/>
            <x v="2118"/>
            <x v="2119"/>
            <x v="2122"/>
            <x v="2123"/>
            <x v="2125"/>
            <x v="2132"/>
            <x v="2133"/>
            <x v="2138"/>
            <x v="2140"/>
            <x v="2141"/>
            <x v="2142"/>
            <x v="2145"/>
            <x v="2147"/>
            <x v="2153"/>
            <x v="2156"/>
            <x v="2159"/>
            <x v="2160"/>
            <x v="2162"/>
            <x v="2163"/>
            <x v="2164"/>
            <x v="2165"/>
            <x v="2167"/>
            <x v="2170"/>
            <x v="2174"/>
            <x v="2177"/>
            <x v="2178"/>
            <x v="2181"/>
            <x v="2183"/>
            <x v="2187"/>
            <x v="2188"/>
            <x v="2197"/>
            <x v="2198"/>
            <x v="2199"/>
            <x v="2200"/>
            <x v="2203"/>
            <x v="2205"/>
            <x v="2209"/>
            <x v="2212"/>
            <x v="2213"/>
            <x v="2217"/>
            <x v="2219"/>
            <x v="2220"/>
            <x v="2222"/>
            <x v="2228"/>
            <x v="2229"/>
            <x v="2230"/>
            <x v="2233"/>
            <x v="2234"/>
            <x v="2240"/>
            <x v="2242"/>
            <x v="2243"/>
            <x v="2245"/>
            <x v="2246"/>
            <x v="2249"/>
            <x v="2250"/>
            <x v="2251"/>
            <x v="2252"/>
            <x v="2254"/>
            <x v="2255"/>
            <x v="2256"/>
            <x v="2257"/>
            <x v="2261"/>
            <x v="2262"/>
            <x v="2263"/>
            <x v="2264"/>
            <x v="2266"/>
            <x v="2267"/>
            <x v="2273"/>
            <x v="2274"/>
            <x v="2277"/>
            <x v="2281"/>
            <x v="2284"/>
            <x v="2286"/>
            <x v="2287"/>
            <x v="2293"/>
            <x v="2297"/>
            <x v="2299"/>
            <x v="2302"/>
            <x v="2305"/>
            <x v="2306"/>
            <x v="2308"/>
            <x v="2311"/>
            <x v="2312"/>
            <x v="2316"/>
            <x v="2317"/>
            <x v="2318"/>
            <x v="2321"/>
            <x v="2323"/>
            <x v="2324"/>
            <x v="2326"/>
            <x v="2329"/>
            <x v="2330"/>
            <x v="2331"/>
            <x v="2332"/>
            <x v="2336"/>
            <x v="2337"/>
            <x v="2341"/>
            <x v="2344"/>
            <x v="2345"/>
            <x v="2349"/>
            <x v="2353"/>
            <x v="2355"/>
            <x v="2357"/>
            <x v="2361"/>
            <x v="2362"/>
            <x v="2363"/>
            <x v="2365"/>
            <x v="2369"/>
            <x v="2388"/>
            <x v="2393"/>
            <x v="2394"/>
            <x v="2395"/>
            <x v="2396"/>
            <x v="2398"/>
            <x v="2399"/>
            <x v="2400"/>
            <x v="2401"/>
            <x v="2403"/>
            <x v="2405"/>
            <x v="2407"/>
            <x v="2410"/>
            <x v="2412"/>
            <x v="2414"/>
            <x v="2416"/>
            <x v="2418"/>
            <x v="2419"/>
            <x v="2420"/>
            <x v="2421"/>
            <x v="2424"/>
            <x v="2425"/>
            <x v="2427"/>
            <x v="2428"/>
            <x v="2431"/>
            <x v="2434"/>
            <x v="2439"/>
            <x v="2440"/>
            <x v="2441"/>
            <x v="2442"/>
            <x v="2447"/>
            <x v="2448"/>
            <x v="2451"/>
            <x v="2453"/>
            <x v="2454"/>
            <x v="2457"/>
            <x v="2459"/>
            <x v="2461"/>
            <x v="2462"/>
            <x v="2465"/>
            <x v="2466"/>
            <x v="2468"/>
            <x v="2470"/>
          </reference>
        </references>
      </pivotArea>
    </format>
    <format dxfId="207">
      <pivotArea dataOnly="0" labelOnly="1" fieldPosition="0">
        <references count="1">
          <reference field="6" count="50">
            <x v="0"/>
            <x v="3"/>
            <x v="10"/>
            <x v="12"/>
            <x v="13"/>
            <x v="15"/>
            <x v="17"/>
            <x v="24"/>
            <x v="31"/>
            <x v="33"/>
            <x v="34"/>
            <x v="35"/>
            <x v="36"/>
            <x v="38"/>
            <x v="40"/>
            <x v="41"/>
            <x v="45"/>
            <x v="50"/>
            <x v="52"/>
            <x v="53"/>
            <x v="54"/>
            <x v="55"/>
            <x v="59"/>
            <x v="60"/>
            <x v="62"/>
            <x v="63"/>
            <x v="64"/>
            <x v="65"/>
            <x v="67"/>
            <x v="68"/>
            <x v="69"/>
            <x v="71"/>
            <x v="72"/>
            <x v="73"/>
            <x v="74"/>
            <x v="75"/>
            <x v="77"/>
            <x v="80"/>
            <x v="84"/>
            <x v="85"/>
            <x v="87"/>
            <x v="89"/>
            <x v="91"/>
            <x v="92"/>
            <x v="94"/>
            <x v="95"/>
            <x v="96"/>
            <x v="97"/>
            <x v="99"/>
            <x v="101"/>
          </reference>
        </references>
      </pivotArea>
    </format>
    <format dxfId="206">
      <pivotArea dataOnly="0" labelOnly="1" fieldPosition="0">
        <references count="1">
          <reference field="6" count="50">
            <x v="103"/>
            <x v="104"/>
            <x v="106"/>
            <x v="109"/>
            <x v="112"/>
            <x v="113"/>
            <x v="115"/>
            <x v="118"/>
            <x v="119"/>
            <x v="120"/>
            <x v="124"/>
            <x v="128"/>
            <x v="130"/>
            <x v="134"/>
            <x v="135"/>
            <x v="136"/>
            <x v="138"/>
            <x v="139"/>
            <x v="141"/>
            <x v="144"/>
            <x v="145"/>
            <x v="146"/>
            <x v="147"/>
            <x v="148"/>
            <x v="152"/>
            <x v="153"/>
            <x v="154"/>
            <x v="156"/>
            <x v="157"/>
            <x v="160"/>
            <x v="162"/>
            <x v="163"/>
            <x v="164"/>
            <x v="166"/>
            <x v="167"/>
            <x v="169"/>
            <x v="171"/>
            <x v="180"/>
            <x v="187"/>
            <x v="189"/>
            <x v="190"/>
            <x v="191"/>
            <x v="196"/>
            <x v="197"/>
            <x v="205"/>
            <x v="211"/>
            <x v="216"/>
            <x v="218"/>
            <x v="221"/>
            <x v="223"/>
          </reference>
        </references>
      </pivotArea>
    </format>
    <format dxfId="205">
      <pivotArea dataOnly="0" labelOnly="1" fieldPosition="0">
        <references count="1">
          <reference field="6" count="50">
            <x v="228"/>
            <x v="229"/>
            <x v="230"/>
            <x v="231"/>
            <x v="232"/>
            <x v="233"/>
            <x v="234"/>
            <x v="235"/>
            <x v="237"/>
            <x v="239"/>
            <x v="240"/>
            <x v="241"/>
            <x v="242"/>
            <x v="243"/>
            <x v="246"/>
            <x v="249"/>
            <x v="251"/>
            <x v="252"/>
            <x v="254"/>
            <x v="255"/>
            <x v="256"/>
            <x v="257"/>
            <x v="258"/>
            <x v="268"/>
            <x v="269"/>
            <x v="270"/>
            <x v="272"/>
            <x v="275"/>
            <x v="277"/>
            <x v="280"/>
            <x v="283"/>
            <x v="286"/>
            <x v="287"/>
            <x v="291"/>
            <x v="292"/>
            <x v="298"/>
            <x v="300"/>
            <x v="305"/>
            <x v="309"/>
            <x v="310"/>
            <x v="314"/>
            <x v="316"/>
            <x v="318"/>
            <x v="322"/>
            <x v="323"/>
            <x v="324"/>
            <x v="325"/>
            <x v="328"/>
            <x v="329"/>
            <x v="331"/>
          </reference>
        </references>
      </pivotArea>
    </format>
    <format dxfId="204">
      <pivotArea dataOnly="0" labelOnly="1" fieldPosition="0">
        <references count="1">
          <reference field="6" count="50">
            <x v="332"/>
            <x v="334"/>
            <x v="337"/>
            <x v="339"/>
            <x v="340"/>
            <x v="342"/>
            <x v="343"/>
            <x v="345"/>
            <x v="347"/>
            <x v="348"/>
            <x v="349"/>
            <x v="350"/>
            <x v="351"/>
            <x v="352"/>
            <x v="356"/>
            <x v="357"/>
            <x v="359"/>
            <x v="363"/>
            <x v="364"/>
            <x v="366"/>
            <x v="370"/>
            <x v="373"/>
            <x v="378"/>
            <x v="379"/>
            <x v="380"/>
            <x v="382"/>
            <x v="385"/>
            <x v="386"/>
            <x v="388"/>
            <x v="389"/>
            <x v="390"/>
            <x v="393"/>
            <x v="394"/>
            <x v="395"/>
            <x v="396"/>
            <x v="397"/>
            <x v="398"/>
            <x v="400"/>
            <x v="406"/>
            <x v="407"/>
            <x v="408"/>
            <x v="410"/>
            <x v="412"/>
            <x v="414"/>
            <x v="417"/>
            <x v="418"/>
            <x v="423"/>
            <x v="424"/>
            <x v="425"/>
            <x v="427"/>
          </reference>
        </references>
      </pivotArea>
    </format>
    <format dxfId="203">
      <pivotArea dataOnly="0" labelOnly="1" fieldPosition="0">
        <references count="1">
          <reference field="6" count="50">
            <x v="428"/>
            <x v="432"/>
            <x v="433"/>
            <x v="435"/>
            <x v="436"/>
            <x v="441"/>
            <x v="442"/>
            <x v="446"/>
            <x v="447"/>
            <x v="453"/>
            <x v="455"/>
            <x v="456"/>
            <x v="459"/>
            <x v="461"/>
            <x v="462"/>
            <x v="466"/>
            <x v="467"/>
            <x v="468"/>
            <x v="471"/>
            <x v="472"/>
            <x v="477"/>
            <x v="478"/>
            <x v="479"/>
            <x v="482"/>
            <x v="483"/>
            <x v="485"/>
            <x v="487"/>
            <x v="490"/>
            <x v="494"/>
            <x v="496"/>
            <x v="500"/>
            <x v="506"/>
            <x v="507"/>
            <x v="509"/>
            <x v="510"/>
            <x v="517"/>
            <x v="518"/>
            <x v="525"/>
            <x v="529"/>
            <x v="532"/>
            <x v="537"/>
            <x v="542"/>
            <x v="543"/>
            <x v="547"/>
            <x v="549"/>
            <x v="550"/>
            <x v="551"/>
            <x v="552"/>
            <x v="553"/>
            <x v="562"/>
          </reference>
        </references>
      </pivotArea>
    </format>
    <format dxfId="202">
      <pivotArea dataOnly="0" labelOnly="1" fieldPosition="0">
        <references count="1">
          <reference field="6" count="50">
            <x v="563"/>
            <x v="564"/>
            <x v="565"/>
            <x v="568"/>
            <x v="572"/>
            <x v="575"/>
            <x v="577"/>
            <x v="580"/>
            <x v="585"/>
            <x v="588"/>
            <x v="589"/>
            <x v="591"/>
            <x v="598"/>
            <x v="600"/>
            <x v="601"/>
            <x v="603"/>
            <x v="604"/>
            <x v="608"/>
            <x v="610"/>
            <x v="612"/>
            <x v="616"/>
            <x v="617"/>
            <x v="618"/>
            <x v="620"/>
            <x v="623"/>
            <x v="624"/>
            <x v="625"/>
            <x v="627"/>
            <x v="631"/>
            <x v="634"/>
            <x v="635"/>
            <x v="636"/>
            <x v="637"/>
            <x v="638"/>
            <x v="642"/>
            <x v="644"/>
            <x v="646"/>
            <x v="649"/>
            <x v="656"/>
            <x v="657"/>
            <x v="661"/>
            <x v="662"/>
            <x v="663"/>
            <x v="665"/>
            <x v="666"/>
            <x v="668"/>
            <x v="671"/>
            <x v="673"/>
            <x v="678"/>
            <x v="680"/>
          </reference>
        </references>
      </pivotArea>
    </format>
    <format dxfId="201">
      <pivotArea dataOnly="0" labelOnly="1" fieldPosition="0">
        <references count="1">
          <reference field="6" count="50">
            <x v="683"/>
            <x v="684"/>
            <x v="685"/>
            <x v="686"/>
            <x v="687"/>
            <x v="689"/>
            <x v="697"/>
            <x v="698"/>
            <x v="701"/>
            <x v="703"/>
            <x v="704"/>
            <x v="711"/>
            <x v="714"/>
            <x v="716"/>
            <x v="718"/>
            <x v="721"/>
            <x v="723"/>
            <x v="724"/>
            <x v="730"/>
            <x v="733"/>
            <x v="734"/>
            <x v="736"/>
            <x v="737"/>
            <x v="739"/>
            <x v="740"/>
            <x v="743"/>
            <x v="744"/>
            <x v="747"/>
            <x v="754"/>
            <x v="756"/>
            <x v="757"/>
            <x v="758"/>
            <x v="760"/>
            <x v="761"/>
            <x v="765"/>
            <x v="766"/>
            <x v="768"/>
            <x v="773"/>
            <x v="775"/>
            <x v="776"/>
            <x v="777"/>
            <x v="778"/>
            <x v="781"/>
            <x v="783"/>
            <x v="784"/>
            <x v="785"/>
            <x v="786"/>
            <x v="787"/>
            <x v="790"/>
            <x v="792"/>
          </reference>
        </references>
      </pivotArea>
    </format>
    <format dxfId="200">
      <pivotArea dataOnly="0" labelOnly="1" fieldPosition="0">
        <references count="1">
          <reference field="6" count="50">
            <x v="794"/>
            <x v="795"/>
            <x v="796"/>
            <x v="797"/>
            <x v="798"/>
            <x v="800"/>
            <x v="801"/>
            <x v="802"/>
            <x v="803"/>
            <x v="811"/>
            <x v="812"/>
            <x v="813"/>
            <x v="814"/>
            <x v="815"/>
            <x v="822"/>
            <x v="825"/>
            <x v="827"/>
            <x v="831"/>
            <x v="833"/>
            <x v="835"/>
            <x v="837"/>
            <x v="838"/>
            <x v="840"/>
            <x v="845"/>
            <x v="850"/>
            <x v="851"/>
            <x v="852"/>
            <x v="854"/>
            <x v="855"/>
            <x v="860"/>
            <x v="868"/>
            <x v="870"/>
            <x v="872"/>
            <x v="873"/>
            <x v="874"/>
            <x v="882"/>
            <x v="886"/>
            <x v="888"/>
            <x v="889"/>
            <x v="890"/>
            <x v="892"/>
            <x v="893"/>
            <x v="894"/>
            <x v="899"/>
            <x v="901"/>
            <x v="903"/>
            <x v="907"/>
            <x v="908"/>
            <x v="909"/>
            <x v="911"/>
          </reference>
        </references>
      </pivotArea>
    </format>
    <format dxfId="199">
      <pivotArea dataOnly="0" labelOnly="1" fieldPosition="0">
        <references count="1">
          <reference field="6" count="50">
            <x v="913"/>
            <x v="915"/>
            <x v="918"/>
            <x v="923"/>
            <x v="925"/>
            <x v="928"/>
            <x v="930"/>
            <x v="931"/>
            <x v="933"/>
            <x v="934"/>
            <x v="935"/>
            <x v="936"/>
            <x v="937"/>
            <x v="939"/>
            <x v="940"/>
            <x v="941"/>
            <x v="947"/>
            <x v="948"/>
            <x v="950"/>
            <x v="952"/>
            <x v="954"/>
            <x v="956"/>
            <x v="957"/>
            <x v="960"/>
            <x v="963"/>
            <x v="965"/>
            <x v="967"/>
            <x v="968"/>
            <x v="972"/>
            <x v="973"/>
            <x v="974"/>
            <x v="976"/>
            <x v="977"/>
            <x v="981"/>
            <x v="982"/>
            <x v="986"/>
            <x v="991"/>
            <x v="992"/>
            <x v="994"/>
            <x v="997"/>
            <x v="998"/>
            <x v="1001"/>
            <x v="1003"/>
            <x v="1004"/>
            <x v="1005"/>
            <x v="1008"/>
            <x v="1010"/>
            <x v="1011"/>
            <x v="1014"/>
            <x v="1015"/>
          </reference>
        </references>
      </pivotArea>
    </format>
    <format dxfId="198">
      <pivotArea dataOnly="0" labelOnly="1" fieldPosition="0">
        <references count="1">
          <reference field="6" count="50">
            <x v="1018"/>
            <x v="1019"/>
            <x v="1020"/>
            <x v="1022"/>
            <x v="1023"/>
            <x v="1024"/>
            <x v="1025"/>
            <x v="1029"/>
            <x v="1032"/>
            <x v="1033"/>
            <x v="1034"/>
            <x v="1036"/>
            <x v="1037"/>
            <x v="1040"/>
            <x v="1043"/>
            <x v="1046"/>
            <x v="1048"/>
            <x v="1049"/>
            <x v="1053"/>
            <x v="1054"/>
            <x v="1055"/>
            <x v="1058"/>
            <x v="1063"/>
            <x v="1065"/>
            <x v="1067"/>
            <x v="1073"/>
            <x v="1075"/>
            <x v="1076"/>
            <x v="1086"/>
            <x v="1087"/>
            <x v="1088"/>
            <x v="1091"/>
            <x v="1092"/>
            <x v="1093"/>
            <x v="1096"/>
            <x v="1099"/>
            <x v="1103"/>
            <x v="1105"/>
            <x v="1106"/>
            <x v="1110"/>
            <x v="1115"/>
            <x v="1116"/>
            <x v="1117"/>
            <x v="1118"/>
            <x v="1119"/>
            <x v="1120"/>
            <x v="1125"/>
            <x v="1128"/>
            <x v="1129"/>
            <x v="1134"/>
          </reference>
        </references>
      </pivotArea>
    </format>
    <format dxfId="197">
      <pivotArea dataOnly="0" labelOnly="1" fieldPosition="0">
        <references count="1">
          <reference field="6" count="50">
            <x v="1136"/>
            <x v="1137"/>
            <x v="1139"/>
            <x v="1142"/>
            <x v="1143"/>
            <x v="1144"/>
            <x v="1145"/>
            <x v="1148"/>
            <x v="1150"/>
            <x v="1151"/>
            <x v="1157"/>
            <x v="1158"/>
            <x v="1159"/>
            <x v="1160"/>
            <x v="1161"/>
            <x v="1166"/>
            <x v="1170"/>
            <x v="1171"/>
            <x v="1175"/>
            <x v="1176"/>
            <x v="1178"/>
            <x v="1180"/>
            <x v="1181"/>
            <x v="1183"/>
            <x v="1184"/>
            <x v="1185"/>
            <x v="1188"/>
            <x v="1198"/>
            <x v="1199"/>
            <x v="1201"/>
            <x v="1203"/>
            <x v="1204"/>
            <x v="1206"/>
            <x v="1207"/>
            <x v="1208"/>
            <x v="1209"/>
            <x v="1210"/>
            <x v="1212"/>
            <x v="1213"/>
            <x v="1215"/>
            <x v="1216"/>
            <x v="1220"/>
            <x v="1227"/>
            <x v="1229"/>
            <x v="1230"/>
            <x v="1233"/>
            <x v="1236"/>
            <x v="1238"/>
            <x v="1239"/>
            <x v="1240"/>
          </reference>
        </references>
      </pivotArea>
    </format>
    <format dxfId="196">
      <pivotArea dataOnly="0" labelOnly="1" fieldPosition="0">
        <references count="1">
          <reference field="6" count="50">
            <x v="1243"/>
            <x v="1244"/>
            <x v="1247"/>
            <x v="1248"/>
            <x v="1251"/>
            <x v="1260"/>
            <x v="1276"/>
            <x v="1277"/>
            <x v="1279"/>
            <x v="1281"/>
            <x v="1283"/>
            <x v="1284"/>
            <x v="1285"/>
            <x v="1290"/>
            <x v="1291"/>
            <x v="1292"/>
            <x v="1295"/>
            <x v="1297"/>
            <x v="1302"/>
            <x v="1303"/>
            <x v="1307"/>
            <x v="1311"/>
            <x v="1312"/>
            <x v="1314"/>
            <x v="1315"/>
            <x v="1320"/>
            <x v="1322"/>
            <x v="1323"/>
            <x v="1324"/>
            <x v="1326"/>
            <x v="1327"/>
            <x v="1329"/>
            <x v="1335"/>
            <x v="1337"/>
            <x v="1339"/>
            <x v="1341"/>
            <x v="1350"/>
            <x v="1351"/>
            <x v="1352"/>
            <x v="1353"/>
            <x v="1357"/>
            <x v="1362"/>
            <x v="1365"/>
            <x v="1367"/>
            <x v="1368"/>
            <x v="1371"/>
            <x v="1373"/>
            <x v="1375"/>
            <x v="1379"/>
            <x v="1382"/>
          </reference>
        </references>
      </pivotArea>
    </format>
    <format dxfId="195">
      <pivotArea dataOnly="0" labelOnly="1" fieldPosition="0">
        <references count="1">
          <reference field="6" count="50">
            <x v="1385"/>
            <x v="1387"/>
            <x v="1390"/>
            <x v="1391"/>
            <x v="1392"/>
            <x v="1394"/>
            <x v="1395"/>
            <x v="1400"/>
            <x v="1403"/>
            <x v="1405"/>
            <x v="1407"/>
            <x v="1408"/>
            <x v="1412"/>
            <x v="1415"/>
            <x v="1416"/>
            <x v="1417"/>
            <x v="1420"/>
            <x v="1423"/>
            <x v="1424"/>
            <x v="1426"/>
            <x v="1429"/>
            <x v="1435"/>
            <x v="1438"/>
            <x v="1441"/>
            <x v="1444"/>
            <x v="1448"/>
            <x v="1449"/>
            <x v="1450"/>
            <x v="1452"/>
            <x v="1455"/>
            <x v="1456"/>
            <x v="1461"/>
            <x v="1464"/>
            <x v="1465"/>
            <x v="1466"/>
            <x v="1470"/>
            <x v="1471"/>
            <x v="1472"/>
            <x v="1476"/>
            <x v="1478"/>
            <x v="1480"/>
            <x v="1488"/>
            <x v="1489"/>
            <x v="1490"/>
            <x v="1491"/>
            <x v="1493"/>
            <x v="1495"/>
            <x v="1497"/>
            <x v="1498"/>
            <x v="1506"/>
          </reference>
        </references>
      </pivotArea>
    </format>
    <format dxfId="194">
      <pivotArea dataOnly="0" labelOnly="1" fieldPosition="0">
        <references count="1">
          <reference field="6" count="50">
            <x v="1507"/>
            <x v="1508"/>
            <x v="1511"/>
            <x v="1512"/>
            <x v="1513"/>
            <x v="1514"/>
            <x v="1516"/>
            <x v="1519"/>
            <x v="1521"/>
            <x v="1529"/>
            <x v="1531"/>
            <x v="1537"/>
            <x v="1544"/>
            <x v="1545"/>
            <x v="1547"/>
            <x v="1549"/>
            <x v="1550"/>
            <x v="1551"/>
            <x v="1552"/>
            <x v="1553"/>
            <x v="1559"/>
            <x v="1560"/>
            <x v="1563"/>
            <x v="1564"/>
            <x v="1566"/>
            <x v="1567"/>
            <x v="1569"/>
            <x v="1571"/>
            <x v="1573"/>
            <x v="1574"/>
            <x v="1575"/>
            <x v="1580"/>
            <x v="1587"/>
            <x v="1589"/>
            <x v="1592"/>
            <x v="1594"/>
            <x v="1597"/>
            <x v="1600"/>
            <x v="1601"/>
            <x v="1602"/>
            <x v="1603"/>
            <x v="1605"/>
            <x v="1607"/>
            <x v="1608"/>
            <x v="1610"/>
            <x v="1611"/>
            <x v="1612"/>
            <x v="1613"/>
            <x v="1615"/>
            <x v="1616"/>
          </reference>
        </references>
      </pivotArea>
    </format>
    <format dxfId="193">
      <pivotArea dataOnly="0" labelOnly="1" fieldPosition="0">
        <references count="1">
          <reference field="6" count="50">
            <x v="1619"/>
            <x v="1622"/>
            <x v="1623"/>
            <x v="1624"/>
            <x v="1625"/>
            <x v="1626"/>
            <x v="1628"/>
            <x v="1630"/>
            <x v="1631"/>
            <x v="1634"/>
            <x v="1636"/>
            <x v="1637"/>
            <x v="1643"/>
            <x v="1645"/>
            <x v="1646"/>
            <x v="1649"/>
            <x v="1650"/>
            <x v="1651"/>
            <x v="1652"/>
            <x v="1655"/>
            <x v="1666"/>
            <x v="1669"/>
            <x v="1674"/>
            <x v="1677"/>
            <x v="1680"/>
            <x v="1683"/>
            <x v="1685"/>
            <x v="1688"/>
            <x v="1690"/>
            <x v="1695"/>
            <x v="1696"/>
            <x v="1700"/>
            <x v="1703"/>
            <x v="1705"/>
            <x v="1706"/>
            <x v="1707"/>
            <x v="1710"/>
            <x v="1711"/>
            <x v="1715"/>
            <x v="1716"/>
            <x v="1719"/>
            <x v="1721"/>
            <x v="1724"/>
            <x v="1725"/>
            <x v="1726"/>
            <x v="1727"/>
            <x v="1728"/>
            <x v="1734"/>
            <x v="1735"/>
            <x v="1742"/>
          </reference>
        </references>
      </pivotArea>
    </format>
    <format dxfId="192">
      <pivotArea dataOnly="0" labelOnly="1" fieldPosition="0">
        <references count="1">
          <reference field="6" count="50">
            <x v="1746"/>
            <x v="1750"/>
            <x v="1755"/>
            <x v="1762"/>
            <x v="1763"/>
            <x v="1764"/>
            <x v="1769"/>
            <x v="1770"/>
            <x v="1775"/>
            <x v="1780"/>
            <x v="1781"/>
            <x v="1782"/>
            <x v="1785"/>
            <x v="1787"/>
            <x v="1789"/>
            <x v="1794"/>
            <x v="1800"/>
            <x v="1802"/>
            <x v="1804"/>
            <x v="1806"/>
            <x v="1808"/>
            <x v="1809"/>
            <x v="1812"/>
            <x v="1813"/>
            <x v="1814"/>
            <x v="1815"/>
            <x v="1817"/>
            <x v="1821"/>
            <x v="1823"/>
            <x v="1826"/>
            <x v="1827"/>
            <x v="1828"/>
            <x v="1829"/>
            <x v="1831"/>
            <x v="1832"/>
            <x v="1833"/>
            <x v="1835"/>
            <x v="1841"/>
            <x v="1850"/>
            <x v="1851"/>
            <x v="1858"/>
            <x v="1861"/>
            <x v="1862"/>
            <x v="1863"/>
            <x v="1864"/>
            <x v="1865"/>
            <x v="1866"/>
            <x v="1871"/>
            <x v="1875"/>
            <x v="1876"/>
          </reference>
        </references>
      </pivotArea>
    </format>
    <format dxfId="191">
      <pivotArea dataOnly="0" labelOnly="1" fieldPosition="0">
        <references count="1">
          <reference field="6" count="50">
            <x v="1882"/>
            <x v="1885"/>
            <x v="1891"/>
            <x v="1894"/>
            <x v="1895"/>
            <x v="1898"/>
            <x v="1899"/>
            <x v="1900"/>
            <x v="1901"/>
            <x v="1902"/>
            <x v="1907"/>
            <x v="1909"/>
            <x v="1910"/>
            <x v="1911"/>
            <x v="1914"/>
            <x v="1915"/>
            <x v="1916"/>
            <x v="1917"/>
            <x v="1918"/>
            <x v="1922"/>
            <x v="1925"/>
            <x v="1926"/>
            <x v="1927"/>
            <x v="1928"/>
            <x v="1929"/>
            <x v="1930"/>
            <x v="1934"/>
            <x v="1936"/>
            <x v="1938"/>
            <x v="1939"/>
            <x v="1941"/>
            <x v="1942"/>
            <x v="1943"/>
            <x v="1944"/>
            <x v="1945"/>
            <x v="1946"/>
            <x v="1947"/>
            <x v="1949"/>
            <x v="1950"/>
            <x v="1954"/>
            <x v="1956"/>
            <x v="1958"/>
            <x v="1959"/>
            <x v="1961"/>
            <x v="1963"/>
            <x v="1965"/>
            <x v="1966"/>
            <x v="1968"/>
            <x v="1969"/>
            <x v="1976"/>
          </reference>
        </references>
      </pivotArea>
    </format>
    <format dxfId="190">
      <pivotArea dataOnly="0" labelOnly="1" fieldPosition="0">
        <references count="1">
          <reference field="6" count="50">
            <x v="1980"/>
            <x v="1981"/>
            <x v="1982"/>
            <x v="1988"/>
            <x v="1989"/>
            <x v="1991"/>
            <x v="1992"/>
            <x v="1993"/>
            <x v="1994"/>
            <x v="1995"/>
            <x v="1997"/>
            <x v="2002"/>
            <x v="2004"/>
            <x v="2005"/>
            <x v="2006"/>
            <x v="2007"/>
            <x v="2009"/>
            <x v="2010"/>
            <x v="2012"/>
            <x v="2015"/>
            <x v="2017"/>
            <x v="2019"/>
            <x v="2021"/>
            <x v="2023"/>
            <x v="2025"/>
            <x v="2026"/>
            <x v="2029"/>
            <x v="2032"/>
            <x v="2034"/>
            <x v="2035"/>
            <x v="2037"/>
            <x v="2042"/>
            <x v="2043"/>
            <x v="2047"/>
            <x v="2048"/>
            <x v="2050"/>
            <x v="2052"/>
            <x v="2056"/>
            <x v="2057"/>
            <x v="2059"/>
            <x v="2060"/>
            <x v="2061"/>
            <x v="2062"/>
            <x v="2064"/>
            <x v="2066"/>
            <x v="2070"/>
            <x v="2072"/>
            <x v="2074"/>
            <x v="2082"/>
            <x v="2083"/>
          </reference>
        </references>
      </pivotArea>
    </format>
    <format dxfId="189">
      <pivotArea dataOnly="0" labelOnly="1" fieldPosition="0">
        <references count="1">
          <reference field="6" count="50">
            <x v="2084"/>
            <x v="2085"/>
            <x v="2087"/>
            <x v="2089"/>
            <x v="2092"/>
            <x v="2096"/>
            <x v="2098"/>
            <x v="2099"/>
            <x v="2101"/>
            <x v="2102"/>
            <x v="2103"/>
            <x v="2105"/>
            <x v="2107"/>
            <x v="2108"/>
            <x v="2109"/>
            <x v="2113"/>
            <x v="2114"/>
            <x v="2116"/>
            <x v="2117"/>
            <x v="2118"/>
            <x v="2119"/>
            <x v="2122"/>
            <x v="2123"/>
            <x v="2125"/>
            <x v="2132"/>
            <x v="2133"/>
            <x v="2138"/>
            <x v="2140"/>
            <x v="2141"/>
            <x v="2142"/>
            <x v="2145"/>
            <x v="2147"/>
            <x v="2153"/>
            <x v="2156"/>
            <x v="2159"/>
            <x v="2160"/>
            <x v="2162"/>
            <x v="2163"/>
            <x v="2164"/>
            <x v="2165"/>
            <x v="2167"/>
            <x v="2170"/>
            <x v="2174"/>
            <x v="2177"/>
            <x v="2178"/>
            <x v="2181"/>
            <x v="2183"/>
            <x v="2187"/>
            <x v="2188"/>
            <x v="2197"/>
          </reference>
        </references>
      </pivotArea>
    </format>
    <format dxfId="188">
      <pivotArea dataOnly="0" labelOnly="1" fieldPosition="0">
        <references count="1">
          <reference field="6" count="50">
            <x v="2198"/>
            <x v="2199"/>
            <x v="2200"/>
            <x v="2203"/>
            <x v="2205"/>
            <x v="2209"/>
            <x v="2212"/>
            <x v="2213"/>
            <x v="2217"/>
            <x v="2219"/>
            <x v="2220"/>
            <x v="2222"/>
            <x v="2228"/>
            <x v="2229"/>
            <x v="2230"/>
            <x v="2233"/>
            <x v="2234"/>
            <x v="2240"/>
            <x v="2242"/>
            <x v="2243"/>
            <x v="2245"/>
            <x v="2246"/>
            <x v="2249"/>
            <x v="2250"/>
            <x v="2251"/>
            <x v="2252"/>
            <x v="2254"/>
            <x v="2255"/>
            <x v="2256"/>
            <x v="2257"/>
            <x v="2261"/>
            <x v="2262"/>
            <x v="2263"/>
            <x v="2264"/>
            <x v="2266"/>
            <x v="2267"/>
            <x v="2273"/>
            <x v="2274"/>
            <x v="2277"/>
            <x v="2281"/>
            <x v="2284"/>
            <x v="2286"/>
            <x v="2287"/>
            <x v="2293"/>
            <x v="2297"/>
            <x v="2299"/>
            <x v="2302"/>
            <x v="2305"/>
            <x v="2306"/>
            <x v="2308"/>
          </reference>
        </references>
      </pivotArea>
    </format>
    <format dxfId="187">
      <pivotArea dataOnly="0" labelOnly="1" fieldPosition="0">
        <references count="1">
          <reference field="6" count="50">
            <x v="2311"/>
            <x v="2312"/>
            <x v="2316"/>
            <x v="2317"/>
            <x v="2318"/>
            <x v="2321"/>
            <x v="2323"/>
            <x v="2324"/>
            <x v="2326"/>
            <x v="2329"/>
            <x v="2330"/>
            <x v="2331"/>
            <x v="2332"/>
            <x v="2336"/>
            <x v="2337"/>
            <x v="2341"/>
            <x v="2344"/>
            <x v="2345"/>
            <x v="2349"/>
            <x v="2353"/>
            <x v="2355"/>
            <x v="2357"/>
            <x v="2361"/>
            <x v="2362"/>
            <x v="2363"/>
            <x v="2365"/>
            <x v="2369"/>
            <x v="2388"/>
            <x v="2393"/>
            <x v="2394"/>
            <x v="2395"/>
            <x v="2396"/>
            <x v="2398"/>
            <x v="2399"/>
            <x v="2400"/>
            <x v="2401"/>
            <x v="2403"/>
            <x v="2405"/>
            <x v="2407"/>
            <x v="2410"/>
            <x v="2412"/>
            <x v="2414"/>
            <x v="2416"/>
            <x v="2418"/>
            <x v="2419"/>
            <x v="2420"/>
            <x v="2421"/>
            <x v="2424"/>
            <x v="2425"/>
            <x v="2427"/>
          </reference>
        </references>
      </pivotArea>
    </format>
    <format dxfId="186">
      <pivotArea dataOnly="0" labelOnly="1" fieldPosition="0">
        <references count="1">
          <reference field="6" count="20">
            <x v="2428"/>
            <x v="2431"/>
            <x v="2434"/>
            <x v="2439"/>
            <x v="2440"/>
            <x v="2441"/>
            <x v="2442"/>
            <x v="2447"/>
            <x v="2448"/>
            <x v="2451"/>
            <x v="2453"/>
            <x v="2454"/>
            <x v="2457"/>
            <x v="2459"/>
            <x v="2461"/>
            <x v="2462"/>
            <x v="2465"/>
            <x v="2466"/>
            <x v="2468"/>
            <x v="2470"/>
          </reference>
        </references>
      </pivotArea>
    </format>
    <format dxfId="185">
      <pivotArea dataOnly="0" labelOnly="1" fieldPosition="0">
        <references count="1">
          <reference field="6" count="49">
            <x v="0"/>
            <x v="24"/>
            <x v="67"/>
            <x v="75"/>
            <x v="139"/>
            <x v="160"/>
            <x v="322"/>
            <x v="395"/>
            <x v="407"/>
            <x v="507"/>
            <x v="572"/>
            <x v="588"/>
            <x v="589"/>
            <x v="603"/>
            <x v="657"/>
            <x v="739"/>
            <x v="792"/>
            <x v="855"/>
            <x v="933"/>
            <x v="965"/>
            <x v="967"/>
            <x v="982"/>
            <x v="1004"/>
            <x v="1065"/>
            <x v="1157"/>
            <x v="1213"/>
            <x v="1230"/>
            <x v="1260"/>
            <x v="1290"/>
            <x v="1291"/>
            <x v="1385"/>
            <x v="1465"/>
            <x v="1652"/>
            <x v="1861"/>
            <x v="1891"/>
            <x v="1895"/>
            <x v="1907"/>
            <x v="1954"/>
            <x v="1991"/>
            <x v="1992"/>
            <x v="2004"/>
            <x v="2052"/>
            <x v="2164"/>
            <x v="2222"/>
            <x v="2234"/>
            <x v="2262"/>
            <x v="2308"/>
            <x v="2316"/>
            <x v="2459"/>
          </reference>
        </references>
      </pivotArea>
    </format>
    <format dxfId="184">
      <pivotArea dataOnly="0" labelOnly="1" fieldPosition="0">
        <references count="1">
          <reference field="6" count="50">
            <x v="0"/>
            <x v="3"/>
            <x v="10"/>
            <x v="12"/>
            <x v="13"/>
            <x v="15"/>
            <x v="17"/>
            <x v="31"/>
            <x v="33"/>
            <x v="34"/>
            <x v="35"/>
            <x v="36"/>
            <x v="41"/>
            <x v="45"/>
            <x v="50"/>
            <x v="52"/>
            <x v="53"/>
            <x v="54"/>
            <x v="55"/>
            <x v="59"/>
            <x v="62"/>
            <x v="63"/>
            <x v="64"/>
            <x v="65"/>
            <x v="67"/>
            <x v="68"/>
            <x v="71"/>
            <x v="72"/>
            <x v="73"/>
            <x v="77"/>
            <x v="80"/>
            <x v="84"/>
            <x v="87"/>
            <x v="89"/>
            <x v="91"/>
            <x v="92"/>
            <x v="96"/>
            <x v="97"/>
            <x v="99"/>
            <x v="101"/>
            <x v="103"/>
            <x v="106"/>
            <x v="113"/>
            <x v="115"/>
            <x v="119"/>
            <x v="124"/>
            <x v="134"/>
            <x v="136"/>
            <x v="138"/>
            <x v="141"/>
          </reference>
        </references>
      </pivotArea>
    </format>
    <format dxfId="183">
      <pivotArea dataOnly="0" labelOnly="1" fieldPosition="0">
        <references count="1">
          <reference field="6" count="50">
            <x v="144"/>
            <x v="145"/>
            <x v="146"/>
            <x v="147"/>
            <x v="148"/>
            <x v="152"/>
            <x v="153"/>
            <x v="156"/>
            <x v="162"/>
            <x v="163"/>
            <x v="164"/>
            <x v="167"/>
            <x v="169"/>
            <x v="171"/>
            <x v="180"/>
            <x v="187"/>
            <x v="196"/>
            <x v="197"/>
            <x v="205"/>
            <x v="211"/>
            <x v="216"/>
            <x v="218"/>
            <x v="221"/>
            <x v="223"/>
            <x v="228"/>
            <x v="229"/>
            <x v="230"/>
            <x v="231"/>
            <x v="232"/>
            <x v="233"/>
            <x v="234"/>
            <x v="235"/>
            <x v="237"/>
            <x v="239"/>
            <x v="240"/>
            <x v="242"/>
            <x v="243"/>
            <x v="246"/>
            <x v="249"/>
            <x v="251"/>
            <x v="252"/>
            <x v="254"/>
            <x v="255"/>
            <x v="256"/>
            <x v="257"/>
            <x v="268"/>
            <x v="269"/>
            <x v="270"/>
            <x v="272"/>
            <x v="275"/>
          </reference>
        </references>
      </pivotArea>
    </format>
    <format dxfId="182">
      <pivotArea dataOnly="0" labelOnly="1" fieldPosition="0">
        <references count="1">
          <reference field="6" count="50">
            <x v="277"/>
            <x v="280"/>
            <x v="283"/>
            <x v="286"/>
            <x v="292"/>
            <x v="298"/>
            <x v="300"/>
            <x v="305"/>
            <x v="310"/>
            <x v="314"/>
            <x v="316"/>
            <x v="318"/>
            <x v="323"/>
            <x v="325"/>
            <x v="331"/>
            <x v="332"/>
            <x v="334"/>
            <x v="337"/>
            <x v="342"/>
            <x v="343"/>
            <x v="345"/>
            <x v="349"/>
            <x v="350"/>
            <x v="352"/>
            <x v="356"/>
            <x v="364"/>
            <x v="370"/>
            <x v="379"/>
            <x v="380"/>
            <x v="382"/>
            <x v="386"/>
            <x v="388"/>
            <x v="393"/>
            <x v="394"/>
            <x v="395"/>
            <x v="396"/>
            <x v="400"/>
            <x v="406"/>
            <x v="407"/>
            <x v="412"/>
            <x v="414"/>
            <x v="417"/>
            <x v="418"/>
            <x v="423"/>
            <x v="424"/>
            <x v="425"/>
            <x v="428"/>
            <x v="433"/>
            <x v="435"/>
            <x v="436"/>
          </reference>
        </references>
      </pivotArea>
    </format>
    <format dxfId="181">
      <pivotArea dataOnly="0" labelOnly="1" fieldPosition="0">
        <references count="1">
          <reference field="6" count="50">
            <x v="441"/>
            <x v="446"/>
            <x v="447"/>
            <x v="453"/>
            <x v="455"/>
            <x v="456"/>
            <x v="461"/>
            <x v="462"/>
            <x v="467"/>
            <x v="468"/>
            <x v="471"/>
            <x v="472"/>
            <x v="477"/>
            <x v="479"/>
            <x v="482"/>
            <x v="483"/>
            <x v="487"/>
            <x v="490"/>
            <x v="494"/>
            <x v="496"/>
            <x v="500"/>
            <x v="506"/>
            <x v="509"/>
            <x v="510"/>
            <x v="517"/>
            <x v="518"/>
            <x v="529"/>
            <x v="543"/>
            <x v="549"/>
            <x v="551"/>
            <x v="563"/>
            <x v="565"/>
            <x v="575"/>
            <x v="577"/>
            <x v="580"/>
            <x v="588"/>
            <x v="589"/>
            <x v="591"/>
            <x v="598"/>
            <x v="600"/>
            <x v="604"/>
            <x v="608"/>
            <x v="610"/>
            <x v="612"/>
            <x v="616"/>
            <x v="617"/>
            <x v="623"/>
            <x v="624"/>
            <x v="625"/>
            <x v="627"/>
          </reference>
        </references>
      </pivotArea>
    </format>
    <format dxfId="180">
      <pivotArea dataOnly="0" labelOnly="1" fieldPosition="0">
        <references count="1">
          <reference field="6" count="50">
            <x v="631"/>
            <x v="635"/>
            <x v="636"/>
            <x v="637"/>
            <x v="638"/>
            <x v="642"/>
            <x v="644"/>
            <x v="646"/>
            <x v="656"/>
            <x v="661"/>
            <x v="662"/>
            <x v="663"/>
            <x v="665"/>
            <x v="666"/>
            <x v="673"/>
            <x v="678"/>
            <x v="680"/>
            <x v="683"/>
            <x v="684"/>
            <x v="685"/>
            <x v="686"/>
            <x v="689"/>
            <x v="697"/>
            <x v="698"/>
            <x v="701"/>
            <x v="711"/>
            <x v="714"/>
            <x v="721"/>
            <x v="730"/>
            <x v="734"/>
            <x v="737"/>
            <x v="744"/>
            <x v="758"/>
            <x v="765"/>
            <x v="773"/>
            <x v="775"/>
            <x v="776"/>
            <x v="781"/>
            <x v="783"/>
            <x v="784"/>
            <x v="785"/>
            <x v="786"/>
            <x v="787"/>
            <x v="790"/>
            <x v="794"/>
            <x v="795"/>
            <x v="797"/>
            <x v="800"/>
            <x v="801"/>
            <x v="802"/>
          </reference>
        </references>
      </pivotArea>
    </format>
    <format dxfId="179">
      <pivotArea dataOnly="0" labelOnly="1" fieldPosition="0">
        <references count="1">
          <reference field="6" count="50">
            <x v="803"/>
            <x v="811"/>
            <x v="813"/>
            <x v="815"/>
            <x v="822"/>
            <x v="825"/>
            <x v="827"/>
            <x v="831"/>
            <x v="833"/>
            <x v="835"/>
            <x v="837"/>
            <x v="838"/>
            <x v="840"/>
            <x v="851"/>
            <x v="852"/>
            <x v="854"/>
            <x v="868"/>
            <x v="870"/>
            <x v="872"/>
            <x v="874"/>
            <x v="882"/>
            <x v="886"/>
            <x v="888"/>
            <x v="889"/>
            <x v="892"/>
            <x v="893"/>
            <x v="894"/>
            <x v="901"/>
            <x v="903"/>
            <x v="907"/>
            <x v="908"/>
            <x v="909"/>
            <x v="911"/>
            <x v="913"/>
            <x v="915"/>
            <x v="918"/>
            <x v="923"/>
            <x v="925"/>
            <x v="931"/>
            <x v="934"/>
            <x v="935"/>
            <x v="947"/>
            <x v="950"/>
            <x v="952"/>
            <x v="956"/>
            <x v="957"/>
            <x v="963"/>
            <x v="968"/>
            <x v="972"/>
            <x v="973"/>
          </reference>
        </references>
      </pivotArea>
    </format>
    <format dxfId="178">
      <pivotArea dataOnly="0" labelOnly="1" fieldPosition="0">
        <references count="1">
          <reference field="6" count="50">
            <x v="981"/>
            <x v="986"/>
            <x v="992"/>
            <x v="994"/>
            <x v="998"/>
            <x v="1001"/>
            <x v="1003"/>
            <x v="1008"/>
            <x v="1011"/>
            <x v="1014"/>
            <x v="1015"/>
            <x v="1018"/>
            <x v="1019"/>
            <x v="1020"/>
            <x v="1022"/>
            <x v="1023"/>
            <x v="1024"/>
            <x v="1025"/>
            <x v="1029"/>
            <x v="1032"/>
            <x v="1033"/>
            <x v="1034"/>
            <x v="1040"/>
            <x v="1043"/>
            <x v="1046"/>
            <x v="1048"/>
            <x v="1049"/>
            <x v="1054"/>
            <x v="1055"/>
            <x v="1058"/>
            <x v="1067"/>
            <x v="1073"/>
            <x v="1076"/>
            <x v="1086"/>
            <x v="1087"/>
            <x v="1088"/>
            <x v="1091"/>
            <x v="1093"/>
            <x v="1103"/>
            <x v="1105"/>
            <x v="1110"/>
            <x v="1115"/>
            <x v="1116"/>
            <x v="1117"/>
            <x v="1119"/>
            <x v="1120"/>
            <x v="1125"/>
            <x v="1129"/>
            <x v="1137"/>
            <x v="1144"/>
          </reference>
        </references>
      </pivotArea>
    </format>
    <format dxfId="177">
      <pivotArea dataOnly="0" labelOnly="1" fieldPosition="0">
        <references count="1">
          <reference field="6" count="50">
            <x v="1145"/>
            <x v="1148"/>
            <x v="1150"/>
            <x v="1151"/>
            <x v="1157"/>
            <x v="1171"/>
            <x v="1176"/>
            <x v="1178"/>
            <x v="1181"/>
            <x v="1183"/>
            <x v="1184"/>
            <x v="1185"/>
            <x v="1188"/>
            <x v="1198"/>
            <x v="1199"/>
            <x v="1201"/>
            <x v="1203"/>
            <x v="1204"/>
            <x v="1206"/>
            <x v="1207"/>
            <x v="1208"/>
            <x v="1209"/>
            <x v="1210"/>
            <x v="1212"/>
            <x v="1215"/>
            <x v="1220"/>
            <x v="1227"/>
            <x v="1229"/>
            <x v="1233"/>
            <x v="1236"/>
            <x v="1238"/>
            <x v="1239"/>
            <x v="1243"/>
            <x v="1244"/>
            <x v="1247"/>
            <x v="1276"/>
            <x v="1277"/>
            <x v="1279"/>
            <x v="1281"/>
            <x v="1285"/>
            <x v="1290"/>
            <x v="1292"/>
            <x v="1295"/>
            <x v="1297"/>
            <x v="1302"/>
            <x v="1307"/>
            <x v="1311"/>
            <x v="1312"/>
            <x v="1314"/>
            <x v="1315"/>
          </reference>
        </references>
      </pivotArea>
    </format>
    <format dxfId="176">
      <pivotArea dataOnly="0" labelOnly="1" fieldPosition="0">
        <references count="1">
          <reference field="6" count="50">
            <x v="1322"/>
            <x v="1323"/>
            <x v="1324"/>
            <x v="1326"/>
            <x v="1327"/>
            <x v="1329"/>
            <x v="1335"/>
            <x v="1339"/>
            <x v="1341"/>
            <x v="1350"/>
            <x v="1351"/>
            <x v="1352"/>
            <x v="1353"/>
            <x v="1357"/>
            <x v="1365"/>
            <x v="1368"/>
            <x v="1371"/>
            <x v="1373"/>
            <x v="1375"/>
            <x v="1379"/>
            <x v="1382"/>
            <x v="1387"/>
            <x v="1390"/>
            <x v="1391"/>
            <x v="1394"/>
            <x v="1395"/>
            <x v="1400"/>
            <x v="1403"/>
            <x v="1405"/>
            <x v="1407"/>
            <x v="1408"/>
            <x v="1416"/>
            <x v="1417"/>
            <x v="1423"/>
            <x v="1426"/>
            <x v="1435"/>
            <x v="1438"/>
            <x v="1441"/>
            <x v="1444"/>
            <x v="1449"/>
            <x v="1456"/>
            <x v="1461"/>
            <x v="1464"/>
            <x v="1470"/>
            <x v="1472"/>
            <x v="1476"/>
            <x v="1478"/>
            <x v="1480"/>
            <x v="1488"/>
            <x v="1489"/>
          </reference>
        </references>
      </pivotArea>
    </format>
    <format dxfId="175">
      <pivotArea dataOnly="0" labelOnly="1" fieldPosition="0">
        <references count="1">
          <reference field="6" count="50">
            <x v="1491"/>
            <x v="1493"/>
            <x v="1495"/>
            <x v="1498"/>
            <x v="1506"/>
            <x v="1507"/>
            <x v="1508"/>
            <x v="1511"/>
            <x v="1513"/>
            <x v="1514"/>
            <x v="1516"/>
            <x v="1519"/>
            <x v="1529"/>
            <x v="1537"/>
            <x v="1545"/>
            <x v="1547"/>
            <x v="1550"/>
            <x v="1551"/>
            <x v="1552"/>
            <x v="1553"/>
            <x v="1559"/>
            <x v="1560"/>
            <x v="1564"/>
            <x v="1567"/>
            <x v="1571"/>
            <x v="1573"/>
            <x v="1574"/>
            <x v="1575"/>
            <x v="1580"/>
            <x v="1587"/>
            <x v="1594"/>
            <x v="1597"/>
            <x v="1600"/>
            <x v="1601"/>
            <x v="1603"/>
            <x v="1605"/>
            <x v="1607"/>
            <x v="1608"/>
            <x v="1610"/>
            <x v="1611"/>
            <x v="1612"/>
            <x v="1613"/>
            <x v="1615"/>
            <x v="1616"/>
            <x v="1619"/>
            <x v="1622"/>
            <x v="1623"/>
            <x v="1624"/>
            <x v="1625"/>
            <x v="1626"/>
          </reference>
        </references>
      </pivotArea>
    </format>
    <format dxfId="174">
      <pivotArea dataOnly="0" labelOnly="1" fieldPosition="0">
        <references count="1">
          <reference field="6" count="50">
            <x v="1628"/>
            <x v="1630"/>
            <x v="1631"/>
            <x v="1636"/>
            <x v="1637"/>
            <x v="1643"/>
            <x v="1646"/>
            <x v="1649"/>
            <x v="1651"/>
            <x v="1652"/>
            <x v="1655"/>
            <x v="1669"/>
            <x v="1677"/>
            <x v="1685"/>
            <x v="1690"/>
            <x v="1696"/>
            <x v="1705"/>
            <x v="1710"/>
            <x v="1711"/>
            <x v="1715"/>
            <x v="1716"/>
            <x v="1725"/>
            <x v="1727"/>
            <x v="1728"/>
            <x v="1734"/>
            <x v="1735"/>
            <x v="1750"/>
            <x v="1755"/>
            <x v="1762"/>
            <x v="1763"/>
            <x v="1764"/>
            <x v="1769"/>
            <x v="1770"/>
            <x v="1780"/>
            <x v="1781"/>
            <x v="1787"/>
            <x v="1794"/>
            <x v="1800"/>
            <x v="1802"/>
            <x v="1806"/>
            <x v="1809"/>
            <x v="1812"/>
            <x v="1814"/>
            <x v="1815"/>
            <x v="1817"/>
            <x v="1821"/>
            <x v="1823"/>
            <x v="1828"/>
            <x v="1832"/>
            <x v="1833"/>
          </reference>
        </references>
      </pivotArea>
    </format>
    <format dxfId="173">
      <pivotArea dataOnly="0" labelOnly="1" fieldPosition="0">
        <references count="1">
          <reference field="6" count="50">
            <x v="1835"/>
            <x v="1850"/>
            <x v="1851"/>
            <x v="1863"/>
            <x v="1864"/>
            <x v="1865"/>
            <x v="1875"/>
            <x v="1876"/>
            <x v="1882"/>
            <x v="1885"/>
            <x v="1894"/>
            <x v="1895"/>
            <x v="1899"/>
            <x v="1900"/>
            <x v="1902"/>
            <x v="1909"/>
            <x v="1910"/>
            <x v="1911"/>
            <x v="1925"/>
            <x v="1926"/>
            <x v="1927"/>
            <x v="1928"/>
            <x v="1929"/>
            <x v="1930"/>
            <x v="1934"/>
            <x v="1936"/>
            <x v="1939"/>
            <x v="1941"/>
            <x v="1942"/>
            <x v="1943"/>
            <x v="1947"/>
            <x v="1949"/>
            <x v="1958"/>
            <x v="1959"/>
            <x v="1963"/>
            <x v="1965"/>
            <x v="1966"/>
            <x v="1968"/>
            <x v="1980"/>
            <x v="1981"/>
            <x v="1982"/>
            <x v="1988"/>
            <x v="1989"/>
            <x v="1995"/>
            <x v="1997"/>
            <x v="2002"/>
            <x v="2004"/>
            <x v="2009"/>
            <x v="2010"/>
            <x v="2012"/>
          </reference>
        </references>
      </pivotArea>
    </format>
    <format dxfId="172">
      <pivotArea dataOnly="0" labelOnly="1" fieldPosition="0">
        <references count="1">
          <reference field="6" count="50">
            <x v="2017"/>
            <x v="2019"/>
            <x v="2021"/>
            <x v="2029"/>
            <x v="2034"/>
            <x v="2035"/>
            <x v="2037"/>
            <x v="2042"/>
            <x v="2043"/>
            <x v="2048"/>
            <x v="2050"/>
            <x v="2056"/>
            <x v="2057"/>
            <x v="2061"/>
            <x v="2062"/>
            <x v="2064"/>
            <x v="2070"/>
            <x v="2072"/>
            <x v="2082"/>
            <x v="2083"/>
            <x v="2084"/>
            <x v="2085"/>
            <x v="2087"/>
            <x v="2089"/>
            <x v="2096"/>
            <x v="2098"/>
            <x v="2099"/>
            <x v="2102"/>
            <x v="2103"/>
            <x v="2105"/>
            <x v="2107"/>
            <x v="2108"/>
            <x v="2113"/>
            <x v="2114"/>
            <x v="2117"/>
            <x v="2118"/>
            <x v="2119"/>
            <x v="2122"/>
            <x v="2123"/>
            <x v="2125"/>
            <x v="2132"/>
            <x v="2133"/>
            <x v="2138"/>
            <x v="2141"/>
            <x v="2145"/>
            <x v="2147"/>
            <x v="2153"/>
            <x v="2156"/>
            <x v="2159"/>
            <x v="2160"/>
          </reference>
        </references>
      </pivotArea>
    </format>
    <format dxfId="171">
      <pivotArea dataOnly="0" labelOnly="1" fieldPosition="0">
        <references count="1">
          <reference field="6" count="50">
            <x v="2163"/>
            <x v="2167"/>
            <x v="2170"/>
            <x v="2174"/>
            <x v="2178"/>
            <x v="2183"/>
            <x v="2187"/>
            <x v="2188"/>
            <x v="2198"/>
            <x v="2199"/>
            <x v="2200"/>
            <x v="2203"/>
            <x v="2205"/>
            <x v="2212"/>
            <x v="2219"/>
            <x v="2229"/>
            <x v="2230"/>
            <x v="2233"/>
            <x v="2240"/>
            <x v="2242"/>
            <x v="2245"/>
            <x v="2246"/>
            <x v="2250"/>
            <x v="2251"/>
            <x v="2252"/>
            <x v="2254"/>
            <x v="2255"/>
            <x v="2256"/>
            <x v="2257"/>
            <x v="2263"/>
            <x v="2264"/>
            <x v="2266"/>
            <x v="2273"/>
            <x v="2274"/>
            <x v="2277"/>
            <x v="2284"/>
            <x v="2286"/>
            <x v="2293"/>
            <x v="2297"/>
            <x v="2299"/>
            <x v="2302"/>
            <x v="2305"/>
            <x v="2312"/>
            <x v="2316"/>
            <x v="2317"/>
            <x v="2318"/>
            <x v="2321"/>
            <x v="2323"/>
            <x v="2324"/>
            <x v="2329"/>
          </reference>
        </references>
      </pivotArea>
    </format>
    <format dxfId="170">
      <pivotArea dataOnly="0" labelOnly="1" fieldPosition="0">
        <references count="1">
          <reference field="6" count="37">
            <x v="2330"/>
            <x v="2332"/>
            <x v="2336"/>
            <x v="2337"/>
            <x v="2344"/>
            <x v="2345"/>
            <x v="2349"/>
            <x v="2353"/>
            <x v="2361"/>
            <x v="2365"/>
            <x v="2369"/>
            <x v="2388"/>
            <x v="2393"/>
            <x v="2398"/>
            <x v="2399"/>
            <x v="2401"/>
            <x v="2405"/>
            <x v="2407"/>
            <x v="2414"/>
            <x v="2416"/>
            <x v="2418"/>
            <x v="2419"/>
            <x v="2420"/>
            <x v="2427"/>
            <x v="2434"/>
            <x v="2440"/>
            <x v="2442"/>
            <x v="2447"/>
            <x v="2448"/>
            <x v="2451"/>
            <x v="2454"/>
            <x v="2457"/>
            <x v="2461"/>
            <x v="2462"/>
            <x v="2465"/>
            <x v="2468"/>
            <x v="2470"/>
          </reference>
        </references>
      </pivotArea>
    </format>
    <format dxfId="169">
      <pivotArea dataOnly="0" labelOnly="1" fieldPosition="0">
        <references count="1">
          <reference field="6" count="50">
            <x v="3"/>
            <x v="15"/>
            <x v="17"/>
            <x v="35"/>
            <x v="36"/>
            <x v="38"/>
            <x v="40"/>
            <x v="41"/>
            <x v="60"/>
            <x v="63"/>
            <x v="69"/>
            <x v="74"/>
            <x v="85"/>
            <x v="87"/>
            <x v="94"/>
            <x v="95"/>
            <x v="99"/>
            <x v="104"/>
            <x v="109"/>
            <x v="112"/>
            <x v="115"/>
            <x v="118"/>
            <x v="120"/>
            <x v="128"/>
            <x v="130"/>
            <x v="135"/>
            <x v="148"/>
            <x v="154"/>
            <x v="166"/>
            <x v="167"/>
            <x v="189"/>
            <x v="190"/>
            <x v="191"/>
            <x v="196"/>
            <x v="216"/>
            <x v="218"/>
            <x v="258"/>
            <x v="287"/>
            <x v="291"/>
            <x v="309"/>
            <x v="324"/>
            <x v="325"/>
            <x v="328"/>
            <x v="329"/>
            <x v="339"/>
            <x v="340"/>
            <x v="347"/>
            <x v="348"/>
            <x v="351"/>
            <x v="352"/>
          </reference>
        </references>
      </pivotArea>
    </format>
    <format dxfId="168">
      <pivotArea dataOnly="0" labelOnly="1" fieldPosition="0">
        <references count="1">
          <reference field="6" count="50">
            <x v="357"/>
            <x v="359"/>
            <x v="363"/>
            <x v="366"/>
            <x v="373"/>
            <x v="378"/>
            <x v="379"/>
            <x v="385"/>
            <x v="390"/>
            <x v="396"/>
            <x v="397"/>
            <x v="398"/>
            <x v="406"/>
            <x v="408"/>
            <x v="410"/>
            <x v="418"/>
            <x v="423"/>
            <x v="427"/>
            <x v="432"/>
            <x v="433"/>
            <x v="435"/>
            <x v="436"/>
            <x v="442"/>
            <x v="459"/>
            <x v="471"/>
            <x v="478"/>
            <x v="485"/>
            <x v="506"/>
            <x v="525"/>
            <x v="532"/>
            <x v="542"/>
            <x v="547"/>
            <x v="550"/>
            <x v="552"/>
            <x v="562"/>
            <x v="564"/>
            <x v="568"/>
            <x v="585"/>
            <x v="589"/>
            <x v="600"/>
            <x v="601"/>
            <x v="617"/>
            <x v="618"/>
            <x v="620"/>
            <x v="635"/>
            <x v="637"/>
            <x v="649"/>
            <x v="668"/>
            <x v="671"/>
            <x v="686"/>
          </reference>
        </references>
      </pivotArea>
    </format>
    <format dxfId="167">
      <pivotArea dataOnly="0" labelOnly="1" fieldPosition="0">
        <references count="1">
          <reference field="6" count="50">
            <x v="687"/>
            <x v="698"/>
            <x v="703"/>
            <x v="704"/>
            <x v="711"/>
            <x v="716"/>
            <x v="718"/>
            <x v="723"/>
            <x v="724"/>
            <x v="730"/>
            <x v="733"/>
            <x v="734"/>
            <x v="736"/>
            <x v="740"/>
            <x v="743"/>
            <x v="747"/>
            <x v="754"/>
            <x v="756"/>
            <x v="757"/>
            <x v="760"/>
            <x v="761"/>
            <x v="766"/>
            <x v="768"/>
            <x v="773"/>
            <x v="777"/>
            <x v="778"/>
            <x v="783"/>
            <x v="784"/>
            <x v="787"/>
            <x v="790"/>
            <x v="794"/>
            <x v="796"/>
            <x v="797"/>
            <x v="798"/>
            <x v="812"/>
            <x v="814"/>
            <x v="822"/>
            <x v="831"/>
            <x v="850"/>
            <x v="860"/>
            <x v="872"/>
            <x v="873"/>
            <x v="874"/>
            <x v="890"/>
            <x v="899"/>
            <x v="928"/>
            <x v="930"/>
            <x v="936"/>
            <x v="937"/>
            <x v="939"/>
          </reference>
        </references>
      </pivotArea>
    </format>
    <format dxfId="166">
      <pivotArea dataOnly="0" labelOnly="1" fieldPosition="0">
        <references count="1">
          <reference field="6" count="50">
            <x v="940"/>
            <x v="941"/>
            <x v="948"/>
            <x v="954"/>
            <x v="960"/>
            <x v="974"/>
            <x v="976"/>
            <x v="977"/>
            <x v="991"/>
            <x v="997"/>
            <x v="998"/>
            <x v="1001"/>
            <x v="1004"/>
            <x v="1005"/>
            <x v="1036"/>
            <x v="1037"/>
            <x v="1049"/>
            <x v="1053"/>
            <x v="1075"/>
            <x v="1076"/>
            <x v="1087"/>
            <x v="1091"/>
            <x v="1092"/>
            <x v="1096"/>
            <x v="1099"/>
            <x v="1106"/>
            <x v="1116"/>
            <x v="1118"/>
            <x v="1125"/>
            <x v="1128"/>
            <x v="1134"/>
            <x v="1136"/>
            <x v="1137"/>
            <x v="1139"/>
            <x v="1142"/>
            <x v="1143"/>
            <x v="1157"/>
            <x v="1158"/>
            <x v="1159"/>
            <x v="1160"/>
            <x v="1161"/>
            <x v="1166"/>
            <x v="1170"/>
            <x v="1175"/>
            <x v="1180"/>
            <x v="1181"/>
            <x v="1184"/>
            <x v="1188"/>
            <x v="1204"/>
            <x v="1216"/>
          </reference>
        </references>
      </pivotArea>
    </format>
    <format dxfId="165">
      <pivotArea dataOnly="0" labelOnly="1" fieldPosition="0">
        <references count="1">
          <reference field="6" count="50">
            <x v="1233"/>
            <x v="1240"/>
            <x v="1248"/>
            <x v="1251"/>
            <x v="1276"/>
            <x v="1283"/>
            <x v="1284"/>
            <x v="1290"/>
            <x v="1291"/>
            <x v="1303"/>
            <x v="1307"/>
            <x v="1320"/>
            <x v="1337"/>
            <x v="1339"/>
            <x v="1341"/>
            <x v="1362"/>
            <x v="1367"/>
            <x v="1375"/>
            <x v="1392"/>
            <x v="1407"/>
            <x v="1408"/>
            <x v="1412"/>
            <x v="1415"/>
            <x v="1420"/>
            <x v="1424"/>
            <x v="1429"/>
            <x v="1448"/>
            <x v="1450"/>
            <x v="1452"/>
            <x v="1455"/>
            <x v="1466"/>
            <x v="1471"/>
            <x v="1490"/>
            <x v="1497"/>
            <x v="1512"/>
            <x v="1521"/>
            <x v="1531"/>
            <x v="1544"/>
            <x v="1547"/>
            <x v="1549"/>
            <x v="1559"/>
            <x v="1563"/>
            <x v="1566"/>
            <x v="1567"/>
            <x v="1571"/>
            <x v="1592"/>
            <x v="1602"/>
            <x v="1619"/>
            <x v="1622"/>
            <x v="1628"/>
          </reference>
        </references>
      </pivotArea>
    </format>
    <format dxfId="164">
      <pivotArea dataOnly="0" labelOnly="1" fieldPosition="0">
        <references count="1">
          <reference field="6" count="50">
            <x v="1634"/>
            <x v="1645"/>
            <x v="1650"/>
            <x v="1655"/>
            <x v="1666"/>
            <x v="1674"/>
            <x v="1680"/>
            <x v="1683"/>
            <x v="1688"/>
            <x v="1695"/>
            <x v="1696"/>
            <x v="1700"/>
            <x v="1703"/>
            <x v="1706"/>
            <x v="1707"/>
            <x v="1719"/>
            <x v="1721"/>
            <x v="1724"/>
            <x v="1726"/>
            <x v="1728"/>
            <x v="1735"/>
            <x v="1742"/>
            <x v="1746"/>
            <x v="1775"/>
            <x v="1782"/>
            <x v="1785"/>
            <x v="1789"/>
            <x v="1804"/>
            <x v="1808"/>
            <x v="1813"/>
            <x v="1814"/>
            <x v="1817"/>
            <x v="1826"/>
            <x v="1827"/>
            <x v="1829"/>
            <x v="1831"/>
            <x v="1841"/>
            <x v="1858"/>
            <x v="1862"/>
            <x v="1871"/>
            <x v="1876"/>
            <x v="1885"/>
            <x v="1891"/>
            <x v="1898"/>
            <x v="1901"/>
            <x v="1909"/>
            <x v="1914"/>
            <x v="1916"/>
            <x v="1917"/>
            <x v="1918"/>
          </reference>
        </references>
      </pivotArea>
    </format>
    <format dxfId="163">
      <pivotArea dataOnly="0" labelOnly="1" fieldPosition="0">
        <references count="1">
          <reference field="6" count="50">
            <x v="1922"/>
            <x v="1927"/>
            <x v="1938"/>
            <x v="1944"/>
            <x v="1945"/>
            <x v="1946"/>
            <x v="1950"/>
            <x v="1961"/>
            <x v="1969"/>
            <x v="1981"/>
            <x v="1993"/>
            <x v="1994"/>
            <x v="2005"/>
            <x v="2006"/>
            <x v="2007"/>
            <x v="2010"/>
            <x v="2015"/>
            <x v="2021"/>
            <x v="2023"/>
            <x v="2025"/>
            <x v="2026"/>
            <x v="2029"/>
            <x v="2032"/>
            <x v="2034"/>
            <x v="2035"/>
            <x v="2047"/>
            <x v="2060"/>
            <x v="2062"/>
            <x v="2066"/>
            <x v="2074"/>
            <x v="2082"/>
            <x v="2085"/>
            <x v="2092"/>
            <x v="2101"/>
            <x v="2109"/>
            <x v="2116"/>
            <x v="2140"/>
            <x v="2142"/>
            <x v="2153"/>
            <x v="2156"/>
            <x v="2159"/>
            <x v="2162"/>
            <x v="2164"/>
            <x v="2165"/>
            <x v="2177"/>
            <x v="2181"/>
            <x v="2197"/>
            <x v="2199"/>
            <x v="2209"/>
            <x v="2212"/>
          </reference>
        </references>
      </pivotArea>
    </format>
    <format dxfId="162">
      <pivotArea dataOnly="0" labelOnly="1" fieldPosition="0">
        <references count="1">
          <reference field="6" count="42">
            <x v="2213"/>
            <x v="2217"/>
            <x v="2220"/>
            <x v="2228"/>
            <x v="2233"/>
            <x v="2243"/>
            <x v="2246"/>
            <x v="2249"/>
            <x v="2251"/>
            <x v="2261"/>
            <x v="2263"/>
            <x v="2267"/>
            <x v="2281"/>
            <x v="2287"/>
            <x v="2306"/>
            <x v="2311"/>
            <x v="2321"/>
            <x v="2326"/>
            <x v="2331"/>
            <x v="2341"/>
            <x v="2355"/>
            <x v="2357"/>
            <x v="2362"/>
            <x v="2363"/>
            <x v="2395"/>
            <x v="2396"/>
            <x v="2398"/>
            <x v="2400"/>
            <x v="2403"/>
            <x v="2405"/>
            <x v="2407"/>
            <x v="2410"/>
            <x v="2412"/>
            <x v="2424"/>
            <x v="2425"/>
            <x v="2428"/>
            <x v="2431"/>
            <x v="2439"/>
            <x v="2441"/>
            <x v="2451"/>
            <x v="2453"/>
            <x v="2466"/>
          </reference>
        </references>
      </pivotArea>
    </format>
    <format dxfId="161">
      <pivotArea collapsedLevelsAreSubtotals="1" fieldPosition="0">
        <references count="1">
          <reference field="6" count="1070">
            <x v="0"/>
            <x v="3"/>
            <x v="10"/>
            <x v="12"/>
            <x v="13"/>
            <x v="15"/>
            <x v="17"/>
            <x v="24"/>
            <x v="31"/>
            <x v="33"/>
            <x v="34"/>
            <x v="35"/>
            <x v="36"/>
            <x v="38"/>
            <x v="40"/>
            <x v="41"/>
            <x v="45"/>
            <x v="50"/>
            <x v="52"/>
            <x v="53"/>
            <x v="54"/>
            <x v="55"/>
            <x v="59"/>
            <x v="60"/>
            <x v="62"/>
            <x v="63"/>
            <x v="64"/>
            <x v="65"/>
            <x v="67"/>
            <x v="68"/>
            <x v="69"/>
            <x v="71"/>
            <x v="72"/>
            <x v="73"/>
            <x v="74"/>
            <x v="75"/>
            <x v="77"/>
            <x v="80"/>
            <x v="84"/>
            <x v="85"/>
            <x v="87"/>
            <x v="89"/>
            <x v="91"/>
            <x v="92"/>
            <x v="94"/>
            <x v="95"/>
            <x v="96"/>
            <x v="97"/>
            <x v="99"/>
            <x v="101"/>
            <x v="103"/>
            <x v="104"/>
            <x v="106"/>
            <x v="109"/>
            <x v="112"/>
            <x v="113"/>
            <x v="115"/>
            <x v="118"/>
            <x v="119"/>
            <x v="120"/>
            <x v="124"/>
            <x v="128"/>
            <x v="130"/>
            <x v="134"/>
            <x v="135"/>
            <x v="136"/>
            <x v="138"/>
            <x v="139"/>
            <x v="141"/>
            <x v="144"/>
            <x v="145"/>
            <x v="146"/>
            <x v="147"/>
            <x v="148"/>
            <x v="152"/>
            <x v="153"/>
            <x v="154"/>
            <x v="156"/>
            <x v="157"/>
            <x v="160"/>
            <x v="162"/>
            <x v="163"/>
            <x v="164"/>
            <x v="166"/>
            <x v="167"/>
            <x v="169"/>
            <x v="171"/>
            <x v="180"/>
            <x v="187"/>
            <x v="189"/>
            <x v="190"/>
            <x v="191"/>
            <x v="196"/>
            <x v="197"/>
            <x v="205"/>
            <x v="211"/>
            <x v="216"/>
            <x v="218"/>
            <x v="221"/>
            <x v="223"/>
            <x v="228"/>
            <x v="229"/>
            <x v="230"/>
            <x v="231"/>
            <x v="232"/>
            <x v="233"/>
            <x v="234"/>
            <x v="235"/>
            <x v="237"/>
            <x v="239"/>
            <x v="240"/>
            <x v="241"/>
            <x v="242"/>
            <x v="243"/>
            <x v="246"/>
            <x v="249"/>
            <x v="251"/>
            <x v="252"/>
            <x v="254"/>
            <x v="255"/>
            <x v="256"/>
            <x v="257"/>
            <x v="258"/>
            <x v="268"/>
            <x v="269"/>
            <x v="270"/>
            <x v="272"/>
            <x v="275"/>
            <x v="277"/>
            <x v="280"/>
            <x v="283"/>
            <x v="286"/>
            <x v="287"/>
            <x v="291"/>
            <x v="292"/>
            <x v="298"/>
            <x v="300"/>
            <x v="305"/>
            <x v="309"/>
            <x v="310"/>
            <x v="314"/>
            <x v="316"/>
            <x v="318"/>
            <x v="322"/>
            <x v="323"/>
            <x v="324"/>
            <x v="325"/>
            <x v="328"/>
            <x v="329"/>
            <x v="331"/>
            <x v="332"/>
            <x v="334"/>
            <x v="337"/>
            <x v="339"/>
            <x v="340"/>
            <x v="342"/>
            <x v="343"/>
            <x v="345"/>
            <x v="347"/>
            <x v="348"/>
            <x v="349"/>
            <x v="350"/>
            <x v="351"/>
            <x v="352"/>
            <x v="356"/>
            <x v="357"/>
            <x v="359"/>
            <x v="363"/>
            <x v="364"/>
            <x v="366"/>
            <x v="370"/>
            <x v="373"/>
            <x v="378"/>
            <x v="379"/>
            <x v="380"/>
            <x v="382"/>
            <x v="385"/>
            <x v="386"/>
            <x v="388"/>
            <x v="389"/>
            <x v="390"/>
            <x v="393"/>
            <x v="394"/>
            <x v="395"/>
            <x v="396"/>
            <x v="397"/>
            <x v="398"/>
            <x v="400"/>
            <x v="406"/>
            <x v="407"/>
            <x v="408"/>
            <x v="410"/>
            <x v="412"/>
            <x v="414"/>
            <x v="417"/>
            <x v="418"/>
            <x v="423"/>
            <x v="424"/>
            <x v="425"/>
            <x v="427"/>
            <x v="428"/>
            <x v="432"/>
            <x v="433"/>
            <x v="435"/>
            <x v="436"/>
            <x v="441"/>
            <x v="442"/>
            <x v="446"/>
            <x v="447"/>
            <x v="453"/>
            <x v="455"/>
            <x v="456"/>
            <x v="459"/>
            <x v="461"/>
            <x v="462"/>
            <x v="466"/>
            <x v="467"/>
            <x v="468"/>
            <x v="471"/>
            <x v="472"/>
            <x v="477"/>
            <x v="478"/>
            <x v="479"/>
            <x v="482"/>
            <x v="483"/>
            <x v="485"/>
            <x v="487"/>
            <x v="490"/>
            <x v="494"/>
            <x v="496"/>
            <x v="500"/>
            <x v="506"/>
            <x v="507"/>
            <x v="509"/>
            <x v="510"/>
            <x v="517"/>
            <x v="518"/>
            <x v="525"/>
            <x v="529"/>
            <x v="532"/>
            <x v="537"/>
            <x v="542"/>
            <x v="543"/>
            <x v="547"/>
            <x v="549"/>
            <x v="550"/>
            <x v="551"/>
            <x v="552"/>
            <x v="553"/>
            <x v="562"/>
            <x v="563"/>
            <x v="564"/>
            <x v="565"/>
            <x v="568"/>
            <x v="572"/>
            <x v="575"/>
            <x v="577"/>
            <x v="580"/>
            <x v="585"/>
            <x v="588"/>
            <x v="589"/>
            <x v="591"/>
            <x v="598"/>
            <x v="600"/>
            <x v="601"/>
            <x v="603"/>
            <x v="604"/>
            <x v="608"/>
            <x v="610"/>
            <x v="612"/>
            <x v="616"/>
            <x v="617"/>
            <x v="618"/>
            <x v="620"/>
            <x v="623"/>
            <x v="624"/>
            <x v="625"/>
            <x v="627"/>
            <x v="631"/>
            <x v="634"/>
            <x v="635"/>
            <x v="636"/>
            <x v="637"/>
            <x v="638"/>
            <x v="642"/>
            <x v="644"/>
            <x v="646"/>
            <x v="649"/>
            <x v="656"/>
            <x v="657"/>
            <x v="661"/>
            <x v="662"/>
            <x v="663"/>
            <x v="665"/>
            <x v="666"/>
            <x v="668"/>
            <x v="671"/>
            <x v="673"/>
            <x v="678"/>
            <x v="680"/>
            <x v="683"/>
            <x v="684"/>
            <x v="685"/>
            <x v="686"/>
            <x v="687"/>
            <x v="689"/>
            <x v="697"/>
            <x v="698"/>
            <x v="701"/>
            <x v="703"/>
            <x v="704"/>
            <x v="711"/>
            <x v="714"/>
            <x v="716"/>
            <x v="718"/>
            <x v="721"/>
            <x v="723"/>
            <x v="724"/>
            <x v="730"/>
            <x v="733"/>
            <x v="734"/>
            <x v="736"/>
            <x v="737"/>
            <x v="739"/>
            <x v="740"/>
            <x v="743"/>
            <x v="744"/>
            <x v="747"/>
            <x v="754"/>
            <x v="756"/>
            <x v="757"/>
            <x v="758"/>
            <x v="760"/>
            <x v="761"/>
            <x v="765"/>
            <x v="766"/>
            <x v="768"/>
            <x v="773"/>
            <x v="775"/>
            <x v="776"/>
            <x v="777"/>
            <x v="778"/>
            <x v="781"/>
            <x v="783"/>
            <x v="784"/>
            <x v="785"/>
            <x v="786"/>
            <x v="787"/>
            <x v="790"/>
            <x v="792"/>
            <x v="794"/>
            <x v="795"/>
            <x v="796"/>
            <x v="797"/>
            <x v="798"/>
            <x v="800"/>
            <x v="801"/>
            <x v="802"/>
            <x v="803"/>
            <x v="811"/>
            <x v="812"/>
            <x v="813"/>
            <x v="814"/>
            <x v="815"/>
            <x v="822"/>
            <x v="825"/>
            <x v="827"/>
            <x v="831"/>
            <x v="833"/>
            <x v="835"/>
            <x v="837"/>
            <x v="838"/>
            <x v="840"/>
            <x v="845"/>
            <x v="850"/>
            <x v="851"/>
            <x v="852"/>
            <x v="854"/>
            <x v="855"/>
            <x v="860"/>
            <x v="868"/>
            <x v="870"/>
            <x v="872"/>
            <x v="873"/>
            <x v="874"/>
            <x v="882"/>
            <x v="886"/>
            <x v="888"/>
            <x v="889"/>
            <x v="890"/>
            <x v="892"/>
            <x v="893"/>
            <x v="894"/>
            <x v="899"/>
            <x v="901"/>
            <x v="903"/>
            <x v="907"/>
            <x v="908"/>
            <x v="909"/>
            <x v="911"/>
            <x v="913"/>
            <x v="915"/>
            <x v="918"/>
            <x v="923"/>
            <x v="925"/>
            <x v="928"/>
            <x v="930"/>
            <x v="931"/>
            <x v="933"/>
            <x v="934"/>
            <x v="935"/>
            <x v="936"/>
            <x v="937"/>
            <x v="939"/>
            <x v="940"/>
            <x v="941"/>
            <x v="947"/>
            <x v="948"/>
            <x v="950"/>
            <x v="952"/>
            <x v="954"/>
            <x v="956"/>
            <x v="957"/>
            <x v="960"/>
            <x v="963"/>
            <x v="965"/>
            <x v="967"/>
            <x v="968"/>
            <x v="972"/>
            <x v="973"/>
            <x v="974"/>
            <x v="976"/>
            <x v="977"/>
            <x v="981"/>
            <x v="982"/>
            <x v="986"/>
            <x v="991"/>
            <x v="992"/>
            <x v="994"/>
            <x v="997"/>
            <x v="998"/>
            <x v="1001"/>
            <x v="1003"/>
            <x v="1004"/>
            <x v="1005"/>
            <x v="1008"/>
            <x v="1010"/>
            <x v="1011"/>
            <x v="1014"/>
            <x v="1015"/>
            <x v="1018"/>
            <x v="1019"/>
            <x v="1020"/>
            <x v="1022"/>
            <x v="1023"/>
            <x v="1024"/>
            <x v="1025"/>
            <x v="1029"/>
            <x v="1032"/>
            <x v="1033"/>
            <x v="1034"/>
            <x v="1036"/>
            <x v="1037"/>
            <x v="1040"/>
            <x v="1043"/>
            <x v="1046"/>
            <x v="1048"/>
            <x v="1049"/>
            <x v="1053"/>
            <x v="1054"/>
            <x v="1055"/>
            <x v="1058"/>
            <x v="1063"/>
            <x v="1065"/>
            <x v="1067"/>
            <x v="1073"/>
            <x v="1075"/>
            <x v="1076"/>
            <x v="1086"/>
            <x v="1087"/>
            <x v="1088"/>
            <x v="1091"/>
            <x v="1092"/>
            <x v="1093"/>
            <x v="1096"/>
            <x v="1099"/>
            <x v="1103"/>
            <x v="1105"/>
            <x v="1106"/>
            <x v="1110"/>
            <x v="1115"/>
            <x v="1116"/>
            <x v="1117"/>
            <x v="1118"/>
            <x v="1119"/>
            <x v="1120"/>
            <x v="1125"/>
            <x v="1128"/>
            <x v="1129"/>
            <x v="1134"/>
            <x v="1136"/>
            <x v="1137"/>
            <x v="1139"/>
            <x v="1142"/>
            <x v="1143"/>
            <x v="1144"/>
            <x v="1145"/>
            <x v="1148"/>
            <x v="1150"/>
            <x v="1151"/>
            <x v="1157"/>
            <x v="1158"/>
            <x v="1159"/>
            <x v="1160"/>
            <x v="1161"/>
            <x v="1166"/>
            <x v="1170"/>
            <x v="1171"/>
            <x v="1175"/>
            <x v="1176"/>
            <x v="1178"/>
            <x v="1180"/>
            <x v="1181"/>
            <x v="1183"/>
            <x v="1184"/>
            <x v="1185"/>
            <x v="1188"/>
            <x v="1198"/>
            <x v="1199"/>
            <x v="1201"/>
            <x v="1203"/>
            <x v="1204"/>
            <x v="1206"/>
            <x v="1207"/>
            <x v="1208"/>
            <x v="1209"/>
            <x v="1210"/>
            <x v="1212"/>
            <x v="1213"/>
            <x v="1215"/>
            <x v="1216"/>
            <x v="1220"/>
            <x v="1227"/>
            <x v="1229"/>
            <x v="1230"/>
            <x v="1233"/>
            <x v="1236"/>
            <x v="1238"/>
            <x v="1239"/>
            <x v="1240"/>
            <x v="1243"/>
            <x v="1244"/>
            <x v="1247"/>
            <x v="1248"/>
            <x v="1251"/>
            <x v="1260"/>
            <x v="1276"/>
            <x v="1277"/>
            <x v="1279"/>
            <x v="1281"/>
            <x v="1283"/>
            <x v="1284"/>
            <x v="1285"/>
            <x v="1290"/>
            <x v="1291"/>
            <x v="1292"/>
            <x v="1295"/>
            <x v="1297"/>
            <x v="1302"/>
            <x v="1303"/>
            <x v="1307"/>
            <x v="1311"/>
            <x v="1312"/>
            <x v="1314"/>
            <x v="1315"/>
            <x v="1320"/>
            <x v="1322"/>
            <x v="1323"/>
            <x v="1324"/>
            <x v="1326"/>
            <x v="1327"/>
            <x v="1329"/>
            <x v="1335"/>
            <x v="1337"/>
            <x v="1339"/>
            <x v="1341"/>
            <x v="1350"/>
            <x v="1351"/>
            <x v="1352"/>
            <x v="1353"/>
            <x v="1357"/>
            <x v="1362"/>
            <x v="1365"/>
            <x v="1367"/>
            <x v="1368"/>
            <x v="1371"/>
            <x v="1373"/>
            <x v="1375"/>
            <x v="1379"/>
            <x v="1382"/>
            <x v="1385"/>
            <x v="1387"/>
            <x v="1390"/>
            <x v="1391"/>
            <x v="1392"/>
            <x v="1394"/>
            <x v="1395"/>
            <x v="1400"/>
            <x v="1403"/>
            <x v="1405"/>
            <x v="1407"/>
            <x v="1408"/>
            <x v="1412"/>
            <x v="1415"/>
            <x v="1416"/>
            <x v="1417"/>
            <x v="1420"/>
            <x v="1423"/>
            <x v="1424"/>
            <x v="1426"/>
            <x v="1429"/>
            <x v="1435"/>
            <x v="1438"/>
            <x v="1441"/>
            <x v="1444"/>
            <x v="1448"/>
            <x v="1449"/>
            <x v="1450"/>
            <x v="1452"/>
            <x v="1455"/>
            <x v="1456"/>
            <x v="1461"/>
            <x v="1464"/>
            <x v="1465"/>
            <x v="1466"/>
            <x v="1470"/>
            <x v="1471"/>
            <x v="1472"/>
            <x v="1476"/>
            <x v="1478"/>
            <x v="1480"/>
            <x v="1488"/>
            <x v="1489"/>
            <x v="1490"/>
            <x v="1491"/>
            <x v="1493"/>
            <x v="1495"/>
            <x v="1497"/>
            <x v="1498"/>
            <x v="1506"/>
            <x v="1507"/>
            <x v="1508"/>
            <x v="1511"/>
            <x v="1512"/>
            <x v="1513"/>
            <x v="1514"/>
            <x v="1516"/>
            <x v="1519"/>
            <x v="1521"/>
            <x v="1529"/>
            <x v="1531"/>
            <x v="1537"/>
            <x v="1544"/>
            <x v="1545"/>
            <x v="1547"/>
            <x v="1549"/>
            <x v="1550"/>
            <x v="1551"/>
            <x v="1552"/>
            <x v="1553"/>
            <x v="1559"/>
            <x v="1560"/>
            <x v="1563"/>
            <x v="1564"/>
            <x v="1566"/>
            <x v="1567"/>
            <x v="1569"/>
            <x v="1571"/>
            <x v="1573"/>
            <x v="1574"/>
            <x v="1575"/>
            <x v="1580"/>
            <x v="1587"/>
            <x v="1589"/>
            <x v="1592"/>
            <x v="1594"/>
            <x v="1597"/>
            <x v="1600"/>
            <x v="1601"/>
            <x v="1602"/>
            <x v="1603"/>
            <x v="1605"/>
            <x v="1607"/>
            <x v="1608"/>
            <x v="1610"/>
            <x v="1611"/>
            <x v="1612"/>
            <x v="1613"/>
            <x v="1615"/>
            <x v="1616"/>
            <x v="1619"/>
            <x v="1622"/>
            <x v="1623"/>
            <x v="1624"/>
            <x v="1625"/>
            <x v="1626"/>
            <x v="1628"/>
            <x v="1630"/>
            <x v="1631"/>
            <x v="1634"/>
            <x v="1636"/>
            <x v="1637"/>
            <x v="1643"/>
            <x v="1645"/>
            <x v="1646"/>
            <x v="1649"/>
            <x v="1650"/>
            <x v="1651"/>
            <x v="1652"/>
            <x v="1655"/>
            <x v="1666"/>
            <x v="1669"/>
            <x v="1674"/>
            <x v="1677"/>
            <x v="1680"/>
            <x v="1683"/>
            <x v="1685"/>
            <x v="1688"/>
            <x v="1690"/>
            <x v="1695"/>
            <x v="1696"/>
            <x v="1700"/>
            <x v="1703"/>
            <x v="1705"/>
            <x v="1706"/>
            <x v="1707"/>
            <x v="1710"/>
            <x v="1711"/>
            <x v="1715"/>
            <x v="1716"/>
            <x v="1719"/>
            <x v="1721"/>
            <x v="1724"/>
            <x v="1725"/>
            <x v="1726"/>
            <x v="1727"/>
            <x v="1728"/>
            <x v="1734"/>
            <x v="1735"/>
            <x v="1742"/>
            <x v="1746"/>
            <x v="1750"/>
            <x v="1755"/>
            <x v="1762"/>
            <x v="1763"/>
            <x v="1764"/>
            <x v="1769"/>
            <x v="1770"/>
            <x v="1775"/>
            <x v="1780"/>
            <x v="1781"/>
            <x v="1782"/>
            <x v="1785"/>
            <x v="1787"/>
            <x v="1789"/>
            <x v="1794"/>
            <x v="1800"/>
            <x v="1802"/>
            <x v="1804"/>
            <x v="1806"/>
            <x v="1808"/>
            <x v="1809"/>
            <x v="1812"/>
            <x v="1813"/>
            <x v="1814"/>
            <x v="1815"/>
            <x v="1817"/>
            <x v="1821"/>
            <x v="1823"/>
            <x v="1826"/>
            <x v="1827"/>
            <x v="1828"/>
            <x v="1829"/>
            <x v="1831"/>
            <x v="1832"/>
            <x v="1833"/>
            <x v="1835"/>
            <x v="1841"/>
            <x v="1850"/>
            <x v="1851"/>
            <x v="1858"/>
            <x v="1861"/>
            <x v="1862"/>
            <x v="1863"/>
            <x v="1864"/>
            <x v="1865"/>
            <x v="1866"/>
            <x v="1871"/>
            <x v="1875"/>
            <x v="1876"/>
            <x v="1882"/>
            <x v="1885"/>
            <x v="1891"/>
            <x v="1894"/>
            <x v="1895"/>
            <x v="1898"/>
            <x v="1899"/>
            <x v="1900"/>
            <x v="1901"/>
            <x v="1902"/>
            <x v="1907"/>
            <x v="1909"/>
            <x v="1910"/>
            <x v="1911"/>
            <x v="1914"/>
            <x v="1915"/>
            <x v="1916"/>
            <x v="1917"/>
            <x v="1918"/>
            <x v="1922"/>
            <x v="1925"/>
            <x v="1926"/>
            <x v="1927"/>
            <x v="1928"/>
            <x v="1929"/>
            <x v="1930"/>
            <x v="1934"/>
            <x v="1936"/>
            <x v="1938"/>
            <x v="1939"/>
            <x v="1941"/>
            <x v="1942"/>
            <x v="1943"/>
            <x v="1944"/>
            <x v="1945"/>
            <x v="1946"/>
            <x v="1947"/>
            <x v="1949"/>
            <x v="1950"/>
            <x v="1954"/>
            <x v="1956"/>
            <x v="1958"/>
            <x v="1959"/>
            <x v="1961"/>
            <x v="1963"/>
            <x v="1965"/>
            <x v="1966"/>
            <x v="1968"/>
            <x v="1969"/>
            <x v="1976"/>
            <x v="1980"/>
            <x v="1981"/>
            <x v="1982"/>
            <x v="1988"/>
            <x v="1989"/>
            <x v="1991"/>
            <x v="1992"/>
            <x v="1993"/>
            <x v="1994"/>
            <x v="1995"/>
            <x v="1997"/>
            <x v="2002"/>
            <x v="2004"/>
            <x v="2005"/>
            <x v="2006"/>
            <x v="2007"/>
            <x v="2009"/>
            <x v="2010"/>
            <x v="2012"/>
            <x v="2015"/>
            <x v="2017"/>
            <x v="2019"/>
            <x v="2021"/>
            <x v="2023"/>
            <x v="2025"/>
            <x v="2026"/>
            <x v="2029"/>
            <x v="2032"/>
            <x v="2034"/>
            <x v="2035"/>
            <x v="2037"/>
            <x v="2042"/>
            <x v="2043"/>
            <x v="2047"/>
            <x v="2048"/>
            <x v="2050"/>
            <x v="2052"/>
            <x v="2056"/>
            <x v="2057"/>
            <x v="2059"/>
            <x v="2060"/>
            <x v="2061"/>
            <x v="2062"/>
            <x v="2064"/>
            <x v="2066"/>
            <x v="2070"/>
            <x v="2072"/>
            <x v="2074"/>
            <x v="2082"/>
            <x v="2083"/>
            <x v="2084"/>
            <x v="2085"/>
            <x v="2087"/>
            <x v="2089"/>
            <x v="2092"/>
            <x v="2096"/>
            <x v="2098"/>
            <x v="2099"/>
            <x v="2101"/>
            <x v="2102"/>
            <x v="2103"/>
            <x v="2105"/>
            <x v="2107"/>
            <x v="2108"/>
            <x v="2109"/>
            <x v="2113"/>
            <x v="2114"/>
            <x v="2116"/>
            <x v="2117"/>
            <x v="2118"/>
            <x v="2119"/>
            <x v="2122"/>
            <x v="2123"/>
            <x v="2125"/>
            <x v="2132"/>
            <x v="2133"/>
            <x v="2138"/>
            <x v="2140"/>
            <x v="2141"/>
            <x v="2142"/>
            <x v="2145"/>
            <x v="2147"/>
            <x v="2153"/>
            <x v="2156"/>
            <x v="2159"/>
            <x v="2160"/>
            <x v="2162"/>
            <x v="2163"/>
            <x v="2164"/>
            <x v="2165"/>
            <x v="2167"/>
            <x v="2170"/>
            <x v="2174"/>
            <x v="2177"/>
            <x v="2178"/>
            <x v="2181"/>
            <x v="2183"/>
            <x v="2187"/>
            <x v="2188"/>
            <x v="2197"/>
            <x v="2198"/>
            <x v="2199"/>
            <x v="2200"/>
            <x v="2203"/>
            <x v="2205"/>
            <x v="2209"/>
            <x v="2212"/>
            <x v="2213"/>
            <x v="2217"/>
            <x v="2219"/>
            <x v="2220"/>
            <x v="2222"/>
            <x v="2228"/>
            <x v="2229"/>
            <x v="2230"/>
            <x v="2233"/>
            <x v="2234"/>
            <x v="2240"/>
            <x v="2242"/>
            <x v="2243"/>
            <x v="2245"/>
            <x v="2246"/>
            <x v="2249"/>
            <x v="2250"/>
            <x v="2251"/>
            <x v="2252"/>
            <x v="2254"/>
            <x v="2255"/>
            <x v="2256"/>
            <x v="2257"/>
            <x v="2261"/>
            <x v="2262"/>
            <x v="2263"/>
            <x v="2264"/>
            <x v="2266"/>
            <x v="2267"/>
            <x v="2273"/>
            <x v="2274"/>
            <x v="2277"/>
            <x v="2281"/>
            <x v="2284"/>
            <x v="2286"/>
            <x v="2287"/>
            <x v="2293"/>
            <x v="2297"/>
            <x v="2299"/>
            <x v="2302"/>
            <x v="2305"/>
            <x v="2306"/>
            <x v="2308"/>
            <x v="2311"/>
            <x v="2312"/>
            <x v="2316"/>
            <x v="2317"/>
            <x v="2318"/>
            <x v="2321"/>
            <x v="2323"/>
            <x v="2324"/>
            <x v="2326"/>
            <x v="2329"/>
            <x v="2330"/>
            <x v="2331"/>
            <x v="2332"/>
            <x v="2336"/>
            <x v="2337"/>
            <x v="2341"/>
            <x v="2344"/>
            <x v="2345"/>
            <x v="2349"/>
            <x v="2353"/>
            <x v="2355"/>
            <x v="2357"/>
            <x v="2361"/>
            <x v="2362"/>
            <x v="2363"/>
            <x v="2365"/>
            <x v="2369"/>
            <x v="2388"/>
            <x v="2393"/>
            <x v="2394"/>
            <x v="2395"/>
            <x v="2396"/>
            <x v="2398"/>
            <x v="2399"/>
            <x v="2400"/>
            <x v="2401"/>
            <x v="2403"/>
            <x v="2405"/>
            <x v="2407"/>
            <x v="2410"/>
            <x v="2412"/>
            <x v="2414"/>
            <x v="2416"/>
            <x v="2418"/>
            <x v="2419"/>
            <x v="2420"/>
            <x v="2421"/>
            <x v="2424"/>
            <x v="2425"/>
            <x v="2427"/>
            <x v="2428"/>
            <x v="2431"/>
            <x v="2434"/>
            <x v="2439"/>
            <x v="2440"/>
            <x v="2441"/>
            <x v="2442"/>
            <x v="2447"/>
            <x v="2448"/>
            <x v="2451"/>
            <x v="2453"/>
            <x v="2454"/>
            <x v="2457"/>
            <x v="2459"/>
            <x v="2461"/>
            <x v="2462"/>
            <x v="2465"/>
            <x v="2466"/>
            <x v="2468"/>
            <x v="2470"/>
          </reference>
        </references>
      </pivotArea>
    </format>
    <format dxfId="160">
      <pivotArea dataOnly="0" labelOnly="1" fieldPosition="0">
        <references count="1">
          <reference field="6" count="50">
            <x v="0"/>
            <x v="3"/>
            <x v="10"/>
            <x v="12"/>
            <x v="13"/>
            <x v="15"/>
            <x v="17"/>
            <x v="24"/>
            <x v="31"/>
            <x v="33"/>
            <x v="34"/>
            <x v="35"/>
            <x v="36"/>
            <x v="38"/>
            <x v="40"/>
            <x v="41"/>
            <x v="45"/>
            <x v="50"/>
            <x v="52"/>
            <x v="53"/>
            <x v="54"/>
            <x v="55"/>
            <x v="59"/>
            <x v="60"/>
            <x v="62"/>
            <x v="63"/>
            <x v="64"/>
            <x v="65"/>
            <x v="67"/>
            <x v="68"/>
            <x v="69"/>
            <x v="71"/>
            <x v="72"/>
            <x v="73"/>
            <x v="74"/>
            <x v="75"/>
            <x v="77"/>
            <x v="80"/>
            <x v="84"/>
            <x v="85"/>
            <x v="87"/>
            <x v="89"/>
            <x v="91"/>
            <x v="92"/>
            <x v="94"/>
            <x v="95"/>
            <x v="96"/>
            <x v="97"/>
            <x v="99"/>
            <x v="101"/>
          </reference>
        </references>
      </pivotArea>
    </format>
    <format dxfId="159">
      <pivotArea dataOnly="0" labelOnly="1" fieldPosition="0">
        <references count="1">
          <reference field="6" count="50">
            <x v="103"/>
            <x v="104"/>
            <x v="106"/>
            <x v="109"/>
            <x v="112"/>
            <x v="113"/>
            <x v="115"/>
            <x v="118"/>
            <x v="119"/>
            <x v="120"/>
            <x v="124"/>
            <x v="128"/>
            <x v="130"/>
            <x v="134"/>
            <x v="135"/>
            <x v="136"/>
            <x v="138"/>
            <x v="139"/>
            <x v="141"/>
            <x v="144"/>
            <x v="145"/>
            <x v="146"/>
            <x v="147"/>
            <x v="148"/>
            <x v="152"/>
            <x v="153"/>
            <x v="154"/>
            <x v="156"/>
            <x v="157"/>
            <x v="160"/>
            <x v="162"/>
            <x v="163"/>
            <x v="164"/>
            <x v="166"/>
            <x v="167"/>
            <x v="169"/>
            <x v="171"/>
            <x v="180"/>
            <x v="187"/>
            <x v="189"/>
            <x v="190"/>
            <x v="191"/>
            <x v="196"/>
            <x v="197"/>
            <x v="205"/>
            <x v="211"/>
            <x v="216"/>
            <x v="218"/>
            <x v="221"/>
            <x v="223"/>
          </reference>
        </references>
      </pivotArea>
    </format>
    <format dxfId="158">
      <pivotArea dataOnly="0" labelOnly="1" fieldPosition="0">
        <references count="1">
          <reference field="6" count="50">
            <x v="228"/>
            <x v="229"/>
            <x v="230"/>
            <x v="231"/>
            <x v="232"/>
            <x v="233"/>
            <x v="234"/>
            <x v="235"/>
            <x v="237"/>
            <x v="239"/>
            <x v="240"/>
            <x v="241"/>
            <x v="242"/>
            <x v="243"/>
            <x v="246"/>
            <x v="249"/>
            <x v="251"/>
            <x v="252"/>
            <x v="254"/>
            <x v="255"/>
            <x v="256"/>
            <x v="257"/>
            <x v="258"/>
            <x v="268"/>
            <x v="269"/>
            <x v="270"/>
            <x v="272"/>
            <x v="275"/>
            <x v="277"/>
            <x v="280"/>
            <x v="283"/>
            <x v="286"/>
            <x v="287"/>
            <x v="291"/>
            <x v="292"/>
            <x v="298"/>
            <x v="300"/>
            <x v="305"/>
            <x v="309"/>
            <x v="310"/>
            <x v="314"/>
            <x v="316"/>
            <x v="318"/>
            <x v="322"/>
            <x v="323"/>
            <x v="324"/>
            <x v="325"/>
            <x v="328"/>
            <x v="329"/>
            <x v="331"/>
          </reference>
        </references>
      </pivotArea>
    </format>
    <format dxfId="157">
      <pivotArea dataOnly="0" labelOnly="1" fieldPosition="0">
        <references count="1">
          <reference field="6" count="50">
            <x v="332"/>
            <x v="334"/>
            <x v="337"/>
            <x v="339"/>
            <x v="340"/>
            <x v="342"/>
            <x v="343"/>
            <x v="345"/>
            <x v="347"/>
            <x v="348"/>
            <x v="349"/>
            <x v="350"/>
            <x v="351"/>
            <x v="352"/>
            <x v="356"/>
            <x v="357"/>
            <x v="359"/>
            <x v="363"/>
            <x v="364"/>
            <x v="366"/>
            <x v="370"/>
            <x v="373"/>
            <x v="378"/>
            <x v="379"/>
            <x v="380"/>
            <x v="382"/>
            <x v="385"/>
            <x v="386"/>
            <x v="388"/>
            <x v="389"/>
            <x v="390"/>
            <x v="393"/>
            <x v="394"/>
            <x v="395"/>
            <x v="396"/>
            <x v="397"/>
            <x v="398"/>
            <x v="400"/>
            <x v="406"/>
            <x v="407"/>
            <x v="408"/>
            <x v="410"/>
            <x v="412"/>
            <x v="414"/>
            <x v="417"/>
            <x v="418"/>
            <x v="423"/>
            <x v="424"/>
            <x v="425"/>
            <x v="427"/>
          </reference>
        </references>
      </pivotArea>
    </format>
    <format dxfId="156">
      <pivotArea dataOnly="0" labelOnly="1" fieldPosition="0">
        <references count="1">
          <reference field="6" count="50">
            <x v="428"/>
            <x v="432"/>
            <x v="433"/>
            <x v="435"/>
            <x v="436"/>
            <x v="441"/>
            <x v="442"/>
            <x v="446"/>
            <x v="447"/>
            <x v="453"/>
            <x v="455"/>
            <x v="456"/>
            <x v="459"/>
            <x v="461"/>
            <x v="462"/>
            <x v="466"/>
            <x v="467"/>
            <x v="468"/>
            <x v="471"/>
            <x v="472"/>
            <x v="477"/>
            <x v="478"/>
            <x v="479"/>
            <x v="482"/>
            <x v="483"/>
            <x v="485"/>
            <x v="487"/>
            <x v="490"/>
            <x v="494"/>
            <x v="496"/>
            <x v="500"/>
            <x v="506"/>
            <x v="507"/>
            <x v="509"/>
            <x v="510"/>
            <x v="517"/>
            <x v="518"/>
            <x v="525"/>
            <x v="529"/>
            <x v="532"/>
            <x v="537"/>
            <x v="542"/>
            <x v="543"/>
            <x v="547"/>
            <x v="549"/>
            <x v="550"/>
            <x v="551"/>
            <x v="552"/>
            <x v="553"/>
            <x v="562"/>
          </reference>
        </references>
      </pivotArea>
    </format>
    <format dxfId="155">
      <pivotArea dataOnly="0" labelOnly="1" fieldPosition="0">
        <references count="1">
          <reference field="6" count="50">
            <x v="563"/>
            <x v="564"/>
            <x v="565"/>
            <x v="568"/>
            <x v="572"/>
            <x v="575"/>
            <x v="577"/>
            <x v="580"/>
            <x v="585"/>
            <x v="588"/>
            <x v="589"/>
            <x v="591"/>
            <x v="598"/>
            <x v="600"/>
            <x v="601"/>
            <x v="603"/>
            <x v="604"/>
            <x v="608"/>
            <x v="610"/>
            <x v="612"/>
            <x v="616"/>
            <x v="617"/>
            <x v="618"/>
            <x v="620"/>
            <x v="623"/>
            <x v="624"/>
            <x v="625"/>
            <x v="627"/>
            <x v="631"/>
            <x v="634"/>
            <x v="635"/>
            <x v="636"/>
            <x v="637"/>
            <x v="638"/>
            <x v="642"/>
            <x v="644"/>
            <x v="646"/>
            <x v="649"/>
            <x v="656"/>
            <x v="657"/>
            <x v="661"/>
            <x v="662"/>
            <x v="663"/>
            <x v="665"/>
            <x v="666"/>
            <x v="668"/>
            <x v="671"/>
            <x v="673"/>
            <x v="678"/>
            <x v="680"/>
          </reference>
        </references>
      </pivotArea>
    </format>
    <format dxfId="154">
      <pivotArea dataOnly="0" labelOnly="1" fieldPosition="0">
        <references count="1">
          <reference field="6" count="50">
            <x v="683"/>
            <x v="684"/>
            <x v="685"/>
            <x v="686"/>
            <x v="687"/>
            <x v="689"/>
            <x v="697"/>
            <x v="698"/>
            <x v="701"/>
            <x v="703"/>
            <x v="704"/>
            <x v="711"/>
            <x v="714"/>
            <x v="716"/>
            <x v="718"/>
            <x v="721"/>
            <x v="723"/>
            <x v="724"/>
            <x v="730"/>
            <x v="733"/>
            <x v="734"/>
            <x v="736"/>
            <x v="737"/>
            <x v="739"/>
            <x v="740"/>
            <x v="743"/>
            <x v="744"/>
            <x v="747"/>
            <x v="754"/>
            <x v="756"/>
            <x v="757"/>
            <x v="758"/>
            <x v="760"/>
            <x v="761"/>
            <x v="765"/>
            <x v="766"/>
            <x v="768"/>
            <x v="773"/>
            <x v="775"/>
            <x v="776"/>
            <x v="777"/>
            <x v="778"/>
            <x v="781"/>
            <x v="783"/>
            <x v="784"/>
            <x v="785"/>
            <x v="786"/>
            <x v="787"/>
            <x v="790"/>
            <x v="792"/>
          </reference>
        </references>
      </pivotArea>
    </format>
    <format dxfId="153">
      <pivotArea dataOnly="0" labelOnly="1" fieldPosition="0">
        <references count="1">
          <reference field="6" count="50">
            <x v="794"/>
            <x v="795"/>
            <x v="796"/>
            <x v="797"/>
            <x v="798"/>
            <x v="800"/>
            <x v="801"/>
            <x v="802"/>
            <x v="803"/>
            <x v="811"/>
            <x v="812"/>
            <x v="813"/>
            <x v="814"/>
            <x v="815"/>
            <x v="822"/>
            <x v="825"/>
            <x v="827"/>
            <x v="831"/>
            <x v="833"/>
            <x v="835"/>
            <x v="837"/>
            <x v="838"/>
            <x v="840"/>
            <x v="845"/>
            <x v="850"/>
            <x v="851"/>
            <x v="852"/>
            <x v="854"/>
            <x v="855"/>
            <x v="860"/>
            <x v="868"/>
            <x v="870"/>
            <x v="872"/>
            <x v="873"/>
            <x v="874"/>
            <x v="882"/>
            <x v="886"/>
            <x v="888"/>
            <x v="889"/>
            <x v="890"/>
            <x v="892"/>
            <x v="893"/>
            <x v="894"/>
            <x v="899"/>
            <x v="901"/>
            <x v="903"/>
            <x v="907"/>
            <x v="908"/>
            <x v="909"/>
            <x v="911"/>
          </reference>
        </references>
      </pivotArea>
    </format>
    <format dxfId="152">
      <pivotArea dataOnly="0" labelOnly="1" fieldPosition="0">
        <references count="1">
          <reference field="6" count="50">
            <x v="913"/>
            <x v="915"/>
            <x v="918"/>
            <x v="923"/>
            <x v="925"/>
            <x v="928"/>
            <x v="930"/>
            <x v="931"/>
            <x v="933"/>
            <x v="934"/>
            <x v="935"/>
            <x v="936"/>
            <x v="937"/>
            <x v="939"/>
            <x v="940"/>
            <x v="941"/>
            <x v="947"/>
            <x v="948"/>
            <x v="950"/>
            <x v="952"/>
            <x v="954"/>
            <x v="956"/>
            <x v="957"/>
            <x v="960"/>
            <x v="963"/>
            <x v="965"/>
            <x v="967"/>
            <x v="968"/>
            <x v="972"/>
            <x v="973"/>
            <x v="974"/>
            <x v="976"/>
            <x v="977"/>
            <x v="981"/>
            <x v="982"/>
            <x v="986"/>
            <x v="991"/>
            <x v="992"/>
            <x v="994"/>
            <x v="997"/>
            <x v="998"/>
            <x v="1001"/>
            <x v="1003"/>
            <x v="1004"/>
            <x v="1005"/>
            <x v="1008"/>
            <x v="1010"/>
            <x v="1011"/>
            <x v="1014"/>
            <x v="1015"/>
          </reference>
        </references>
      </pivotArea>
    </format>
    <format dxfId="151">
      <pivotArea dataOnly="0" labelOnly="1" fieldPosition="0">
        <references count="1">
          <reference field="6" count="50">
            <x v="1018"/>
            <x v="1019"/>
            <x v="1020"/>
            <x v="1022"/>
            <x v="1023"/>
            <x v="1024"/>
            <x v="1025"/>
            <x v="1029"/>
            <x v="1032"/>
            <x v="1033"/>
            <x v="1034"/>
            <x v="1036"/>
            <x v="1037"/>
            <x v="1040"/>
            <x v="1043"/>
            <x v="1046"/>
            <x v="1048"/>
            <x v="1049"/>
            <x v="1053"/>
            <x v="1054"/>
            <x v="1055"/>
            <x v="1058"/>
            <x v="1063"/>
            <x v="1065"/>
            <x v="1067"/>
            <x v="1073"/>
            <x v="1075"/>
            <x v="1076"/>
            <x v="1086"/>
            <x v="1087"/>
            <x v="1088"/>
            <x v="1091"/>
            <x v="1092"/>
            <x v="1093"/>
            <x v="1096"/>
            <x v="1099"/>
            <x v="1103"/>
            <x v="1105"/>
            <x v="1106"/>
            <x v="1110"/>
            <x v="1115"/>
            <x v="1116"/>
            <x v="1117"/>
            <x v="1118"/>
            <x v="1119"/>
            <x v="1120"/>
            <x v="1125"/>
            <x v="1128"/>
            <x v="1129"/>
            <x v="1134"/>
          </reference>
        </references>
      </pivotArea>
    </format>
    <format dxfId="150">
      <pivotArea dataOnly="0" labelOnly="1" fieldPosition="0">
        <references count="1">
          <reference field="6" count="50">
            <x v="1136"/>
            <x v="1137"/>
            <x v="1139"/>
            <x v="1142"/>
            <x v="1143"/>
            <x v="1144"/>
            <x v="1145"/>
            <x v="1148"/>
            <x v="1150"/>
            <x v="1151"/>
            <x v="1157"/>
            <x v="1158"/>
            <x v="1159"/>
            <x v="1160"/>
            <x v="1161"/>
            <x v="1166"/>
            <x v="1170"/>
            <x v="1171"/>
            <x v="1175"/>
            <x v="1176"/>
            <x v="1178"/>
            <x v="1180"/>
            <x v="1181"/>
            <x v="1183"/>
            <x v="1184"/>
            <x v="1185"/>
            <x v="1188"/>
            <x v="1198"/>
            <x v="1199"/>
            <x v="1201"/>
            <x v="1203"/>
            <x v="1204"/>
            <x v="1206"/>
            <x v="1207"/>
            <x v="1208"/>
            <x v="1209"/>
            <x v="1210"/>
            <x v="1212"/>
            <x v="1213"/>
            <x v="1215"/>
            <x v="1216"/>
            <x v="1220"/>
            <x v="1227"/>
            <x v="1229"/>
            <x v="1230"/>
            <x v="1233"/>
            <x v="1236"/>
            <x v="1238"/>
            <x v="1239"/>
            <x v="1240"/>
          </reference>
        </references>
      </pivotArea>
    </format>
    <format dxfId="149">
      <pivotArea dataOnly="0" labelOnly="1" fieldPosition="0">
        <references count="1">
          <reference field="6" count="50">
            <x v="1243"/>
            <x v="1244"/>
            <x v="1247"/>
            <x v="1248"/>
            <x v="1251"/>
            <x v="1260"/>
            <x v="1276"/>
            <x v="1277"/>
            <x v="1279"/>
            <x v="1281"/>
            <x v="1283"/>
            <x v="1284"/>
            <x v="1285"/>
            <x v="1290"/>
            <x v="1291"/>
            <x v="1292"/>
            <x v="1295"/>
            <x v="1297"/>
            <x v="1302"/>
            <x v="1303"/>
            <x v="1307"/>
            <x v="1311"/>
            <x v="1312"/>
            <x v="1314"/>
            <x v="1315"/>
            <x v="1320"/>
            <x v="1322"/>
            <x v="1323"/>
            <x v="1324"/>
            <x v="1326"/>
            <x v="1327"/>
            <x v="1329"/>
            <x v="1335"/>
            <x v="1337"/>
            <x v="1339"/>
            <x v="1341"/>
            <x v="1350"/>
            <x v="1351"/>
            <x v="1352"/>
            <x v="1353"/>
            <x v="1357"/>
            <x v="1362"/>
            <x v="1365"/>
            <x v="1367"/>
            <x v="1368"/>
            <x v="1371"/>
            <x v="1373"/>
            <x v="1375"/>
            <x v="1379"/>
            <x v="1382"/>
          </reference>
        </references>
      </pivotArea>
    </format>
    <format dxfId="148">
      <pivotArea dataOnly="0" labelOnly="1" fieldPosition="0">
        <references count="1">
          <reference field="6" count="50">
            <x v="1385"/>
            <x v="1387"/>
            <x v="1390"/>
            <x v="1391"/>
            <x v="1392"/>
            <x v="1394"/>
            <x v="1395"/>
            <x v="1400"/>
            <x v="1403"/>
            <x v="1405"/>
            <x v="1407"/>
            <x v="1408"/>
            <x v="1412"/>
            <x v="1415"/>
            <x v="1416"/>
            <x v="1417"/>
            <x v="1420"/>
            <x v="1423"/>
            <x v="1424"/>
            <x v="1426"/>
            <x v="1429"/>
            <x v="1435"/>
            <x v="1438"/>
            <x v="1441"/>
            <x v="1444"/>
            <x v="1448"/>
            <x v="1449"/>
            <x v="1450"/>
            <x v="1452"/>
            <x v="1455"/>
            <x v="1456"/>
            <x v="1461"/>
            <x v="1464"/>
            <x v="1465"/>
            <x v="1466"/>
            <x v="1470"/>
            <x v="1471"/>
            <x v="1472"/>
            <x v="1476"/>
            <x v="1478"/>
            <x v="1480"/>
            <x v="1488"/>
            <x v="1489"/>
            <x v="1490"/>
            <x v="1491"/>
            <x v="1493"/>
            <x v="1495"/>
            <x v="1497"/>
            <x v="1498"/>
            <x v="1506"/>
          </reference>
        </references>
      </pivotArea>
    </format>
    <format dxfId="147">
      <pivotArea dataOnly="0" labelOnly="1" fieldPosition="0">
        <references count="1">
          <reference field="6" count="50">
            <x v="1507"/>
            <x v="1508"/>
            <x v="1511"/>
            <x v="1512"/>
            <x v="1513"/>
            <x v="1514"/>
            <x v="1516"/>
            <x v="1519"/>
            <x v="1521"/>
            <x v="1529"/>
            <x v="1531"/>
            <x v="1537"/>
            <x v="1544"/>
            <x v="1545"/>
            <x v="1547"/>
            <x v="1549"/>
            <x v="1550"/>
            <x v="1551"/>
            <x v="1552"/>
            <x v="1553"/>
            <x v="1559"/>
            <x v="1560"/>
            <x v="1563"/>
            <x v="1564"/>
            <x v="1566"/>
            <x v="1567"/>
            <x v="1569"/>
            <x v="1571"/>
            <x v="1573"/>
            <x v="1574"/>
            <x v="1575"/>
            <x v="1580"/>
            <x v="1587"/>
            <x v="1589"/>
            <x v="1592"/>
            <x v="1594"/>
            <x v="1597"/>
            <x v="1600"/>
            <x v="1601"/>
            <x v="1602"/>
            <x v="1603"/>
            <x v="1605"/>
            <x v="1607"/>
            <x v="1608"/>
            <x v="1610"/>
            <x v="1611"/>
            <x v="1612"/>
            <x v="1613"/>
            <x v="1615"/>
            <x v="1616"/>
          </reference>
        </references>
      </pivotArea>
    </format>
    <format dxfId="146">
      <pivotArea dataOnly="0" labelOnly="1" fieldPosition="0">
        <references count="1">
          <reference field="6" count="50">
            <x v="1619"/>
            <x v="1622"/>
            <x v="1623"/>
            <x v="1624"/>
            <x v="1625"/>
            <x v="1626"/>
            <x v="1628"/>
            <x v="1630"/>
            <x v="1631"/>
            <x v="1634"/>
            <x v="1636"/>
            <x v="1637"/>
            <x v="1643"/>
            <x v="1645"/>
            <x v="1646"/>
            <x v="1649"/>
            <x v="1650"/>
            <x v="1651"/>
            <x v="1652"/>
            <x v="1655"/>
            <x v="1666"/>
            <x v="1669"/>
            <x v="1674"/>
            <x v="1677"/>
            <x v="1680"/>
            <x v="1683"/>
            <x v="1685"/>
            <x v="1688"/>
            <x v="1690"/>
            <x v="1695"/>
            <x v="1696"/>
            <x v="1700"/>
            <x v="1703"/>
            <x v="1705"/>
            <x v="1706"/>
            <x v="1707"/>
            <x v="1710"/>
            <x v="1711"/>
            <x v="1715"/>
            <x v="1716"/>
            <x v="1719"/>
            <x v="1721"/>
            <x v="1724"/>
            <x v="1725"/>
            <x v="1726"/>
            <x v="1727"/>
            <x v="1728"/>
            <x v="1734"/>
            <x v="1735"/>
            <x v="1742"/>
          </reference>
        </references>
      </pivotArea>
    </format>
    <format dxfId="145">
      <pivotArea dataOnly="0" labelOnly="1" fieldPosition="0">
        <references count="1">
          <reference field="6" count="50">
            <x v="1746"/>
            <x v="1750"/>
            <x v="1755"/>
            <x v="1762"/>
            <x v="1763"/>
            <x v="1764"/>
            <x v="1769"/>
            <x v="1770"/>
            <x v="1775"/>
            <x v="1780"/>
            <x v="1781"/>
            <x v="1782"/>
            <x v="1785"/>
            <x v="1787"/>
            <x v="1789"/>
            <x v="1794"/>
            <x v="1800"/>
            <x v="1802"/>
            <x v="1804"/>
            <x v="1806"/>
            <x v="1808"/>
            <x v="1809"/>
            <x v="1812"/>
            <x v="1813"/>
            <x v="1814"/>
            <x v="1815"/>
            <x v="1817"/>
            <x v="1821"/>
            <x v="1823"/>
            <x v="1826"/>
            <x v="1827"/>
            <x v="1828"/>
            <x v="1829"/>
            <x v="1831"/>
            <x v="1832"/>
            <x v="1833"/>
            <x v="1835"/>
            <x v="1841"/>
            <x v="1850"/>
            <x v="1851"/>
            <x v="1858"/>
            <x v="1861"/>
            <x v="1862"/>
            <x v="1863"/>
            <x v="1864"/>
            <x v="1865"/>
            <x v="1866"/>
            <x v="1871"/>
            <x v="1875"/>
            <x v="1876"/>
          </reference>
        </references>
      </pivotArea>
    </format>
    <format dxfId="144">
      <pivotArea dataOnly="0" labelOnly="1" fieldPosition="0">
        <references count="1">
          <reference field="6" count="50">
            <x v="1882"/>
            <x v="1885"/>
            <x v="1891"/>
            <x v="1894"/>
            <x v="1895"/>
            <x v="1898"/>
            <x v="1899"/>
            <x v="1900"/>
            <x v="1901"/>
            <x v="1902"/>
            <x v="1907"/>
            <x v="1909"/>
            <x v="1910"/>
            <x v="1911"/>
            <x v="1914"/>
            <x v="1915"/>
            <x v="1916"/>
            <x v="1917"/>
            <x v="1918"/>
            <x v="1922"/>
            <x v="1925"/>
            <x v="1926"/>
            <x v="1927"/>
            <x v="1928"/>
            <x v="1929"/>
            <x v="1930"/>
            <x v="1934"/>
            <x v="1936"/>
            <x v="1938"/>
            <x v="1939"/>
            <x v="1941"/>
            <x v="1942"/>
            <x v="1943"/>
            <x v="1944"/>
            <x v="1945"/>
            <x v="1946"/>
            <x v="1947"/>
            <x v="1949"/>
            <x v="1950"/>
            <x v="1954"/>
            <x v="1956"/>
            <x v="1958"/>
            <x v="1959"/>
            <x v="1961"/>
            <x v="1963"/>
            <x v="1965"/>
            <x v="1966"/>
            <x v="1968"/>
            <x v="1969"/>
            <x v="1976"/>
          </reference>
        </references>
      </pivotArea>
    </format>
    <format dxfId="143">
      <pivotArea dataOnly="0" labelOnly="1" fieldPosition="0">
        <references count="1">
          <reference field="6" count="50">
            <x v="1980"/>
            <x v="1981"/>
            <x v="1982"/>
            <x v="1988"/>
            <x v="1989"/>
            <x v="1991"/>
            <x v="1992"/>
            <x v="1993"/>
            <x v="1994"/>
            <x v="1995"/>
            <x v="1997"/>
            <x v="2002"/>
            <x v="2004"/>
            <x v="2005"/>
            <x v="2006"/>
            <x v="2007"/>
            <x v="2009"/>
            <x v="2010"/>
            <x v="2012"/>
            <x v="2015"/>
            <x v="2017"/>
            <x v="2019"/>
            <x v="2021"/>
            <x v="2023"/>
            <x v="2025"/>
            <x v="2026"/>
            <x v="2029"/>
            <x v="2032"/>
            <x v="2034"/>
            <x v="2035"/>
            <x v="2037"/>
            <x v="2042"/>
            <x v="2043"/>
            <x v="2047"/>
            <x v="2048"/>
            <x v="2050"/>
            <x v="2052"/>
            <x v="2056"/>
            <x v="2057"/>
            <x v="2059"/>
            <x v="2060"/>
            <x v="2061"/>
            <x v="2062"/>
            <x v="2064"/>
            <x v="2066"/>
            <x v="2070"/>
            <x v="2072"/>
            <x v="2074"/>
            <x v="2082"/>
            <x v="2083"/>
          </reference>
        </references>
      </pivotArea>
    </format>
    <format dxfId="142">
      <pivotArea dataOnly="0" labelOnly="1" fieldPosition="0">
        <references count="1">
          <reference field="6" count="50">
            <x v="2084"/>
            <x v="2085"/>
            <x v="2087"/>
            <x v="2089"/>
            <x v="2092"/>
            <x v="2096"/>
            <x v="2098"/>
            <x v="2099"/>
            <x v="2101"/>
            <x v="2102"/>
            <x v="2103"/>
            <x v="2105"/>
            <x v="2107"/>
            <x v="2108"/>
            <x v="2109"/>
            <x v="2113"/>
            <x v="2114"/>
            <x v="2116"/>
            <x v="2117"/>
            <x v="2118"/>
            <x v="2119"/>
            <x v="2122"/>
            <x v="2123"/>
            <x v="2125"/>
            <x v="2132"/>
            <x v="2133"/>
            <x v="2138"/>
            <x v="2140"/>
            <x v="2141"/>
            <x v="2142"/>
            <x v="2145"/>
            <x v="2147"/>
            <x v="2153"/>
            <x v="2156"/>
            <x v="2159"/>
            <x v="2160"/>
            <x v="2162"/>
            <x v="2163"/>
            <x v="2164"/>
            <x v="2165"/>
            <x v="2167"/>
            <x v="2170"/>
            <x v="2174"/>
            <x v="2177"/>
            <x v="2178"/>
            <x v="2181"/>
            <x v="2183"/>
            <x v="2187"/>
            <x v="2188"/>
            <x v="2197"/>
          </reference>
        </references>
      </pivotArea>
    </format>
    <format dxfId="141">
      <pivotArea dataOnly="0" labelOnly="1" fieldPosition="0">
        <references count="1">
          <reference field="6" count="50">
            <x v="2198"/>
            <x v="2199"/>
            <x v="2200"/>
            <x v="2203"/>
            <x v="2205"/>
            <x v="2209"/>
            <x v="2212"/>
            <x v="2213"/>
            <x v="2217"/>
            <x v="2219"/>
            <x v="2220"/>
            <x v="2222"/>
            <x v="2228"/>
            <x v="2229"/>
            <x v="2230"/>
            <x v="2233"/>
            <x v="2234"/>
            <x v="2240"/>
            <x v="2242"/>
            <x v="2243"/>
            <x v="2245"/>
            <x v="2246"/>
            <x v="2249"/>
            <x v="2250"/>
            <x v="2251"/>
            <x v="2252"/>
            <x v="2254"/>
            <x v="2255"/>
            <x v="2256"/>
            <x v="2257"/>
            <x v="2261"/>
            <x v="2262"/>
            <x v="2263"/>
            <x v="2264"/>
            <x v="2266"/>
            <x v="2267"/>
            <x v="2273"/>
            <x v="2274"/>
            <x v="2277"/>
            <x v="2281"/>
            <x v="2284"/>
            <x v="2286"/>
            <x v="2287"/>
            <x v="2293"/>
            <x v="2297"/>
            <x v="2299"/>
            <x v="2302"/>
            <x v="2305"/>
            <x v="2306"/>
            <x v="2308"/>
          </reference>
        </references>
      </pivotArea>
    </format>
    <format dxfId="140">
      <pivotArea dataOnly="0" labelOnly="1" fieldPosition="0">
        <references count="1">
          <reference field="6" count="50">
            <x v="2311"/>
            <x v="2312"/>
            <x v="2316"/>
            <x v="2317"/>
            <x v="2318"/>
            <x v="2321"/>
            <x v="2323"/>
            <x v="2324"/>
            <x v="2326"/>
            <x v="2329"/>
            <x v="2330"/>
            <x v="2331"/>
            <x v="2332"/>
            <x v="2336"/>
            <x v="2337"/>
            <x v="2341"/>
            <x v="2344"/>
            <x v="2345"/>
            <x v="2349"/>
            <x v="2353"/>
            <x v="2355"/>
            <x v="2357"/>
            <x v="2361"/>
            <x v="2362"/>
            <x v="2363"/>
            <x v="2365"/>
            <x v="2369"/>
            <x v="2388"/>
            <x v="2393"/>
            <x v="2394"/>
            <x v="2395"/>
            <x v="2396"/>
            <x v="2398"/>
            <x v="2399"/>
            <x v="2400"/>
            <x v="2401"/>
            <x v="2403"/>
            <x v="2405"/>
            <x v="2407"/>
            <x v="2410"/>
            <x v="2412"/>
            <x v="2414"/>
            <x v="2416"/>
            <x v="2418"/>
            <x v="2419"/>
            <x v="2420"/>
            <x v="2421"/>
            <x v="2424"/>
            <x v="2425"/>
            <x v="2427"/>
          </reference>
        </references>
      </pivotArea>
    </format>
    <format dxfId="139">
      <pivotArea dataOnly="0" labelOnly="1" fieldPosition="0">
        <references count="1">
          <reference field="6" count="20">
            <x v="2428"/>
            <x v="2431"/>
            <x v="2434"/>
            <x v="2439"/>
            <x v="2440"/>
            <x v="2441"/>
            <x v="2442"/>
            <x v="2447"/>
            <x v="2448"/>
            <x v="2451"/>
            <x v="2453"/>
            <x v="2454"/>
            <x v="2457"/>
            <x v="2459"/>
            <x v="2461"/>
            <x v="2462"/>
            <x v="2465"/>
            <x v="2466"/>
            <x v="2468"/>
            <x v="2470"/>
          </reference>
        </references>
      </pivotArea>
    </format>
    <format dxfId="138">
      <pivotArea outline="0" collapsedLevelsAreSubtotals="1" fieldPosition="0"/>
    </format>
    <format dxfId="137">
      <pivotArea dataOnly="0" labelOnly="1" fieldPosition="0">
        <references count="1">
          <reference field="6" count="50">
            <x v="0"/>
            <x v="17"/>
            <x v="25"/>
            <x v="33"/>
            <x v="34"/>
            <x v="45"/>
            <x v="46"/>
            <x v="50"/>
            <x v="52"/>
            <x v="65"/>
            <x v="77"/>
            <x v="87"/>
            <x v="95"/>
            <x v="100"/>
            <x v="103"/>
            <x v="106"/>
            <x v="109"/>
            <x v="112"/>
            <x v="118"/>
            <x v="119"/>
            <x v="134"/>
            <x v="135"/>
            <x v="141"/>
            <x v="142"/>
            <x v="154"/>
            <x v="162"/>
            <x v="166"/>
            <x v="170"/>
            <x v="196"/>
            <x v="211"/>
            <x v="216"/>
            <x v="218"/>
            <x v="251"/>
            <x v="263"/>
            <x v="270"/>
            <x v="282"/>
            <x v="305"/>
            <x v="318"/>
            <x v="325"/>
            <x v="342"/>
            <x v="343"/>
            <x v="345"/>
            <x v="351"/>
            <x v="352"/>
            <x v="356"/>
            <x v="363"/>
            <x v="375"/>
            <x v="376"/>
            <x v="379"/>
            <x v="385"/>
          </reference>
        </references>
      </pivotArea>
    </format>
    <format dxfId="136">
      <pivotArea dataOnly="0" labelOnly="1" fieldPosition="0">
        <references count="1">
          <reference field="6" count="50">
            <x v="386"/>
            <x v="388"/>
            <x v="395"/>
            <x v="407"/>
            <x v="408"/>
            <x v="414"/>
            <x v="417"/>
            <x v="423"/>
            <x v="424"/>
            <x v="428"/>
            <x v="432"/>
            <x v="435"/>
            <x v="436"/>
            <x v="441"/>
            <x v="443"/>
            <x v="456"/>
            <x v="459"/>
            <x v="462"/>
            <x v="472"/>
            <x v="487"/>
            <x v="494"/>
            <x v="498"/>
            <x v="500"/>
            <x v="506"/>
            <x v="510"/>
            <x v="550"/>
            <x v="551"/>
            <x v="552"/>
            <x v="562"/>
            <x v="564"/>
            <x v="568"/>
            <x v="600"/>
            <x v="617"/>
            <x v="631"/>
            <x v="662"/>
            <x v="665"/>
            <x v="668"/>
            <x v="678"/>
            <x v="680"/>
            <x v="685"/>
            <x v="687"/>
            <x v="697"/>
            <x v="698"/>
            <x v="703"/>
            <x v="704"/>
            <x v="711"/>
            <x v="718"/>
            <x v="724"/>
            <x v="733"/>
            <x v="734"/>
          </reference>
        </references>
      </pivotArea>
    </format>
    <format dxfId="135">
      <pivotArea dataOnly="0" labelOnly="1" fieldPosition="0">
        <references count="1">
          <reference field="6" count="50">
            <x v="744"/>
            <x v="747"/>
            <x v="757"/>
            <x v="768"/>
            <x v="776"/>
            <x v="783"/>
            <x v="784"/>
            <x v="787"/>
            <x v="790"/>
            <x v="794"/>
            <x v="800"/>
            <x v="813"/>
            <x v="833"/>
            <x v="834"/>
            <x v="840"/>
            <x v="855"/>
            <x v="864"/>
            <x v="870"/>
            <x v="882"/>
            <x v="890"/>
            <x v="892"/>
            <x v="903"/>
            <x v="909"/>
            <x v="913"/>
            <x v="914"/>
            <x v="915"/>
            <x v="921"/>
            <x v="931"/>
            <x v="937"/>
            <x v="941"/>
            <x v="948"/>
            <x v="950"/>
            <x v="991"/>
            <x v="996"/>
            <x v="998"/>
            <x v="1001"/>
            <x v="1004"/>
            <x v="1008"/>
            <x v="1015"/>
            <x v="1019"/>
            <x v="1024"/>
            <x v="1025"/>
            <x v="1032"/>
            <x v="1035"/>
            <x v="1040"/>
            <x v="1041"/>
            <x v="1042"/>
            <x v="1043"/>
            <x v="1048"/>
            <x v="1049"/>
          </reference>
        </references>
      </pivotArea>
    </format>
    <format dxfId="134">
      <pivotArea dataOnly="0" labelOnly="1" fieldPosition="0">
        <references count="1">
          <reference field="6" count="50">
            <x v="1053"/>
            <x v="1062"/>
            <x v="1064"/>
            <x v="1075"/>
            <x v="1079"/>
            <x v="1085"/>
            <x v="1087"/>
            <x v="1094"/>
            <x v="1108"/>
            <x v="1110"/>
            <x v="1115"/>
            <x v="1116"/>
            <x v="1119"/>
            <x v="1120"/>
            <x v="1125"/>
            <x v="1128"/>
            <x v="1133"/>
            <x v="1142"/>
            <x v="1151"/>
            <x v="1157"/>
            <x v="1165"/>
            <x v="1166"/>
            <x v="1178"/>
            <x v="1181"/>
            <x v="1184"/>
            <x v="1188"/>
            <x v="1203"/>
            <x v="1205"/>
            <x v="1220"/>
            <x v="1233"/>
            <x v="1236"/>
            <x v="1238"/>
            <x v="1248"/>
            <x v="1285"/>
            <x v="1290"/>
            <x v="1291"/>
            <x v="1302"/>
            <x v="1307"/>
            <x v="1314"/>
            <x v="1315"/>
            <x v="1322"/>
            <x v="1323"/>
            <x v="1327"/>
            <x v="1338"/>
            <x v="1341"/>
            <x v="1349"/>
            <x v="1350"/>
            <x v="1351"/>
            <x v="1352"/>
            <x v="1362"/>
          </reference>
        </references>
      </pivotArea>
    </format>
    <format dxfId="133">
      <pivotArea dataOnly="0" labelOnly="1" fieldPosition="0">
        <references count="1">
          <reference field="6" count="50">
            <x v="1375"/>
            <x v="1382"/>
            <x v="1408"/>
            <x v="1409"/>
            <x v="1421"/>
            <x v="1423"/>
            <x v="1427"/>
            <x v="1436"/>
            <x v="1437"/>
            <x v="1454"/>
            <x v="1471"/>
            <x v="1472"/>
            <x v="1489"/>
            <x v="1523"/>
            <x v="1529"/>
            <x v="1537"/>
            <x v="1545"/>
            <x v="1559"/>
            <x v="1563"/>
            <x v="1564"/>
            <x v="1567"/>
            <x v="1571"/>
            <x v="1573"/>
            <x v="1574"/>
            <x v="1589"/>
            <x v="1597"/>
            <x v="1608"/>
            <x v="1610"/>
            <x v="1614"/>
            <x v="1616"/>
            <x v="1619"/>
            <x v="1622"/>
            <x v="1624"/>
            <x v="1630"/>
            <x v="1631"/>
            <x v="1646"/>
            <x v="1652"/>
            <x v="1655"/>
            <x v="1664"/>
            <x v="1680"/>
            <x v="1683"/>
            <x v="1696"/>
            <x v="1703"/>
            <x v="1706"/>
            <x v="1716"/>
            <x v="1725"/>
            <x v="1728"/>
            <x v="1764"/>
            <x v="1770"/>
            <x v="1774"/>
          </reference>
        </references>
      </pivotArea>
    </format>
    <format dxfId="132">
      <pivotArea dataOnly="0" labelOnly="1" fieldPosition="0">
        <references count="1">
          <reference field="6" count="50">
            <x v="1775"/>
            <x v="1784"/>
            <x v="1785"/>
            <x v="1794"/>
            <x v="1808"/>
            <x v="1814"/>
            <x v="1817"/>
            <x v="1827"/>
            <x v="1828"/>
            <x v="1840"/>
            <x v="1841"/>
            <x v="1872"/>
            <x v="1874"/>
            <x v="1876"/>
            <x v="1885"/>
            <x v="1894"/>
            <x v="1900"/>
            <x v="1902"/>
            <x v="1909"/>
            <x v="1923"/>
            <x v="1927"/>
            <x v="1928"/>
            <x v="1942"/>
            <x v="1943"/>
            <x v="1946"/>
            <x v="1949"/>
            <x v="1951"/>
            <x v="1969"/>
            <x v="1981"/>
            <x v="1994"/>
            <x v="1998"/>
            <x v="2005"/>
            <x v="2009"/>
            <x v="2026"/>
            <x v="2031"/>
            <x v="2032"/>
            <x v="2033"/>
            <x v="2034"/>
            <x v="2035"/>
            <x v="2042"/>
            <x v="2043"/>
            <x v="2050"/>
            <x v="2072"/>
            <x v="2082"/>
            <x v="2083"/>
            <x v="2103"/>
            <x v="2108"/>
            <x v="2113"/>
            <x v="2116"/>
            <x v="2132"/>
          </reference>
        </references>
      </pivotArea>
    </format>
    <format dxfId="131">
      <pivotArea dataOnly="0" labelOnly="1" fieldPosition="0">
        <references count="1">
          <reference field="6" count="50">
            <x v="2142"/>
            <x v="2144"/>
            <x v="2145"/>
            <x v="2146"/>
            <x v="2153"/>
            <x v="2159"/>
            <x v="2176"/>
            <x v="2177"/>
            <x v="2178"/>
            <x v="2183"/>
            <x v="2192"/>
            <x v="2199"/>
            <x v="2204"/>
            <x v="2212"/>
            <x v="2213"/>
            <x v="2219"/>
            <x v="2228"/>
            <x v="2236"/>
            <x v="2240"/>
            <x v="2242"/>
            <x v="2263"/>
            <x v="2264"/>
            <x v="2274"/>
            <x v="2286"/>
            <x v="2297"/>
            <x v="2305"/>
            <x v="2310"/>
            <x v="2321"/>
            <x v="2326"/>
            <x v="2332"/>
            <x v="2333"/>
            <x v="2337"/>
            <x v="2344"/>
            <x v="2357"/>
            <x v="2361"/>
            <x v="2362"/>
            <x v="2365"/>
            <x v="2394"/>
            <x v="2396"/>
            <x v="2398"/>
            <x v="2401"/>
            <x v="2434"/>
            <x v="2441"/>
            <x v="2442"/>
            <x v="2446"/>
            <x v="2447"/>
            <x v="2448"/>
            <x v="2457"/>
            <x v="2462"/>
            <x v="2465"/>
          </reference>
        </references>
      </pivotArea>
    </format>
    <format dxfId="130">
      <pivotArea dataOnly="0" labelOnly="1" fieldPosition="0">
        <references count="1">
          <reference field="6" count="1">
            <x v="2466"/>
          </reference>
        </references>
      </pivotArea>
    </format>
    <format dxfId="129">
      <pivotArea dataOnly="0" labelOnly="1" grandRow="1" outline="0" fieldPosition="0"/>
    </format>
    <format dxfId="128">
      <pivotArea collapsedLevelsAreSubtotals="1" fieldPosition="0">
        <references count="1">
          <reference field="6" count="1">
            <x v="2031"/>
          </reference>
        </references>
      </pivotArea>
    </format>
    <format dxfId="127">
      <pivotArea collapsedLevelsAreSubtotals="1" fieldPosition="0">
        <references count="1">
          <reference field="6" count="351">
            <x v="0"/>
            <x v="17"/>
            <x v="25"/>
            <x v="33"/>
            <x v="34"/>
            <x v="45"/>
            <x v="46"/>
            <x v="50"/>
            <x v="52"/>
            <x v="65"/>
            <x v="77"/>
            <x v="87"/>
            <x v="95"/>
            <x v="100"/>
            <x v="103"/>
            <x v="106"/>
            <x v="109"/>
            <x v="112"/>
            <x v="118"/>
            <x v="119"/>
            <x v="134"/>
            <x v="135"/>
            <x v="141"/>
            <x v="142"/>
            <x v="154"/>
            <x v="162"/>
            <x v="166"/>
            <x v="170"/>
            <x v="196"/>
            <x v="211"/>
            <x v="216"/>
            <x v="218"/>
            <x v="251"/>
            <x v="263"/>
            <x v="270"/>
            <x v="282"/>
            <x v="305"/>
            <x v="318"/>
            <x v="325"/>
            <x v="342"/>
            <x v="343"/>
            <x v="345"/>
            <x v="351"/>
            <x v="352"/>
            <x v="356"/>
            <x v="363"/>
            <x v="375"/>
            <x v="376"/>
            <x v="379"/>
            <x v="385"/>
            <x v="386"/>
            <x v="388"/>
            <x v="395"/>
            <x v="407"/>
            <x v="408"/>
            <x v="414"/>
            <x v="417"/>
            <x v="423"/>
            <x v="424"/>
            <x v="428"/>
            <x v="432"/>
            <x v="435"/>
            <x v="436"/>
            <x v="441"/>
            <x v="443"/>
            <x v="456"/>
            <x v="459"/>
            <x v="462"/>
            <x v="472"/>
            <x v="487"/>
            <x v="494"/>
            <x v="498"/>
            <x v="500"/>
            <x v="506"/>
            <x v="510"/>
            <x v="550"/>
            <x v="551"/>
            <x v="552"/>
            <x v="562"/>
            <x v="564"/>
            <x v="568"/>
            <x v="600"/>
            <x v="617"/>
            <x v="631"/>
            <x v="662"/>
            <x v="665"/>
            <x v="668"/>
            <x v="678"/>
            <x v="680"/>
            <x v="685"/>
            <x v="687"/>
            <x v="697"/>
            <x v="698"/>
            <x v="703"/>
            <x v="704"/>
            <x v="711"/>
            <x v="718"/>
            <x v="724"/>
            <x v="733"/>
            <x v="734"/>
            <x v="744"/>
            <x v="747"/>
            <x v="757"/>
            <x v="768"/>
            <x v="776"/>
            <x v="783"/>
            <x v="784"/>
            <x v="787"/>
            <x v="790"/>
            <x v="794"/>
            <x v="800"/>
            <x v="813"/>
            <x v="833"/>
            <x v="834"/>
            <x v="840"/>
            <x v="855"/>
            <x v="864"/>
            <x v="870"/>
            <x v="882"/>
            <x v="890"/>
            <x v="892"/>
            <x v="903"/>
            <x v="909"/>
            <x v="913"/>
            <x v="914"/>
            <x v="915"/>
            <x v="921"/>
            <x v="931"/>
            <x v="937"/>
            <x v="941"/>
            <x v="948"/>
            <x v="950"/>
            <x v="991"/>
            <x v="996"/>
            <x v="998"/>
            <x v="1001"/>
            <x v="1004"/>
            <x v="1008"/>
            <x v="1015"/>
            <x v="1019"/>
            <x v="1024"/>
            <x v="1025"/>
            <x v="1032"/>
            <x v="1035"/>
            <x v="1040"/>
            <x v="1041"/>
            <x v="1042"/>
            <x v="1043"/>
            <x v="1048"/>
            <x v="1049"/>
            <x v="1053"/>
            <x v="1062"/>
            <x v="1064"/>
            <x v="1075"/>
            <x v="1079"/>
            <x v="1085"/>
            <x v="1087"/>
            <x v="1094"/>
            <x v="1108"/>
            <x v="1110"/>
            <x v="1115"/>
            <x v="1116"/>
            <x v="1119"/>
            <x v="1120"/>
            <x v="1125"/>
            <x v="1128"/>
            <x v="1133"/>
            <x v="1142"/>
            <x v="1151"/>
            <x v="1157"/>
            <x v="1165"/>
            <x v="1166"/>
            <x v="1178"/>
            <x v="1181"/>
            <x v="1184"/>
            <x v="1188"/>
            <x v="1203"/>
            <x v="1205"/>
            <x v="1220"/>
            <x v="1233"/>
            <x v="1236"/>
            <x v="1238"/>
            <x v="1248"/>
            <x v="1285"/>
            <x v="1290"/>
            <x v="1291"/>
            <x v="1302"/>
            <x v="1307"/>
            <x v="1314"/>
            <x v="1315"/>
            <x v="1322"/>
            <x v="1323"/>
            <x v="1327"/>
            <x v="1338"/>
            <x v="1341"/>
            <x v="1349"/>
            <x v="1350"/>
            <x v="1351"/>
            <x v="1352"/>
            <x v="1362"/>
            <x v="1375"/>
            <x v="1382"/>
            <x v="1408"/>
            <x v="1409"/>
            <x v="1421"/>
            <x v="1423"/>
            <x v="1427"/>
            <x v="1436"/>
            <x v="1437"/>
            <x v="1454"/>
            <x v="1471"/>
            <x v="1472"/>
            <x v="1489"/>
            <x v="1523"/>
            <x v="1529"/>
            <x v="1537"/>
            <x v="1545"/>
            <x v="1559"/>
            <x v="1563"/>
            <x v="1564"/>
            <x v="1567"/>
            <x v="1571"/>
            <x v="1573"/>
            <x v="1574"/>
            <x v="1589"/>
            <x v="1597"/>
            <x v="1608"/>
            <x v="1610"/>
            <x v="1614"/>
            <x v="1616"/>
            <x v="1619"/>
            <x v="1622"/>
            <x v="1624"/>
            <x v="1630"/>
            <x v="1631"/>
            <x v="1646"/>
            <x v="1652"/>
            <x v="1655"/>
            <x v="1664"/>
            <x v="1680"/>
            <x v="1683"/>
            <x v="1696"/>
            <x v="1703"/>
            <x v="1706"/>
            <x v="1716"/>
            <x v="1725"/>
            <x v="1728"/>
            <x v="1764"/>
            <x v="1770"/>
            <x v="1774"/>
            <x v="1775"/>
            <x v="1784"/>
            <x v="1785"/>
            <x v="1794"/>
            <x v="1808"/>
            <x v="1814"/>
            <x v="1817"/>
            <x v="1827"/>
            <x v="1828"/>
            <x v="1840"/>
            <x v="1841"/>
            <x v="1872"/>
            <x v="1874"/>
            <x v="1876"/>
            <x v="1885"/>
            <x v="1894"/>
            <x v="1900"/>
            <x v="1902"/>
            <x v="1909"/>
            <x v="1923"/>
            <x v="1927"/>
            <x v="1928"/>
            <x v="1942"/>
            <x v="1943"/>
            <x v="1946"/>
            <x v="1949"/>
            <x v="1951"/>
            <x v="1969"/>
            <x v="1981"/>
            <x v="1994"/>
            <x v="1998"/>
            <x v="2005"/>
            <x v="2009"/>
            <x v="2026"/>
            <x v="2031"/>
            <x v="2032"/>
            <x v="2033"/>
            <x v="2034"/>
            <x v="2035"/>
            <x v="2042"/>
            <x v="2043"/>
            <x v="2050"/>
            <x v="2072"/>
            <x v="2082"/>
            <x v="2083"/>
            <x v="2103"/>
            <x v="2108"/>
            <x v="2113"/>
            <x v="2116"/>
            <x v="2132"/>
            <x v="2142"/>
            <x v="2144"/>
            <x v="2145"/>
            <x v="2146"/>
            <x v="2153"/>
            <x v="2159"/>
            <x v="2176"/>
            <x v="2177"/>
            <x v="2178"/>
            <x v="2183"/>
            <x v="2192"/>
            <x v="2199"/>
            <x v="2204"/>
            <x v="2212"/>
            <x v="2213"/>
            <x v="2219"/>
            <x v="2228"/>
            <x v="2236"/>
            <x v="2240"/>
            <x v="2242"/>
            <x v="2263"/>
            <x v="2264"/>
            <x v="2274"/>
            <x v="2286"/>
            <x v="2297"/>
            <x v="2305"/>
            <x v="2310"/>
            <x v="2321"/>
            <x v="2326"/>
            <x v="2332"/>
            <x v="2333"/>
            <x v="2337"/>
            <x v="2344"/>
            <x v="2357"/>
            <x v="2361"/>
            <x v="2362"/>
            <x v="2365"/>
            <x v="2394"/>
            <x v="2396"/>
            <x v="2398"/>
            <x v="2401"/>
            <x v="2434"/>
            <x v="2441"/>
            <x v="2442"/>
            <x v="2446"/>
            <x v="2447"/>
            <x v="2448"/>
            <x v="2457"/>
            <x v="2462"/>
            <x v="2465"/>
            <x v="2466"/>
          </reference>
        </references>
      </pivotArea>
    </format>
    <format dxfId="126">
      <pivotArea dataOnly="0" labelOnly="1" fieldPosition="0">
        <references count="1">
          <reference field="6" count="50">
            <x v="0"/>
            <x v="17"/>
            <x v="25"/>
            <x v="33"/>
            <x v="34"/>
            <x v="45"/>
            <x v="46"/>
            <x v="50"/>
            <x v="52"/>
            <x v="65"/>
            <x v="77"/>
            <x v="87"/>
            <x v="95"/>
            <x v="100"/>
            <x v="103"/>
            <x v="106"/>
            <x v="109"/>
            <x v="112"/>
            <x v="118"/>
            <x v="119"/>
            <x v="134"/>
            <x v="135"/>
            <x v="141"/>
            <x v="142"/>
            <x v="154"/>
            <x v="162"/>
            <x v="166"/>
            <x v="170"/>
            <x v="196"/>
            <x v="211"/>
            <x v="216"/>
            <x v="218"/>
            <x v="251"/>
            <x v="263"/>
            <x v="270"/>
            <x v="282"/>
            <x v="305"/>
            <x v="318"/>
            <x v="325"/>
            <x v="342"/>
            <x v="343"/>
            <x v="345"/>
            <x v="351"/>
            <x v="352"/>
            <x v="356"/>
            <x v="363"/>
            <x v="375"/>
            <x v="376"/>
            <x v="379"/>
            <x v="385"/>
          </reference>
        </references>
      </pivotArea>
    </format>
    <format dxfId="125">
      <pivotArea dataOnly="0" labelOnly="1" fieldPosition="0">
        <references count="1">
          <reference field="6" count="50">
            <x v="386"/>
            <x v="388"/>
            <x v="395"/>
            <x v="407"/>
            <x v="408"/>
            <x v="414"/>
            <x v="417"/>
            <x v="423"/>
            <x v="424"/>
            <x v="428"/>
            <x v="432"/>
            <x v="435"/>
            <x v="436"/>
            <x v="441"/>
            <x v="443"/>
            <x v="456"/>
            <x v="459"/>
            <x v="462"/>
            <x v="472"/>
            <x v="487"/>
            <x v="494"/>
            <x v="498"/>
            <x v="500"/>
            <x v="506"/>
            <x v="510"/>
            <x v="550"/>
            <x v="551"/>
            <x v="552"/>
            <x v="562"/>
            <x v="564"/>
            <x v="568"/>
            <x v="600"/>
            <x v="617"/>
            <x v="631"/>
            <x v="662"/>
            <x v="665"/>
            <x v="668"/>
            <x v="678"/>
            <x v="680"/>
            <x v="685"/>
            <x v="687"/>
            <x v="697"/>
            <x v="698"/>
            <x v="703"/>
            <x v="704"/>
            <x v="711"/>
            <x v="718"/>
            <x v="724"/>
            <x v="733"/>
            <x v="734"/>
          </reference>
        </references>
      </pivotArea>
    </format>
    <format dxfId="124">
      <pivotArea dataOnly="0" labelOnly="1" fieldPosition="0">
        <references count="1">
          <reference field="6" count="50">
            <x v="744"/>
            <x v="747"/>
            <x v="757"/>
            <x v="768"/>
            <x v="776"/>
            <x v="783"/>
            <x v="784"/>
            <x v="787"/>
            <x v="790"/>
            <x v="794"/>
            <x v="800"/>
            <x v="813"/>
            <x v="833"/>
            <x v="834"/>
            <x v="840"/>
            <x v="855"/>
            <x v="864"/>
            <x v="870"/>
            <x v="882"/>
            <x v="890"/>
            <x v="892"/>
            <x v="903"/>
            <x v="909"/>
            <x v="913"/>
            <x v="914"/>
            <x v="915"/>
            <x v="921"/>
            <x v="931"/>
            <x v="937"/>
            <x v="941"/>
            <x v="948"/>
            <x v="950"/>
            <x v="991"/>
            <x v="996"/>
            <x v="998"/>
            <x v="1001"/>
            <x v="1004"/>
            <x v="1008"/>
            <x v="1015"/>
            <x v="1019"/>
            <x v="1024"/>
            <x v="1025"/>
            <x v="1032"/>
            <x v="1035"/>
            <x v="1040"/>
            <x v="1041"/>
            <x v="1042"/>
            <x v="1043"/>
            <x v="1048"/>
            <x v="1049"/>
          </reference>
        </references>
      </pivotArea>
    </format>
    <format dxfId="123">
      <pivotArea dataOnly="0" labelOnly="1" fieldPosition="0">
        <references count="1">
          <reference field="6" count="50">
            <x v="1053"/>
            <x v="1062"/>
            <x v="1064"/>
            <x v="1075"/>
            <x v="1079"/>
            <x v="1085"/>
            <x v="1087"/>
            <x v="1094"/>
            <x v="1108"/>
            <x v="1110"/>
            <x v="1115"/>
            <x v="1116"/>
            <x v="1119"/>
            <x v="1120"/>
            <x v="1125"/>
            <x v="1128"/>
            <x v="1133"/>
            <x v="1142"/>
            <x v="1151"/>
            <x v="1157"/>
            <x v="1165"/>
            <x v="1166"/>
            <x v="1178"/>
            <x v="1181"/>
            <x v="1184"/>
            <x v="1188"/>
            <x v="1203"/>
            <x v="1205"/>
            <x v="1220"/>
            <x v="1233"/>
            <x v="1236"/>
            <x v="1238"/>
            <x v="1248"/>
            <x v="1285"/>
            <x v="1290"/>
            <x v="1291"/>
            <x v="1302"/>
            <x v="1307"/>
            <x v="1314"/>
            <x v="1315"/>
            <x v="1322"/>
            <x v="1323"/>
            <x v="1327"/>
            <x v="1338"/>
            <x v="1341"/>
            <x v="1349"/>
            <x v="1350"/>
            <x v="1351"/>
            <x v="1352"/>
            <x v="1362"/>
          </reference>
        </references>
      </pivotArea>
    </format>
    <format dxfId="122">
      <pivotArea dataOnly="0" labelOnly="1" fieldPosition="0">
        <references count="1">
          <reference field="6" count="50">
            <x v="1375"/>
            <x v="1382"/>
            <x v="1408"/>
            <x v="1409"/>
            <x v="1421"/>
            <x v="1423"/>
            <x v="1427"/>
            <x v="1436"/>
            <x v="1437"/>
            <x v="1454"/>
            <x v="1471"/>
            <x v="1472"/>
            <x v="1489"/>
            <x v="1523"/>
            <x v="1529"/>
            <x v="1537"/>
            <x v="1545"/>
            <x v="1559"/>
            <x v="1563"/>
            <x v="1564"/>
            <x v="1567"/>
            <x v="1571"/>
            <x v="1573"/>
            <x v="1574"/>
            <x v="1589"/>
            <x v="1597"/>
            <x v="1608"/>
            <x v="1610"/>
            <x v="1614"/>
            <x v="1616"/>
            <x v="1619"/>
            <x v="1622"/>
            <x v="1624"/>
            <x v="1630"/>
            <x v="1631"/>
            <x v="1646"/>
            <x v="1652"/>
            <x v="1655"/>
            <x v="1664"/>
            <x v="1680"/>
            <x v="1683"/>
            <x v="1696"/>
            <x v="1703"/>
            <x v="1706"/>
            <x v="1716"/>
            <x v="1725"/>
            <x v="1728"/>
            <x v="1764"/>
            <x v="1770"/>
            <x v="1774"/>
          </reference>
        </references>
      </pivotArea>
    </format>
    <format dxfId="121">
      <pivotArea dataOnly="0" labelOnly="1" fieldPosition="0">
        <references count="1">
          <reference field="6" count="50">
            <x v="1775"/>
            <x v="1784"/>
            <x v="1785"/>
            <x v="1794"/>
            <x v="1808"/>
            <x v="1814"/>
            <x v="1817"/>
            <x v="1827"/>
            <x v="1828"/>
            <x v="1840"/>
            <x v="1841"/>
            <x v="1872"/>
            <x v="1874"/>
            <x v="1876"/>
            <x v="1885"/>
            <x v="1894"/>
            <x v="1900"/>
            <x v="1902"/>
            <x v="1909"/>
            <x v="1923"/>
            <x v="1927"/>
            <x v="1928"/>
            <x v="1942"/>
            <x v="1943"/>
            <x v="1946"/>
            <x v="1949"/>
            <x v="1951"/>
            <x v="1969"/>
            <x v="1981"/>
            <x v="1994"/>
            <x v="1998"/>
            <x v="2005"/>
            <x v="2009"/>
            <x v="2026"/>
            <x v="2031"/>
            <x v="2032"/>
            <x v="2033"/>
            <x v="2034"/>
            <x v="2035"/>
            <x v="2042"/>
            <x v="2043"/>
            <x v="2050"/>
            <x v="2072"/>
            <x v="2082"/>
            <x v="2083"/>
            <x v="2103"/>
            <x v="2108"/>
            <x v="2113"/>
            <x v="2116"/>
            <x v="2132"/>
          </reference>
        </references>
      </pivotArea>
    </format>
    <format dxfId="120">
      <pivotArea dataOnly="0" labelOnly="1" fieldPosition="0">
        <references count="1">
          <reference field="6" count="50">
            <x v="2142"/>
            <x v="2144"/>
            <x v="2145"/>
            <x v="2146"/>
            <x v="2153"/>
            <x v="2159"/>
            <x v="2176"/>
            <x v="2177"/>
            <x v="2178"/>
            <x v="2183"/>
            <x v="2192"/>
            <x v="2199"/>
            <x v="2204"/>
            <x v="2212"/>
            <x v="2213"/>
            <x v="2219"/>
            <x v="2228"/>
            <x v="2236"/>
            <x v="2240"/>
            <x v="2242"/>
            <x v="2263"/>
            <x v="2264"/>
            <x v="2274"/>
            <x v="2286"/>
            <x v="2297"/>
            <x v="2305"/>
            <x v="2310"/>
            <x v="2321"/>
            <x v="2326"/>
            <x v="2332"/>
            <x v="2333"/>
            <x v="2337"/>
            <x v="2344"/>
            <x v="2357"/>
            <x v="2361"/>
            <x v="2362"/>
            <x v="2365"/>
            <x v="2394"/>
            <x v="2396"/>
            <x v="2398"/>
            <x v="2401"/>
            <x v="2434"/>
            <x v="2441"/>
            <x v="2442"/>
            <x v="2446"/>
            <x v="2447"/>
            <x v="2448"/>
            <x v="2457"/>
            <x v="2462"/>
            <x v="2465"/>
          </reference>
        </references>
      </pivotArea>
    </format>
    <format dxfId="119">
      <pivotArea dataOnly="0" labelOnly="1" fieldPosition="0">
        <references count="1">
          <reference field="6" count="1">
            <x v="246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X1662" totalsRowShown="0" headerRowDxfId="1698" dataDxfId="1697">
  <autoFilter ref="A1:X1662" xr:uid="{00000000-0009-0000-0100-000001000000}">
    <filterColumn colId="6">
      <filters>
        <filter val="MANOVEL,S.A."/>
      </filters>
    </filterColumn>
    <filterColumn colId="11">
      <filters>
        <filter val="Mixto - Mixto"/>
      </filters>
    </filterColumn>
  </autoFilter>
  <sortState ref="A2:X1662">
    <sortCondition ref="R1:R1662"/>
  </sortState>
  <tableColumns count="24">
    <tableColumn id="1" xr3:uid="{00000000-0010-0000-0000-000001000000}" name="Nº Operación" dataDxfId="1696"/>
    <tableColumn id="2" xr3:uid="{00000000-0010-0000-0000-000002000000}" name="Fase" dataDxfId="1695"/>
    <tableColumn id="3" xr3:uid="{00000000-0010-0000-0000-000003000000}" name="Fecha" dataDxfId="1694"/>
    <tableColumn id="4" xr3:uid="{00000000-0010-0000-0000-000004000000}" name="Referencia" dataDxfId="1693"/>
    <tableColumn id="5" xr3:uid="{00000000-0010-0000-0000-000005000000}" name="Aplicación" dataDxfId="1692"/>
    <tableColumn id="6" xr3:uid="{00000000-0010-0000-0000-000006000000}" name="Importe" dataDxfId="1691"/>
    <tableColumn id="8" xr3:uid="{00000000-0010-0000-0000-000008000000}" name="Nombre Ter." dataDxfId="1690"/>
    <tableColumn id="9" xr3:uid="{00000000-0010-0000-0000-000009000000}" name="Texto Libre" dataDxfId="1689"/>
    <tableColumn id="10" xr3:uid="{00000000-0010-0000-0000-00000A000000}" name="Oper." dataDxfId="1688"/>
    <tableColumn id="11" xr3:uid="{00000000-0010-0000-0000-00000B000000}" name="Localidad" dataDxfId="1687"/>
    <tableColumn id="12" xr3:uid="{00000000-0010-0000-0000-00000C000000}" name="Provincia" dataDxfId="1686"/>
    <tableColumn id="13" xr3:uid="{00000000-0010-0000-0000-00000D000000}" name="Tipo Contrato" dataDxfId="1685"/>
    <tableColumn id="14" xr3:uid="{00000000-0010-0000-0000-00000E000000}" name="Procedim. Contrato" dataDxfId="1684"/>
    <tableColumn id="15" xr3:uid="{00000000-0010-0000-0000-00000F000000}" name="Criterio Contrato" dataDxfId="1683"/>
    <tableColumn id="27" xr3:uid="{00000000-0010-0000-0000-00001B000000}" name="PROCEDIMIENTO" dataDxfId="1682"/>
    <tableColumn id="21" xr3:uid="{00000000-0010-0000-0000-000015000000}" name="TRIMESTRE" dataDxfId="1681"/>
    <tableColumn id="24" xr3:uid="{00000000-0010-0000-0000-000018000000}" name="CAPITULO" dataDxfId="1680">
      <calculatedColumnFormula>MID(Tabla1[[#This Row],[Aplicación]],14,1)</calculatedColumnFormula>
    </tableColumn>
    <tableColumn id="23" xr3:uid="{00000000-0010-0000-0000-000017000000}" name="CAPITULO EN TEXTO" dataDxfId="1679">
      <calculatedColumnFormula>VLOOKUP(Tabla1[[#This Row],[CAPITULO]],Hoja1!A2:B12,2,FALSE)</calculatedColumnFormula>
    </tableColumn>
    <tableColumn id="16" xr3:uid="{00000000-0010-0000-0000-000010000000}" name="AREA" dataDxfId="1678">
      <calculatedColumnFormula>MID(Tabla1[[#This Row],[Aplicación]],6,2)</calculatedColumnFormula>
    </tableColumn>
    <tableColumn id="17" xr3:uid="{00000000-0010-0000-0000-000011000000}" name="AREA EN TEXTO" dataDxfId="1677" totalsRowDxfId="1676">
      <calculatedColumnFormula>VLOOKUP(Tabla1[[#This Row],[AREA]],Hoja1!A:B,2,FALSE)</calculatedColumnFormula>
    </tableColumn>
    <tableColumn id="18" xr3:uid="{00000000-0010-0000-0000-000012000000}" name="PROGRAMA" dataDxfId="1675" totalsRowDxfId="1674">
      <calculatedColumnFormula>MID(Tabla1[[#This Row],[Aplicación]],9,4)</calculatedColumnFormula>
    </tableColumn>
    <tableColumn id="19" xr3:uid="{00000000-0010-0000-0000-000013000000}" name="PROGRAMA EN TEXTO" dataDxfId="1673" totalsRowDxfId="1672">
      <calculatedColumnFormula>VLOOKUP(Tabla1[[#This Row],[PROGRAMA]],Hoja1!A:B,2,FALSE)</calculatedColumnFormula>
    </tableColumn>
    <tableColumn id="25" xr3:uid="{00000000-0010-0000-0000-000019000000}" name="ARTICULO" dataDxfId="1671" totalsRowDxfId="1670">
      <calculatedColumnFormula>MID(Tabla1[[#This Row],[Aplicación]],14,2)</calculatedColumnFormula>
    </tableColumn>
    <tableColumn id="20" xr3:uid="{00000000-0010-0000-0000-000014000000}" name="CONCEPTO" dataDxfId="1669" totalsRowDxfId="1668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M246" totalsRowShown="0" headerRowDxfId="118" dataDxfId="116" totalsRowDxfId="114" headerRowBorderDxfId="117" tableBorderDxfId="115" totalsRowBorderDxfId="113">
  <autoFilter ref="A1:M246" xr:uid="{00000000-0009-0000-0100-000002000000}"/>
  <sortState ref="A2:M246">
    <sortCondition ref="A1:A246"/>
  </sortState>
  <tableColumns count="13">
    <tableColumn id="1" xr3:uid="{00000000-0010-0000-0100-000001000000}" name="CONTRATACION MENOR / SERVICIOS / PRIMER TRIMESTE EJERCICIO 2024" dataDxfId="112"/>
    <tableColumn id="2" xr3:uid="{00000000-0010-0000-0100-000002000000}" name="01. Alcaldía" dataDxfId="111"/>
    <tableColumn id="3" xr3:uid="{00000000-0010-0000-0100-000003000000}" name="02. Urbanismo y vivienda" dataDxfId="110"/>
    <tableColumn id="4" xr3:uid="{00000000-0010-0000-0100-000004000000}" name="03. Participación ciudadana y deportes" dataDxfId="109"/>
    <tableColumn id="5" xr3:uid="{00000000-0010-0000-0100-000005000000}" name="04. Hacienda, personal y modernización administrativa" dataDxfId="108"/>
    <tableColumn id="6" xr3:uid="{00000000-0010-0000-0100-000006000000}" name="05. Comercio, mercados y consumo" dataDxfId="107"/>
    <tableColumn id="7" xr3:uid="{00000000-0010-0000-0100-000007000000}" name="06. Educación y cultura" dataDxfId="106"/>
    <tableColumn id="8" xr3:uid="{00000000-0010-0000-0100-000008000000}" name="07. Medio ambiente" dataDxfId="105"/>
    <tableColumn id="9" xr3:uid="{00000000-0010-0000-0100-000009000000}" name="08. Tráfico y movilidad" dataDxfId="104"/>
    <tableColumn id="10" xr3:uid="{00000000-0010-0000-0100-00000A000000}" name="09. Turismo, eventos y marca ciudad" dataDxfId="103"/>
    <tableColumn id="11" xr3:uid="{00000000-0010-0000-0100-00000B000000}" name="10. Personas mayores, familia y servicios sociales" dataDxfId="102"/>
    <tableColumn id="12" xr3:uid="{00000000-0010-0000-0100-00000C000000}" name="11. Salud pública y seguridad ciudadana" dataDxfId="101"/>
    <tableColumn id="13" xr3:uid="{00000000-0010-0000-0100-00000D000000}" name="Total general" dataDxfId="100" totalsRowDxfId="99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24" displayName="Tabla24" ref="A1:M117" totalsRowShown="0" headerRowDxfId="98" dataDxfId="96" totalsRowDxfId="94" headerRowBorderDxfId="97" tableBorderDxfId="95" totalsRowBorderDxfId="93">
  <autoFilter ref="A1:M117" xr:uid="{00000000-0009-0000-0100-000003000000}"/>
  <sortState ref="A2:M117">
    <sortCondition ref="A1:A117"/>
  </sortState>
  <tableColumns count="13">
    <tableColumn id="1" xr3:uid="{00000000-0010-0000-0200-000001000000}" name="CONTRATACION MENOR / SUMINISTROS / PRIMER TRIMESTRE EJERCICIO 2024" dataDxfId="92"/>
    <tableColumn id="2" xr3:uid="{00000000-0010-0000-0200-000002000000}" name="01. Alcaldía" dataDxfId="91"/>
    <tableColumn id="3" xr3:uid="{00000000-0010-0000-0200-000003000000}" name="02. Urbanismo y vivienda" dataDxfId="90"/>
    <tableColumn id="4" xr3:uid="{00000000-0010-0000-0200-000004000000}" name="03. Participación ciudadana y deportes" dataDxfId="89"/>
    <tableColumn id="5" xr3:uid="{00000000-0010-0000-0200-000005000000}" name="04. Hacienda, personal y modernización administrativa" dataDxfId="88"/>
    <tableColumn id="6" xr3:uid="{00000000-0010-0000-0200-000006000000}" name="05. Comercio, mercados y consumo" dataDxfId="87"/>
    <tableColumn id="7" xr3:uid="{00000000-0010-0000-0200-000007000000}" name="06. Educación y cultura" dataDxfId="86"/>
    <tableColumn id="8" xr3:uid="{00000000-0010-0000-0200-000008000000}" name="07. Medio ambiente" dataDxfId="85"/>
    <tableColumn id="9" xr3:uid="{00000000-0010-0000-0200-000009000000}" name="08. Tráfico y movilidad" dataDxfId="84"/>
    <tableColumn id="10" xr3:uid="{00000000-0010-0000-0200-00000A000000}" name="09. Turismo, eventos y marca ciudad" dataDxfId="83"/>
    <tableColumn id="11" xr3:uid="{00000000-0010-0000-0200-00000B000000}" name="10. Personas mayores, familia y servicios sociales" dataDxfId="82"/>
    <tableColumn id="12" xr3:uid="{00000000-0010-0000-0200-00000C000000}" name="11. Salud pública y seguridad ciudadana" dataDxfId="81"/>
    <tableColumn id="13" xr3:uid="{00000000-0010-0000-0200-00000D000000}" name="Total general" dataDxfId="80" totalsRowDxfId="79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245" displayName="Tabla245" ref="A1:M4" totalsRowShown="0" headerRowDxfId="78" dataDxfId="76" totalsRowDxfId="74" headerRowBorderDxfId="77" tableBorderDxfId="75" totalsRowBorderDxfId="73">
  <autoFilter ref="A1:M4" xr:uid="{00000000-0009-0000-0100-000004000000}"/>
  <sortState ref="A2:M4">
    <sortCondition ref="A1:A4"/>
  </sortState>
  <tableColumns count="13">
    <tableColumn id="1" xr3:uid="{00000000-0010-0000-0300-000001000000}" name="CONTRATACION MENOR / OBRAS / PRIMER TRIMESTRE EJERCICIO 2024" dataDxfId="72"/>
    <tableColumn id="2" xr3:uid="{00000000-0010-0000-0300-000002000000}" name="01. Alcaldía" dataDxfId="71"/>
    <tableColumn id="3" xr3:uid="{00000000-0010-0000-0300-000003000000}" name="02. Urbanismo y vivienda" dataDxfId="70"/>
    <tableColumn id="4" xr3:uid="{00000000-0010-0000-0300-000004000000}" name="03. Participación ciudadana y deportes" dataDxfId="69" totalsRowDxfId="68"/>
    <tableColumn id="5" xr3:uid="{00000000-0010-0000-0300-000005000000}" name="04. Hacienda, personal y modernización administrativa" dataDxfId="67" totalsRowDxfId="66"/>
    <tableColumn id="6" xr3:uid="{00000000-0010-0000-0300-000006000000}" name="05. Comercio, mercados y consumo" dataDxfId="65"/>
    <tableColumn id="7" xr3:uid="{00000000-0010-0000-0300-000007000000}" name="06. Educación y cultura" dataDxfId="64"/>
    <tableColumn id="8" xr3:uid="{00000000-0010-0000-0300-000008000000}" name="07. Medio ambiente" dataDxfId="63"/>
    <tableColumn id="9" xr3:uid="{00000000-0010-0000-0300-000009000000}" name="08. Tráfico y movilidad" dataDxfId="62"/>
    <tableColumn id="10" xr3:uid="{00000000-0010-0000-0300-00000A000000}" name="09. Turismo, eventos y marca ciudad" dataDxfId="61"/>
    <tableColumn id="11" xr3:uid="{00000000-0010-0000-0300-00000B000000}" name="10. Personas mayores, familia y servicios sociales" dataDxfId="60"/>
    <tableColumn id="12" xr3:uid="{00000000-0010-0000-0300-00000C000000}" name="11. Salud pública y seguridad ciudadana" dataDxfId="59"/>
    <tableColumn id="13" xr3:uid="{00000000-0010-0000-0300-00000D000000}" name="Total general" dataDxfId="58" totalsRowDxfId="57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a27" displayName="Tabla27" ref="A1:M2" totalsRowShown="0" headerRowDxfId="56" dataDxfId="54" totalsRowDxfId="52" headerRowBorderDxfId="55" tableBorderDxfId="53" totalsRowBorderDxfId="51">
  <autoFilter ref="A1:M2" xr:uid="{00000000-0009-0000-0100-000006000000}"/>
  <sortState ref="A2:M3">
    <sortCondition ref="A1:A3"/>
  </sortState>
  <tableColumns count="13">
    <tableColumn id="1" xr3:uid="{00000000-0010-0000-0400-000001000000}" name="CONTRATACION MENOR / MIXTOS / PRIMER TRIMESTRE EJERCICIO 2024" dataDxfId="50" totalsRowDxfId="49"/>
    <tableColumn id="2" xr3:uid="{00000000-0010-0000-0400-000002000000}" name="01. Alcaldía" dataDxfId="48" totalsRowDxfId="47"/>
    <tableColumn id="3" xr3:uid="{00000000-0010-0000-0400-000003000000}" name="02. Urbanismo y vivienda" dataDxfId="46" totalsRowDxfId="45"/>
    <tableColumn id="4" xr3:uid="{00000000-0010-0000-0400-000004000000}" name="03. Participación ciudadana y deportes" dataDxfId="44" totalsRowDxfId="43"/>
    <tableColumn id="5" xr3:uid="{00000000-0010-0000-0400-000005000000}" name="04. Hacienda, personal y modernización administrativa" dataDxfId="42" totalsRowDxfId="41"/>
    <tableColumn id="6" xr3:uid="{00000000-0010-0000-0400-000006000000}" name="05. Comercio, mercados y consumo" dataDxfId="40" totalsRowDxfId="39"/>
    <tableColumn id="7" xr3:uid="{00000000-0010-0000-0400-000007000000}" name="06. Educación y cultura" dataDxfId="38" totalsRowDxfId="37"/>
    <tableColumn id="8" xr3:uid="{00000000-0010-0000-0400-000008000000}" name="07. Medio ambiente" dataDxfId="36" totalsRowDxfId="35"/>
    <tableColumn id="9" xr3:uid="{00000000-0010-0000-0400-000009000000}" name="08. Tráfico y movilidad" dataDxfId="34" totalsRowDxfId="33"/>
    <tableColumn id="10" xr3:uid="{00000000-0010-0000-0400-00000A000000}" name="09. Turismo, eventos y marca ciudad" dataDxfId="32" totalsRowDxfId="31"/>
    <tableColumn id="11" xr3:uid="{00000000-0010-0000-0400-00000B000000}" name="10. Personas mayores, familia y servicios sociales" dataDxfId="30" totalsRowDxfId="29"/>
    <tableColumn id="12" xr3:uid="{00000000-0010-0000-0400-00000C000000}" name="11. Salud pública y seguridad ciudadana" dataDxfId="28" totalsRowDxfId="27"/>
    <tableColumn id="13" xr3:uid="{00000000-0010-0000-0400-00000D000000}" name="Total general" dataDxfId="26" totalsRowDxfId="25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a2456" displayName="Tabla2456" ref="A1:M3" totalsRowShown="0" headerRowDxfId="24" dataDxfId="22" totalsRowDxfId="20" headerRowBorderDxfId="23" tableBorderDxfId="21" totalsRowBorderDxfId="19">
  <autoFilter ref="A1:M3" xr:uid="{00000000-0009-0000-0100-000005000000}"/>
  <sortState ref="A2:M3">
    <sortCondition ref="A1:A3"/>
  </sortState>
  <tableColumns count="13">
    <tableColumn id="1" xr3:uid="{00000000-0010-0000-0500-000001000000}" name="CONTRATACION MENOR / OTROS / PRIMER TRIMESTRE EJERCICIO 2024" dataDxfId="18"/>
    <tableColumn id="2" xr3:uid="{00000000-0010-0000-0500-000002000000}" name="01. Alcaldía" dataDxfId="17"/>
    <tableColumn id="3" xr3:uid="{00000000-0010-0000-0500-000003000000}" name="02. Urbanismo y vivienda" dataDxfId="16"/>
    <tableColumn id="4" xr3:uid="{00000000-0010-0000-0500-000004000000}" name="03. Participación ciudadana y deportes" dataDxfId="15"/>
    <tableColumn id="5" xr3:uid="{00000000-0010-0000-0500-000005000000}" name="04. Hacienda, personal y modernización administrativa" dataDxfId="14"/>
    <tableColumn id="6" xr3:uid="{00000000-0010-0000-0500-000006000000}" name="05. Comercio, mercados y consumo" dataDxfId="13"/>
    <tableColumn id="7" xr3:uid="{00000000-0010-0000-0500-000007000000}" name="06. Educación y cultura" dataDxfId="12"/>
    <tableColumn id="8" xr3:uid="{00000000-0010-0000-0500-000008000000}" name="07. Medio ambiente" dataDxfId="11" totalsRowDxfId="10"/>
    <tableColumn id="9" xr3:uid="{00000000-0010-0000-0500-000009000000}" name="08. Tráfico y movilidad" dataDxfId="9" totalsRowDxfId="8"/>
    <tableColumn id="10" xr3:uid="{00000000-0010-0000-0500-00000A000000}" name="09. Turismo, eventos y marca ciudad" dataDxfId="7" totalsRowDxfId="6"/>
    <tableColumn id="11" xr3:uid="{00000000-0010-0000-0500-00000B000000}" name="10. Personas mayores, familia y servicios sociales" dataDxfId="5" totalsRowDxfId="4"/>
    <tableColumn id="12" xr3:uid="{00000000-0010-0000-0500-00000C000000}" name="11. Salud pública y seguridad ciudadana" dataDxfId="3" totalsRowDxfId="2"/>
    <tableColumn id="13" xr3:uid="{00000000-0010-0000-0500-00000D000000}" name="Total general" dataDxfId="1" totalsRowDxfId="0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4"/>
  <sheetViews>
    <sheetView topLeftCell="A76" workbookViewId="0">
      <selection activeCell="B106" sqref="B106"/>
    </sheetView>
  </sheetViews>
  <sheetFormatPr baseColWidth="10" defaultRowHeight="15" x14ac:dyDescent="0.25"/>
  <cols>
    <col min="1" max="1" width="7.5703125" style="1" bestFit="1" customWidth="1"/>
    <col min="2" max="2" width="78.140625" style="2" bestFit="1" customWidth="1"/>
  </cols>
  <sheetData>
    <row r="2" spans="1:2" x14ac:dyDescent="0.25">
      <c r="A2" s="1" t="s">
        <v>100</v>
      </c>
      <c r="B2" s="2" t="s">
        <v>101</v>
      </c>
    </row>
    <row r="3" spans="1:2" x14ac:dyDescent="0.25">
      <c r="A3" s="1" t="s">
        <v>102</v>
      </c>
      <c r="B3" s="2" t="s">
        <v>2908</v>
      </c>
    </row>
    <row r="4" spans="1:2" x14ac:dyDescent="0.25">
      <c r="A4" s="1" t="s">
        <v>103</v>
      </c>
      <c r="B4" s="2" t="s">
        <v>324</v>
      </c>
    </row>
    <row r="5" spans="1:2" x14ac:dyDescent="0.25">
      <c r="A5" s="1" t="s">
        <v>104</v>
      </c>
      <c r="B5" s="2" t="s">
        <v>2909</v>
      </c>
    </row>
    <row r="6" spans="1:2" x14ac:dyDescent="0.25">
      <c r="A6" s="1" t="s">
        <v>306</v>
      </c>
      <c r="B6" s="2" t="s">
        <v>2910</v>
      </c>
    </row>
    <row r="7" spans="1:2" x14ac:dyDescent="0.25">
      <c r="A7" s="1" t="s">
        <v>105</v>
      </c>
      <c r="B7" s="2" t="s">
        <v>2911</v>
      </c>
    </row>
    <row r="8" spans="1:2" x14ac:dyDescent="0.25">
      <c r="A8" s="1" t="s">
        <v>106</v>
      </c>
      <c r="B8" s="2" t="s">
        <v>2912</v>
      </c>
    </row>
    <row r="9" spans="1:2" x14ac:dyDescent="0.25">
      <c r="A9" s="1" t="s">
        <v>107</v>
      </c>
      <c r="B9" s="2" t="s">
        <v>2913</v>
      </c>
    </row>
    <row r="10" spans="1:2" x14ac:dyDescent="0.25">
      <c r="A10" s="1" t="s">
        <v>108</v>
      </c>
      <c r="B10" s="2" t="s">
        <v>2914</v>
      </c>
    </row>
    <row r="11" spans="1:2" x14ac:dyDescent="0.25">
      <c r="A11" s="1" t="s">
        <v>109</v>
      </c>
      <c r="B11" s="2" t="s">
        <v>2915</v>
      </c>
    </row>
    <row r="12" spans="1:2" x14ac:dyDescent="0.25">
      <c r="A12" s="1" t="s">
        <v>307</v>
      </c>
      <c r="B12" s="2" t="s">
        <v>305</v>
      </c>
    </row>
    <row r="13" spans="1:2" x14ac:dyDescent="0.25">
      <c r="A13" s="1">
        <v>1501</v>
      </c>
      <c r="B13" s="2" t="s">
        <v>2916</v>
      </c>
    </row>
    <row r="14" spans="1:2" x14ac:dyDescent="0.25">
      <c r="A14" s="1">
        <v>1511</v>
      </c>
      <c r="B14" s="2" t="s">
        <v>110</v>
      </c>
    </row>
    <row r="15" spans="1:2" x14ac:dyDescent="0.25">
      <c r="A15" s="1">
        <v>1512</v>
      </c>
      <c r="B15" s="2" t="s">
        <v>111</v>
      </c>
    </row>
    <row r="16" spans="1:2" x14ac:dyDescent="0.25">
      <c r="A16" s="1" t="s">
        <v>312</v>
      </c>
      <c r="B16" s="2" t="s">
        <v>311</v>
      </c>
    </row>
    <row r="17" spans="1:2" x14ac:dyDescent="0.25">
      <c r="A17" s="1">
        <v>1532</v>
      </c>
      <c r="B17" s="2" t="s">
        <v>112</v>
      </c>
    </row>
    <row r="18" spans="1:2" x14ac:dyDescent="0.25">
      <c r="A18" s="1">
        <v>1651</v>
      </c>
      <c r="B18" s="2" t="s">
        <v>113</v>
      </c>
    </row>
    <row r="19" spans="1:2" x14ac:dyDescent="0.25">
      <c r="A19" s="1">
        <v>2314</v>
      </c>
      <c r="B19" s="2" t="s">
        <v>114</v>
      </c>
    </row>
    <row r="20" spans="1:2" x14ac:dyDescent="0.25">
      <c r="A20" s="1" t="s">
        <v>314</v>
      </c>
      <c r="B20" s="2" t="s">
        <v>313</v>
      </c>
    </row>
    <row r="21" spans="1:2" x14ac:dyDescent="0.25">
      <c r="A21" s="1">
        <v>2411</v>
      </c>
      <c r="B21" s="2" t="s">
        <v>115</v>
      </c>
    </row>
    <row r="22" spans="1:2" x14ac:dyDescent="0.25">
      <c r="A22" s="1">
        <v>3121</v>
      </c>
      <c r="B22" s="2" t="s">
        <v>116</v>
      </c>
    </row>
    <row r="23" spans="1:2" x14ac:dyDescent="0.25">
      <c r="A23" s="1">
        <v>3411</v>
      </c>
      <c r="B23" s="2" t="s">
        <v>117</v>
      </c>
    </row>
    <row r="24" spans="1:2" x14ac:dyDescent="0.25">
      <c r="A24" s="1" t="s">
        <v>315</v>
      </c>
      <c r="B24" s="2" t="s">
        <v>2919</v>
      </c>
    </row>
    <row r="25" spans="1:2" x14ac:dyDescent="0.25">
      <c r="A25" s="1">
        <v>4314</v>
      </c>
      <c r="B25" s="2" t="s">
        <v>2921</v>
      </c>
    </row>
    <row r="26" spans="1:2" x14ac:dyDescent="0.25">
      <c r="A26" s="1" t="s">
        <v>317</v>
      </c>
      <c r="B26" s="2" t="s">
        <v>316</v>
      </c>
    </row>
    <row r="27" spans="1:2" x14ac:dyDescent="0.25">
      <c r="A27" s="1" t="s">
        <v>310</v>
      </c>
      <c r="B27" s="2" t="s">
        <v>309</v>
      </c>
    </row>
    <row r="28" spans="1:2" x14ac:dyDescent="0.25">
      <c r="A28" s="1">
        <v>4911</v>
      </c>
      <c r="B28" s="2" t="s">
        <v>118</v>
      </c>
    </row>
    <row r="29" spans="1:2" x14ac:dyDescent="0.25">
      <c r="A29" s="1">
        <v>9121</v>
      </c>
      <c r="B29" s="2" t="s">
        <v>119</v>
      </c>
    </row>
    <row r="30" spans="1:2" x14ac:dyDescent="0.25">
      <c r="A30" s="1">
        <v>9200</v>
      </c>
      <c r="B30" s="2" t="s">
        <v>2917</v>
      </c>
    </row>
    <row r="31" spans="1:2" x14ac:dyDescent="0.25">
      <c r="A31" s="1">
        <v>9201</v>
      </c>
      <c r="B31" s="2" t="s">
        <v>120</v>
      </c>
    </row>
    <row r="32" spans="1:2" x14ac:dyDescent="0.25">
      <c r="A32" s="1">
        <v>9202</v>
      </c>
      <c r="B32" s="2" t="s">
        <v>121</v>
      </c>
    </row>
    <row r="33" spans="1:2" x14ac:dyDescent="0.25">
      <c r="A33" s="1">
        <v>9203</v>
      </c>
      <c r="B33" s="2" t="s">
        <v>122</v>
      </c>
    </row>
    <row r="34" spans="1:2" x14ac:dyDescent="0.25">
      <c r="A34" s="1">
        <v>9204</v>
      </c>
      <c r="B34" s="2" t="s">
        <v>123</v>
      </c>
    </row>
    <row r="35" spans="1:2" x14ac:dyDescent="0.25">
      <c r="A35" s="1">
        <v>9205</v>
      </c>
      <c r="B35" s="2" t="s">
        <v>124</v>
      </c>
    </row>
    <row r="36" spans="1:2" x14ac:dyDescent="0.25">
      <c r="A36" s="1">
        <v>9206</v>
      </c>
      <c r="B36" s="2" t="s">
        <v>125</v>
      </c>
    </row>
    <row r="37" spans="1:2" x14ac:dyDescent="0.25">
      <c r="A37" s="1">
        <v>9207</v>
      </c>
      <c r="B37" s="2" t="s">
        <v>126</v>
      </c>
    </row>
    <row r="38" spans="1:2" x14ac:dyDescent="0.25">
      <c r="A38" s="1">
        <v>9209</v>
      </c>
      <c r="B38" s="2" t="s">
        <v>2918</v>
      </c>
    </row>
    <row r="39" spans="1:2" x14ac:dyDescent="0.25">
      <c r="A39" s="1">
        <v>9231</v>
      </c>
      <c r="B39" s="2" t="s">
        <v>127</v>
      </c>
    </row>
    <row r="40" spans="1:2" x14ac:dyDescent="0.25">
      <c r="A40" s="1">
        <v>9241</v>
      </c>
      <c r="B40" s="2" t="s">
        <v>128</v>
      </c>
    </row>
    <row r="41" spans="1:2" x14ac:dyDescent="0.25">
      <c r="A41" s="1">
        <v>9291</v>
      </c>
      <c r="B41" s="2" t="s">
        <v>129</v>
      </c>
    </row>
    <row r="42" spans="1:2" x14ac:dyDescent="0.25">
      <c r="A42" s="1">
        <v>9311</v>
      </c>
      <c r="B42" s="2" t="s">
        <v>130</v>
      </c>
    </row>
    <row r="43" spans="1:2" x14ac:dyDescent="0.25">
      <c r="A43" s="1" t="s">
        <v>308</v>
      </c>
      <c r="B43" s="2" t="s">
        <v>131</v>
      </c>
    </row>
    <row r="44" spans="1:2" x14ac:dyDescent="0.25">
      <c r="A44" s="1">
        <v>9321</v>
      </c>
      <c r="B44" s="2" t="s">
        <v>132</v>
      </c>
    </row>
    <row r="45" spans="1:2" x14ac:dyDescent="0.25">
      <c r="A45" s="1">
        <v>9331</v>
      </c>
      <c r="B45" s="2" t="s">
        <v>133</v>
      </c>
    </row>
    <row r="46" spans="1:2" x14ac:dyDescent="0.25">
      <c r="A46" s="1">
        <v>9332</v>
      </c>
      <c r="B46" s="2" t="s">
        <v>134</v>
      </c>
    </row>
    <row r="47" spans="1:2" x14ac:dyDescent="0.25">
      <c r="A47" s="1">
        <v>9333</v>
      </c>
      <c r="B47" s="2" t="s">
        <v>320</v>
      </c>
    </row>
    <row r="48" spans="1:2" x14ac:dyDescent="0.25">
      <c r="A48" s="1" t="s">
        <v>318</v>
      </c>
      <c r="B48" s="2" t="s">
        <v>319</v>
      </c>
    </row>
    <row r="49" spans="1:2" x14ac:dyDescent="0.25">
      <c r="A49" s="1">
        <v>9341</v>
      </c>
      <c r="B49" s="2" t="s">
        <v>136</v>
      </c>
    </row>
    <row r="50" spans="1:2" x14ac:dyDescent="0.25">
      <c r="A50" s="1" t="s">
        <v>137</v>
      </c>
      <c r="B50" s="2" t="s">
        <v>138</v>
      </c>
    </row>
    <row r="51" spans="1:2" x14ac:dyDescent="0.25">
      <c r="A51" s="1" t="s">
        <v>139</v>
      </c>
      <c r="B51" s="2" t="s">
        <v>2923</v>
      </c>
    </row>
    <row r="52" spans="1:2" x14ac:dyDescent="0.25">
      <c r="A52" s="1">
        <v>1302</v>
      </c>
      <c r="B52" s="2" t="s">
        <v>2926</v>
      </c>
    </row>
    <row r="53" spans="1:2" x14ac:dyDescent="0.25">
      <c r="A53" s="1" t="s">
        <v>140</v>
      </c>
      <c r="B53" s="2" t="s">
        <v>141</v>
      </c>
    </row>
    <row r="54" spans="1:2" x14ac:dyDescent="0.25">
      <c r="A54" s="58" t="s">
        <v>142</v>
      </c>
      <c r="B54" s="2" t="s">
        <v>143</v>
      </c>
    </row>
    <row r="55" spans="1:2" x14ac:dyDescent="0.25">
      <c r="A55" s="59">
        <v>1341</v>
      </c>
      <c r="B55" s="2" t="s">
        <v>143</v>
      </c>
    </row>
    <row r="56" spans="1:2" x14ac:dyDescent="0.25">
      <c r="A56" s="1" t="s">
        <v>144</v>
      </c>
      <c r="B56" s="2" t="s">
        <v>145</v>
      </c>
    </row>
    <row r="57" spans="1:2" x14ac:dyDescent="0.25">
      <c r="A57" s="1" t="s">
        <v>146</v>
      </c>
      <c r="B57" s="2" t="s">
        <v>147</v>
      </c>
    </row>
    <row r="58" spans="1:2" x14ac:dyDescent="0.25">
      <c r="A58" s="1" t="s">
        <v>148</v>
      </c>
      <c r="B58" s="2" t="s">
        <v>2916</v>
      </c>
    </row>
    <row r="59" spans="1:2" x14ac:dyDescent="0.25">
      <c r="A59" s="1" t="s">
        <v>149</v>
      </c>
      <c r="B59" s="2" t="s">
        <v>110</v>
      </c>
    </row>
    <row r="60" spans="1:2" x14ac:dyDescent="0.25">
      <c r="A60" s="1" t="s">
        <v>150</v>
      </c>
      <c r="B60" s="2" t="s">
        <v>111</v>
      </c>
    </row>
    <row r="61" spans="1:2" x14ac:dyDescent="0.25">
      <c r="A61" s="1" t="s">
        <v>151</v>
      </c>
      <c r="B61" s="2" t="s">
        <v>112</v>
      </c>
    </row>
    <row r="62" spans="1:2" x14ac:dyDescent="0.25">
      <c r="A62" s="1" t="s">
        <v>152</v>
      </c>
      <c r="B62" s="2" t="s">
        <v>2927</v>
      </c>
    </row>
    <row r="63" spans="1:2" x14ac:dyDescent="0.25">
      <c r="A63" s="1">
        <v>1621</v>
      </c>
      <c r="B63" s="2" t="s">
        <v>2927</v>
      </c>
    </row>
    <row r="64" spans="1:2" x14ac:dyDescent="0.25">
      <c r="A64" s="1" t="s">
        <v>153</v>
      </c>
      <c r="B64" s="2" t="s">
        <v>154</v>
      </c>
    </row>
    <row r="65" spans="1:2" x14ac:dyDescent="0.25">
      <c r="A65" s="1" t="s">
        <v>155</v>
      </c>
      <c r="B65" s="2" t="s">
        <v>156</v>
      </c>
    </row>
    <row r="66" spans="1:2" x14ac:dyDescent="0.25">
      <c r="A66" s="1" t="s">
        <v>157</v>
      </c>
      <c r="B66" s="2" t="s">
        <v>113</v>
      </c>
    </row>
    <row r="67" spans="1:2" x14ac:dyDescent="0.25">
      <c r="A67" s="1" t="s">
        <v>158</v>
      </c>
      <c r="B67" s="2" t="s">
        <v>159</v>
      </c>
    </row>
    <row r="68" spans="1:2" x14ac:dyDescent="0.25">
      <c r="A68" s="1" t="s">
        <v>160</v>
      </c>
      <c r="B68" s="2" t="s">
        <v>161</v>
      </c>
    </row>
    <row r="69" spans="1:2" x14ac:dyDescent="0.25">
      <c r="A69" s="1">
        <v>1711</v>
      </c>
      <c r="B69" s="2" t="s">
        <v>161</v>
      </c>
    </row>
    <row r="70" spans="1:2" x14ac:dyDescent="0.25">
      <c r="A70" s="1" t="s">
        <v>162</v>
      </c>
      <c r="B70" s="2" t="s">
        <v>163</v>
      </c>
    </row>
    <row r="71" spans="1:2" x14ac:dyDescent="0.25">
      <c r="A71" s="1">
        <v>1721</v>
      </c>
      <c r="B71" s="2" t="s">
        <v>163</v>
      </c>
    </row>
    <row r="72" spans="1:2" x14ac:dyDescent="0.25">
      <c r="A72" s="1" t="s">
        <v>164</v>
      </c>
      <c r="B72" s="2" t="s">
        <v>165</v>
      </c>
    </row>
    <row r="73" spans="1:2" x14ac:dyDescent="0.25">
      <c r="A73" s="1" t="s">
        <v>166</v>
      </c>
      <c r="B73" s="2" t="s">
        <v>167</v>
      </c>
    </row>
    <row r="74" spans="1:2" x14ac:dyDescent="0.25">
      <c r="A74" s="1">
        <v>2312</v>
      </c>
      <c r="B74" s="2" t="s">
        <v>167</v>
      </c>
    </row>
    <row r="75" spans="1:2" x14ac:dyDescent="0.25">
      <c r="A75" s="1" t="s">
        <v>168</v>
      </c>
      <c r="B75" s="2" t="s">
        <v>2925</v>
      </c>
    </row>
    <row r="76" spans="1:2" x14ac:dyDescent="0.25">
      <c r="A76" s="1">
        <v>2313</v>
      </c>
      <c r="B76" s="2" t="s">
        <v>2925</v>
      </c>
    </row>
    <row r="77" spans="1:2" x14ac:dyDescent="0.25">
      <c r="A77" s="1" t="s">
        <v>169</v>
      </c>
      <c r="B77" s="2" t="s">
        <v>114</v>
      </c>
    </row>
    <row r="78" spans="1:2" x14ac:dyDescent="0.25">
      <c r="A78" s="1" t="s">
        <v>170</v>
      </c>
      <c r="B78" s="2" t="s">
        <v>171</v>
      </c>
    </row>
    <row r="79" spans="1:2" x14ac:dyDescent="0.25">
      <c r="A79" s="1" t="s">
        <v>172</v>
      </c>
      <c r="B79" s="2" t="s">
        <v>115</v>
      </c>
    </row>
    <row r="80" spans="1:2" x14ac:dyDescent="0.25">
      <c r="A80" s="1" t="s">
        <v>173</v>
      </c>
      <c r="B80" s="2" t="s">
        <v>174</v>
      </c>
    </row>
    <row r="81" spans="1:2" x14ac:dyDescent="0.25">
      <c r="A81" s="1" t="s">
        <v>175</v>
      </c>
      <c r="B81" s="2" t="s">
        <v>176</v>
      </c>
    </row>
    <row r="82" spans="1:2" x14ac:dyDescent="0.25">
      <c r="A82" s="1" t="s">
        <v>177</v>
      </c>
      <c r="B82" s="2" t="s">
        <v>116</v>
      </c>
    </row>
    <row r="83" spans="1:2" x14ac:dyDescent="0.25">
      <c r="A83" s="1" t="s">
        <v>178</v>
      </c>
      <c r="B83" s="2" t="s">
        <v>2922</v>
      </c>
    </row>
    <row r="84" spans="1:2" x14ac:dyDescent="0.25">
      <c r="A84" s="1" t="s">
        <v>179</v>
      </c>
      <c r="B84" s="2" t="s">
        <v>180</v>
      </c>
    </row>
    <row r="85" spans="1:2" x14ac:dyDescent="0.25">
      <c r="A85" s="1" t="s">
        <v>181</v>
      </c>
      <c r="B85" s="2" t="s">
        <v>182</v>
      </c>
    </row>
    <row r="86" spans="1:2" x14ac:dyDescent="0.25">
      <c r="A86" s="1" t="s">
        <v>183</v>
      </c>
      <c r="B86" s="2" t="s">
        <v>184</v>
      </c>
    </row>
    <row r="87" spans="1:2" x14ac:dyDescent="0.25">
      <c r="A87" s="1" t="s">
        <v>185</v>
      </c>
      <c r="B87" s="2" t="s">
        <v>186</v>
      </c>
    </row>
    <row r="88" spans="1:2" x14ac:dyDescent="0.25">
      <c r="A88" s="1" t="s">
        <v>187</v>
      </c>
      <c r="B88" s="2" t="s">
        <v>188</v>
      </c>
    </row>
    <row r="89" spans="1:2" x14ac:dyDescent="0.25">
      <c r="A89" s="1" t="s">
        <v>189</v>
      </c>
      <c r="B89" s="2" t="s">
        <v>190</v>
      </c>
    </row>
    <row r="90" spans="1:2" x14ac:dyDescent="0.25">
      <c r="A90" s="1" t="s">
        <v>191</v>
      </c>
      <c r="B90" s="2" t="s">
        <v>192</v>
      </c>
    </row>
    <row r="91" spans="1:2" x14ac:dyDescent="0.25">
      <c r="A91" s="1">
        <v>3341</v>
      </c>
      <c r="B91" s="2" t="s">
        <v>192</v>
      </c>
    </row>
    <row r="92" spans="1:2" x14ac:dyDescent="0.25">
      <c r="A92" s="1" t="s">
        <v>193</v>
      </c>
      <c r="B92" s="2" t="s">
        <v>194</v>
      </c>
    </row>
    <row r="93" spans="1:2" x14ac:dyDescent="0.25">
      <c r="A93" s="1" t="s">
        <v>195</v>
      </c>
      <c r="B93" s="2" t="s">
        <v>196</v>
      </c>
    </row>
    <row r="94" spans="1:2" x14ac:dyDescent="0.25">
      <c r="A94" s="1" t="s">
        <v>197</v>
      </c>
      <c r="B94" s="2" t="s">
        <v>198</v>
      </c>
    </row>
    <row r="95" spans="1:2" x14ac:dyDescent="0.25">
      <c r="A95" s="1" t="s">
        <v>199</v>
      </c>
      <c r="B95" s="2" t="s">
        <v>117</v>
      </c>
    </row>
    <row r="96" spans="1:2" x14ac:dyDescent="0.25">
      <c r="A96" s="1" t="s">
        <v>200</v>
      </c>
      <c r="B96" s="2" t="s">
        <v>201</v>
      </c>
    </row>
    <row r="97" spans="1:2" x14ac:dyDescent="0.25">
      <c r="A97" s="1" t="s">
        <v>202</v>
      </c>
      <c r="B97" s="2" t="s">
        <v>203</v>
      </c>
    </row>
    <row r="98" spans="1:2" x14ac:dyDescent="0.25">
      <c r="A98" s="1" t="s">
        <v>204</v>
      </c>
      <c r="B98" s="2" t="s">
        <v>205</v>
      </c>
    </row>
    <row r="99" spans="1:2" x14ac:dyDescent="0.25">
      <c r="A99" s="1" t="s">
        <v>206</v>
      </c>
      <c r="B99" s="2" t="s">
        <v>207</v>
      </c>
    </row>
    <row r="100" spans="1:2" x14ac:dyDescent="0.25">
      <c r="A100" s="1" t="s">
        <v>208</v>
      </c>
      <c r="B100" s="2" t="s">
        <v>2920</v>
      </c>
    </row>
    <row r="101" spans="1:2" x14ac:dyDescent="0.25">
      <c r="A101" s="1">
        <v>4312</v>
      </c>
      <c r="B101" s="2" t="s">
        <v>2920</v>
      </c>
    </row>
    <row r="102" spans="1:2" x14ac:dyDescent="0.25">
      <c r="A102" s="1" t="s">
        <v>209</v>
      </c>
      <c r="B102" s="2" t="s">
        <v>2921</v>
      </c>
    </row>
    <row r="103" spans="1:2" x14ac:dyDescent="0.25">
      <c r="A103" s="1">
        <v>4322</v>
      </c>
      <c r="B103" s="2" t="s">
        <v>2924</v>
      </c>
    </row>
    <row r="104" spans="1:2" x14ac:dyDescent="0.25">
      <c r="A104" s="67" t="s">
        <v>2928</v>
      </c>
      <c r="B104" s="2" t="s">
        <v>2924</v>
      </c>
    </row>
    <row r="105" spans="1:2" x14ac:dyDescent="0.25">
      <c r="A105" s="1" t="s">
        <v>210</v>
      </c>
      <c r="B105" s="2" t="s">
        <v>211</v>
      </c>
    </row>
    <row r="106" spans="1:2" x14ac:dyDescent="0.25">
      <c r="A106" s="1">
        <v>4321</v>
      </c>
      <c r="B106" s="2" t="s">
        <v>211</v>
      </c>
    </row>
    <row r="107" spans="1:2" x14ac:dyDescent="0.25">
      <c r="A107" s="1" t="s">
        <v>212</v>
      </c>
      <c r="B107" s="2" t="s">
        <v>213</v>
      </c>
    </row>
    <row r="108" spans="1:2" x14ac:dyDescent="0.25">
      <c r="A108" s="1" t="s">
        <v>214</v>
      </c>
      <c r="B108" s="2" t="s">
        <v>118</v>
      </c>
    </row>
    <row r="109" spans="1:2" x14ac:dyDescent="0.25">
      <c r="A109" s="1" t="s">
        <v>215</v>
      </c>
      <c r="B109" s="2" t="s">
        <v>119</v>
      </c>
    </row>
    <row r="110" spans="1:2" x14ac:dyDescent="0.25">
      <c r="A110" s="1" t="s">
        <v>216</v>
      </c>
      <c r="B110" s="2" t="s">
        <v>2917</v>
      </c>
    </row>
    <row r="111" spans="1:2" x14ac:dyDescent="0.25">
      <c r="A111" s="1" t="s">
        <v>217</v>
      </c>
      <c r="B111" s="2" t="s">
        <v>120</v>
      </c>
    </row>
    <row r="112" spans="1:2" x14ac:dyDescent="0.25">
      <c r="A112" s="1" t="s">
        <v>218</v>
      </c>
      <c r="B112" s="2" t="s">
        <v>121</v>
      </c>
    </row>
    <row r="113" spans="1:2" x14ac:dyDescent="0.25">
      <c r="A113" s="1" t="s">
        <v>219</v>
      </c>
      <c r="B113" s="2" t="s">
        <v>122</v>
      </c>
    </row>
    <row r="114" spans="1:2" x14ac:dyDescent="0.25">
      <c r="A114" s="1" t="s">
        <v>220</v>
      </c>
      <c r="B114" s="2" t="s">
        <v>123</v>
      </c>
    </row>
    <row r="115" spans="1:2" x14ac:dyDescent="0.25">
      <c r="A115" s="1" t="s">
        <v>221</v>
      </c>
      <c r="B115" s="2" t="s">
        <v>124</v>
      </c>
    </row>
    <row r="116" spans="1:2" x14ac:dyDescent="0.25">
      <c r="A116" s="1" t="s">
        <v>222</v>
      </c>
      <c r="B116" s="2" t="s">
        <v>125</v>
      </c>
    </row>
    <row r="117" spans="1:2" x14ac:dyDescent="0.25">
      <c r="A117" s="1" t="s">
        <v>223</v>
      </c>
      <c r="B117" s="2" t="s">
        <v>126</v>
      </c>
    </row>
    <row r="118" spans="1:2" x14ac:dyDescent="0.25">
      <c r="A118" s="1" t="s">
        <v>224</v>
      </c>
      <c r="B118" s="2" t="s">
        <v>2918</v>
      </c>
    </row>
    <row r="119" spans="1:2" x14ac:dyDescent="0.25">
      <c r="A119" s="1" t="s">
        <v>225</v>
      </c>
      <c r="B119" s="2" t="s">
        <v>127</v>
      </c>
    </row>
    <row r="120" spans="1:2" x14ac:dyDescent="0.25">
      <c r="A120" s="1" t="s">
        <v>226</v>
      </c>
      <c r="B120" s="2" t="s">
        <v>128</v>
      </c>
    </row>
    <row r="121" spans="1:2" x14ac:dyDescent="0.25">
      <c r="A121" s="1" t="s">
        <v>227</v>
      </c>
      <c r="B121" s="2" t="s">
        <v>129</v>
      </c>
    </row>
    <row r="122" spans="1:2" x14ac:dyDescent="0.25">
      <c r="A122" s="1" t="s">
        <v>228</v>
      </c>
      <c r="B122" s="2" t="s">
        <v>130</v>
      </c>
    </row>
    <row r="123" spans="1:2" x14ac:dyDescent="0.25">
      <c r="A123" s="1" t="s">
        <v>229</v>
      </c>
      <c r="B123" s="2" t="s">
        <v>132</v>
      </c>
    </row>
    <row r="124" spans="1:2" x14ac:dyDescent="0.25">
      <c r="A124" s="1" t="s">
        <v>230</v>
      </c>
      <c r="B124" s="2" t="s">
        <v>133</v>
      </c>
    </row>
    <row r="125" spans="1:2" x14ac:dyDescent="0.25">
      <c r="A125" s="1" t="s">
        <v>231</v>
      </c>
      <c r="B125" s="2" t="s">
        <v>134</v>
      </c>
    </row>
    <row r="126" spans="1:2" x14ac:dyDescent="0.25">
      <c r="A126" s="1" t="s">
        <v>232</v>
      </c>
      <c r="B126" s="2" t="s">
        <v>135</v>
      </c>
    </row>
    <row r="127" spans="1:2" x14ac:dyDescent="0.25">
      <c r="A127" s="1" t="s">
        <v>233</v>
      </c>
      <c r="B127" s="2" t="s">
        <v>234</v>
      </c>
    </row>
    <row r="128" spans="1:2" x14ac:dyDescent="0.25">
      <c r="A128" s="1" t="s">
        <v>235</v>
      </c>
      <c r="B128" s="2" t="s">
        <v>236</v>
      </c>
    </row>
    <row r="129" spans="1:2" x14ac:dyDescent="0.25">
      <c r="A129" s="1" t="s">
        <v>237</v>
      </c>
      <c r="B129" s="2" t="s">
        <v>238</v>
      </c>
    </row>
    <row r="130" spans="1:2" x14ac:dyDescent="0.25">
      <c r="A130" s="1" t="s">
        <v>239</v>
      </c>
      <c r="B130" s="2" t="s">
        <v>240</v>
      </c>
    </row>
    <row r="131" spans="1:2" x14ac:dyDescent="0.25">
      <c r="A131" s="1" t="s">
        <v>241</v>
      </c>
      <c r="B131" s="2" t="s">
        <v>242</v>
      </c>
    </row>
    <row r="132" spans="1:2" x14ac:dyDescent="0.25">
      <c r="A132" s="1" t="s">
        <v>243</v>
      </c>
      <c r="B132" s="2" t="s">
        <v>136</v>
      </c>
    </row>
    <row r="133" spans="1:2" x14ac:dyDescent="0.25">
      <c r="A133" s="1">
        <v>1331</v>
      </c>
      <c r="B133" s="2" t="s">
        <v>244</v>
      </c>
    </row>
    <row r="134" spans="1:2" x14ac:dyDescent="0.25">
      <c r="A134" s="1" t="s">
        <v>245</v>
      </c>
      <c r="B134" s="2" t="s">
        <v>246</v>
      </c>
    </row>
    <row r="135" spans="1:2" x14ac:dyDescent="0.25">
      <c r="A135" s="1" t="s">
        <v>247</v>
      </c>
      <c r="B135" s="3" t="s">
        <v>248</v>
      </c>
    </row>
    <row r="136" spans="1:2" x14ac:dyDescent="0.25">
      <c r="A136" s="1" t="s">
        <v>249</v>
      </c>
      <c r="B136" s="3" t="s">
        <v>250</v>
      </c>
    </row>
    <row r="137" spans="1:2" x14ac:dyDescent="0.25">
      <c r="A137" s="1" t="s">
        <v>251</v>
      </c>
      <c r="B137" s="3" t="s">
        <v>252</v>
      </c>
    </row>
    <row r="138" spans="1:2" x14ac:dyDescent="0.25">
      <c r="A138" s="1" t="s">
        <v>253</v>
      </c>
      <c r="B138" s="3" t="s">
        <v>254</v>
      </c>
    </row>
    <row r="139" spans="1:2" x14ac:dyDescent="0.25">
      <c r="A139" s="1" t="s">
        <v>255</v>
      </c>
      <c r="B139" s="3" t="s">
        <v>256</v>
      </c>
    </row>
    <row r="140" spans="1:2" x14ac:dyDescent="0.25">
      <c r="A140" s="1" t="s">
        <v>257</v>
      </c>
      <c r="B140" s="3" t="s">
        <v>258</v>
      </c>
    </row>
    <row r="141" spans="1:2" x14ac:dyDescent="0.25">
      <c r="A141" s="1" t="s">
        <v>259</v>
      </c>
      <c r="B141" s="3" t="s">
        <v>260</v>
      </c>
    </row>
    <row r="142" spans="1:2" x14ac:dyDescent="0.25">
      <c r="A142" s="1" t="s">
        <v>261</v>
      </c>
      <c r="B142" s="3" t="s">
        <v>262</v>
      </c>
    </row>
    <row r="143" spans="1:2" x14ac:dyDescent="0.25">
      <c r="A143" s="1" t="s">
        <v>263</v>
      </c>
      <c r="B143" s="3" t="s">
        <v>264</v>
      </c>
    </row>
    <row r="144" spans="1:2" x14ac:dyDescent="0.25">
      <c r="A144" s="4">
        <v>2</v>
      </c>
      <c r="B144" s="3" t="s">
        <v>265</v>
      </c>
    </row>
    <row r="145" spans="1:2" x14ac:dyDescent="0.25">
      <c r="A145" s="4">
        <v>6</v>
      </c>
      <c r="B145" s="3" t="s">
        <v>266</v>
      </c>
    </row>
    <row r="146" spans="1:2" x14ac:dyDescent="0.25">
      <c r="A146" s="4">
        <v>8</v>
      </c>
      <c r="B146" s="3" t="s">
        <v>267</v>
      </c>
    </row>
    <row r="147" spans="1:2" x14ac:dyDescent="0.25">
      <c r="A147" s="4">
        <v>1</v>
      </c>
      <c r="B147" s="3" t="s">
        <v>273</v>
      </c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  <c r="B171" s="3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  <c r="B182" s="3"/>
    </row>
    <row r="183" spans="1:2" x14ac:dyDescent="0.25">
      <c r="A183" s="5"/>
      <c r="B183" s="3"/>
    </row>
    <row r="184" spans="1:2" x14ac:dyDescent="0.25">
      <c r="A184" s="5"/>
      <c r="B184" s="3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</row>
    <row r="190" spans="1:2" x14ac:dyDescent="0.25">
      <c r="A190" s="5"/>
    </row>
    <row r="191" spans="1:2" x14ac:dyDescent="0.25">
      <c r="A191" s="5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  <c r="B223" s="3"/>
    </row>
    <row r="224" spans="1:2" x14ac:dyDescent="0.25">
      <c r="A224" s="5"/>
      <c r="B224" s="3"/>
    </row>
    <row r="225" spans="1:2" x14ac:dyDescent="0.25">
      <c r="A225" s="5"/>
      <c r="B225" s="3"/>
    </row>
    <row r="226" spans="1:2" x14ac:dyDescent="0.25">
      <c r="A226" s="5"/>
      <c r="B226" s="3"/>
    </row>
    <row r="227" spans="1:2" x14ac:dyDescent="0.25">
      <c r="A227" s="5"/>
      <c r="B227" s="3"/>
    </row>
    <row r="228" spans="1:2" x14ac:dyDescent="0.25">
      <c r="A228" s="5"/>
      <c r="B228" s="3"/>
    </row>
    <row r="229" spans="1:2" x14ac:dyDescent="0.25">
      <c r="A229" s="5"/>
      <c r="B229" s="3"/>
    </row>
    <row r="230" spans="1:2" x14ac:dyDescent="0.25">
      <c r="A230" s="5"/>
      <c r="B230" s="3"/>
    </row>
    <row r="231" spans="1:2" x14ac:dyDescent="0.25">
      <c r="A231" s="5"/>
    </row>
    <row r="233" spans="1:2" x14ac:dyDescent="0.25">
      <c r="A233" s="5"/>
    </row>
    <row r="235" spans="1:2" x14ac:dyDescent="0.25">
      <c r="A235" s="5"/>
    </row>
    <row r="236" spans="1:2" x14ac:dyDescent="0.25">
      <c r="A236" s="5"/>
    </row>
    <row r="237" spans="1:2" x14ac:dyDescent="0.25">
      <c r="A237" s="5"/>
    </row>
    <row r="238" spans="1:2" x14ac:dyDescent="0.25">
      <c r="A238" s="5"/>
    </row>
    <row r="239" spans="1:2" x14ac:dyDescent="0.25">
      <c r="A239" s="5"/>
    </row>
    <row r="240" spans="1:2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</sheetData>
  <autoFilter ref="A1:B254" xr:uid="{FB22FA4B-56A2-484B-BCCD-76E6286411AD}"/>
  <pageMargins left="0.7" right="0.7" top="0.75" bottom="0.75" header="0.3" footer="0.3"/>
  <pageSetup paperSize="9" orientation="portrait" r:id="rId1"/>
  <ignoredErrors>
    <ignoredError sqref="A7:A11 A2: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56"/>
  <sheetViews>
    <sheetView workbookViewId="0">
      <selection activeCell="A651" sqref="A651"/>
    </sheetView>
  </sheetViews>
  <sheetFormatPr baseColWidth="10" defaultRowHeight="15" x14ac:dyDescent="0.25"/>
  <cols>
    <col min="1" max="1" width="74.5703125" bestFit="1" customWidth="1"/>
    <col min="2" max="2" width="21" bestFit="1" customWidth="1"/>
  </cols>
  <sheetData>
    <row r="2" spans="1:2" x14ac:dyDescent="0.25">
      <c r="A2" s="39" t="s">
        <v>70</v>
      </c>
      <c r="B2" s="40" t="s">
        <v>326</v>
      </c>
    </row>
    <row r="4" spans="1:2" x14ac:dyDescent="0.25">
      <c r="A4" s="29" t="s">
        <v>277</v>
      </c>
      <c r="B4" s="30" t="s">
        <v>280</v>
      </c>
    </row>
    <row r="5" spans="1:2" x14ac:dyDescent="0.25">
      <c r="A5" s="27" t="s">
        <v>85</v>
      </c>
      <c r="B5" s="28">
        <v>4385.74</v>
      </c>
    </row>
    <row r="6" spans="1:2" x14ac:dyDescent="0.25">
      <c r="A6" s="27" t="s">
        <v>2391</v>
      </c>
      <c r="B6" s="28">
        <v>726</v>
      </c>
    </row>
    <row r="7" spans="1:2" x14ac:dyDescent="0.25">
      <c r="A7" s="27" t="s">
        <v>723</v>
      </c>
      <c r="B7" s="28">
        <v>5045.7</v>
      </c>
    </row>
    <row r="8" spans="1:2" x14ac:dyDescent="0.25">
      <c r="A8" s="27" t="s">
        <v>24</v>
      </c>
      <c r="B8" s="28">
        <v>11510</v>
      </c>
    </row>
    <row r="9" spans="1:2" x14ac:dyDescent="0.25">
      <c r="A9" s="27" t="s">
        <v>23</v>
      </c>
      <c r="B9" s="28">
        <v>12161.52</v>
      </c>
    </row>
    <row r="10" spans="1:2" x14ac:dyDescent="0.25">
      <c r="A10" s="27" t="s">
        <v>86</v>
      </c>
      <c r="B10" s="28">
        <v>9148.52</v>
      </c>
    </row>
    <row r="11" spans="1:2" x14ac:dyDescent="0.25">
      <c r="A11" s="27" t="s">
        <v>375</v>
      </c>
      <c r="B11" s="28">
        <v>3804.82</v>
      </c>
    </row>
    <row r="12" spans="1:2" x14ac:dyDescent="0.25">
      <c r="A12" s="27" t="s">
        <v>93</v>
      </c>
      <c r="B12" s="28">
        <v>1100</v>
      </c>
    </row>
    <row r="13" spans="1:2" x14ac:dyDescent="0.25">
      <c r="A13" s="27" t="s">
        <v>38</v>
      </c>
      <c r="B13" s="28">
        <v>7247.9</v>
      </c>
    </row>
    <row r="14" spans="1:2" x14ac:dyDescent="0.25">
      <c r="A14" s="27" t="s">
        <v>371</v>
      </c>
      <c r="B14" s="28">
        <v>544.5</v>
      </c>
    </row>
    <row r="15" spans="1:2" x14ac:dyDescent="0.25">
      <c r="A15" s="27" t="s">
        <v>78</v>
      </c>
      <c r="B15" s="28">
        <v>3630</v>
      </c>
    </row>
    <row r="16" spans="1:2" x14ac:dyDescent="0.25">
      <c r="A16" s="27" t="s">
        <v>792</v>
      </c>
      <c r="B16" s="28">
        <v>4210.41</v>
      </c>
    </row>
    <row r="17" spans="1:2" x14ac:dyDescent="0.25">
      <c r="A17" s="27" t="s">
        <v>951</v>
      </c>
      <c r="B17" s="28">
        <v>238.31</v>
      </c>
    </row>
    <row r="18" spans="1:2" x14ac:dyDescent="0.25">
      <c r="A18" s="27" t="s">
        <v>27</v>
      </c>
      <c r="B18" s="28">
        <v>990</v>
      </c>
    </row>
    <row r="19" spans="1:2" x14ac:dyDescent="0.25">
      <c r="A19" s="27" t="s">
        <v>87</v>
      </c>
      <c r="B19" s="28">
        <v>9249.3100000000013</v>
      </c>
    </row>
    <row r="20" spans="1:2" x14ac:dyDescent="0.25">
      <c r="A20" s="27" t="s">
        <v>33</v>
      </c>
      <c r="B20" s="28">
        <v>11317.84</v>
      </c>
    </row>
    <row r="21" spans="1:2" x14ac:dyDescent="0.25">
      <c r="A21" s="27" t="s">
        <v>14</v>
      </c>
      <c r="B21" s="28">
        <v>8217.17</v>
      </c>
    </row>
    <row r="22" spans="1:2" x14ac:dyDescent="0.25">
      <c r="A22" s="27" t="s">
        <v>1084</v>
      </c>
      <c r="B22" s="28">
        <v>450</v>
      </c>
    </row>
    <row r="23" spans="1:2" x14ac:dyDescent="0.25">
      <c r="A23" s="27" t="s">
        <v>1082</v>
      </c>
      <c r="B23" s="28">
        <v>1500</v>
      </c>
    </row>
    <row r="24" spans="1:2" x14ac:dyDescent="0.25">
      <c r="A24" s="27" t="s">
        <v>372</v>
      </c>
      <c r="B24" s="28">
        <v>1000</v>
      </c>
    </row>
    <row r="25" spans="1:2" x14ac:dyDescent="0.25">
      <c r="A25" s="27" t="s">
        <v>1085</v>
      </c>
      <c r="B25" s="28">
        <v>1000</v>
      </c>
    </row>
    <row r="26" spans="1:2" x14ac:dyDescent="0.25">
      <c r="A26" s="27" t="s">
        <v>594</v>
      </c>
      <c r="B26" s="28">
        <v>544.51</v>
      </c>
    </row>
    <row r="27" spans="1:2" x14ac:dyDescent="0.25">
      <c r="A27" s="27" t="s">
        <v>351</v>
      </c>
      <c r="B27" s="28">
        <v>687.07</v>
      </c>
    </row>
    <row r="28" spans="1:2" x14ac:dyDescent="0.25">
      <c r="A28" s="27" t="s">
        <v>96</v>
      </c>
      <c r="B28" s="28">
        <v>4000</v>
      </c>
    </row>
    <row r="29" spans="1:2" x14ac:dyDescent="0.25">
      <c r="A29" s="27" t="s">
        <v>726</v>
      </c>
      <c r="B29" s="28">
        <v>326.05</v>
      </c>
    </row>
    <row r="30" spans="1:2" x14ac:dyDescent="0.25">
      <c r="A30" s="27" t="s">
        <v>327</v>
      </c>
      <c r="B30" s="28">
        <v>17000</v>
      </c>
    </row>
    <row r="31" spans="1:2" x14ac:dyDescent="0.25">
      <c r="A31" s="27" t="s">
        <v>796</v>
      </c>
      <c r="B31" s="28">
        <v>4185.2299999999996</v>
      </c>
    </row>
    <row r="32" spans="1:2" x14ac:dyDescent="0.25">
      <c r="A32" s="27" t="s">
        <v>97</v>
      </c>
      <c r="B32" s="28">
        <v>4317.4799999999996</v>
      </c>
    </row>
    <row r="33" spans="1:2" x14ac:dyDescent="0.25">
      <c r="A33" s="27" t="s">
        <v>95</v>
      </c>
      <c r="B33" s="28">
        <v>10648</v>
      </c>
    </row>
    <row r="34" spans="1:2" x14ac:dyDescent="0.25">
      <c r="A34" s="27" t="s">
        <v>958</v>
      </c>
      <c r="B34" s="28">
        <v>7257.17</v>
      </c>
    </row>
    <row r="35" spans="1:2" x14ac:dyDescent="0.25">
      <c r="A35" s="27" t="s">
        <v>39</v>
      </c>
      <c r="B35" s="28">
        <v>1500</v>
      </c>
    </row>
    <row r="36" spans="1:2" x14ac:dyDescent="0.25">
      <c r="A36" s="27" t="s">
        <v>648</v>
      </c>
      <c r="B36" s="28">
        <v>476.52</v>
      </c>
    </row>
    <row r="37" spans="1:2" x14ac:dyDescent="0.25">
      <c r="A37" s="27" t="s">
        <v>730</v>
      </c>
      <c r="B37" s="28">
        <v>1815</v>
      </c>
    </row>
    <row r="38" spans="1:2" x14ac:dyDescent="0.25">
      <c r="A38" s="27" t="s">
        <v>83</v>
      </c>
      <c r="B38" s="28">
        <v>3930.39</v>
      </c>
    </row>
    <row r="39" spans="1:2" x14ac:dyDescent="0.25">
      <c r="A39" s="27" t="s">
        <v>64</v>
      </c>
      <c r="B39" s="28">
        <v>2801</v>
      </c>
    </row>
    <row r="40" spans="1:2" x14ac:dyDescent="0.25">
      <c r="A40" s="27" t="s">
        <v>292</v>
      </c>
      <c r="B40" s="28">
        <v>7253.95</v>
      </c>
    </row>
    <row r="41" spans="1:2" x14ac:dyDescent="0.25">
      <c r="A41" s="27" t="s">
        <v>94</v>
      </c>
      <c r="B41" s="28">
        <v>5846.72</v>
      </c>
    </row>
    <row r="42" spans="1:2" x14ac:dyDescent="0.25">
      <c r="A42" s="27" t="s">
        <v>331</v>
      </c>
      <c r="B42" s="28">
        <v>692</v>
      </c>
    </row>
    <row r="43" spans="1:2" x14ac:dyDescent="0.25">
      <c r="A43" s="27" t="s">
        <v>37</v>
      </c>
      <c r="B43" s="28">
        <v>3000</v>
      </c>
    </row>
    <row r="44" spans="1:2" x14ac:dyDescent="0.25">
      <c r="A44" s="27" t="s">
        <v>57</v>
      </c>
      <c r="B44" s="28">
        <v>1829.52</v>
      </c>
    </row>
    <row r="45" spans="1:2" x14ac:dyDescent="0.25">
      <c r="A45" s="27" t="s">
        <v>346</v>
      </c>
      <c r="B45" s="28">
        <v>653.4</v>
      </c>
    </row>
    <row r="46" spans="1:2" x14ac:dyDescent="0.25">
      <c r="A46" s="27" t="s">
        <v>1063</v>
      </c>
      <c r="B46" s="28">
        <v>171</v>
      </c>
    </row>
    <row r="47" spans="1:2" x14ac:dyDescent="0.25">
      <c r="A47" s="27" t="s">
        <v>92</v>
      </c>
      <c r="B47" s="28">
        <v>8999</v>
      </c>
    </row>
    <row r="48" spans="1:2" x14ac:dyDescent="0.25">
      <c r="A48" s="27" t="s">
        <v>16</v>
      </c>
      <c r="B48" s="28">
        <v>7752.2</v>
      </c>
    </row>
    <row r="49" spans="1:2" x14ac:dyDescent="0.25">
      <c r="A49" s="27" t="s">
        <v>660</v>
      </c>
      <c r="B49" s="28">
        <v>10195.780000000002</v>
      </c>
    </row>
    <row r="50" spans="1:2" x14ac:dyDescent="0.25">
      <c r="A50" s="27" t="s">
        <v>763</v>
      </c>
      <c r="B50" s="28">
        <v>9982.5</v>
      </c>
    </row>
    <row r="51" spans="1:2" x14ac:dyDescent="0.25">
      <c r="A51" s="27" t="s">
        <v>17</v>
      </c>
      <c r="B51" s="28">
        <v>13310</v>
      </c>
    </row>
    <row r="52" spans="1:2" x14ac:dyDescent="0.25">
      <c r="A52" s="27" t="s">
        <v>1028</v>
      </c>
      <c r="B52" s="28">
        <v>2387</v>
      </c>
    </row>
    <row r="53" spans="1:2" x14ac:dyDescent="0.25">
      <c r="A53" s="27" t="s">
        <v>21</v>
      </c>
      <c r="B53" s="28">
        <v>2178</v>
      </c>
    </row>
    <row r="54" spans="1:2" x14ac:dyDescent="0.25">
      <c r="A54" s="27" t="s">
        <v>75</v>
      </c>
      <c r="B54" s="28">
        <v>30.189999999999998</v>
      </c>
    </row>
    <row r="55" spans="1:2" x14ac:dyDescent="0.25">
      <c r="A55" s="27" t="s">
        <v>30</v>
      </c>
      <c r="B55" s="28">
        <v>8593.5400000000009</v>
      </c>
    </row>
    <row r="56" spans="1:2" x14ac:dyDescent="0.25">
      <c r="A56" s="27" t="s">
        <v>959</v>
      </c>
      <c r="B56" s="28">
        <v>1353.4499999999998</v>
      </c>
    </row>
    <row r="57" spans="1:2" x14ac:dyDescent="0.25">
      <c r="A57" s="27" t="s">
        <v>88</v>
      </c>
      <c r="B57" s="28">
        <v>72.010000000000005</v>
      </c>
    </row>
    <row r="58" spans="1:2" x14ac:dyDescent="0.25">
      <c r="A58" s="27" t="s">
        <v>960</v>
      </c>
      <c r="B58" s="28">
        <v>4712</v>
      </c>
    </row>
    <row r="59" spans="1:2" x14ac:dyDescent="0.25">
      <c r="A59" s="27" t="s">
        <v>72</v>
      </c>
      <c r="B59" s="28">
        <v>300.02</v>
      </c>
    </row>
    <row r="60" spans="1:2" x14ac:dyDescent="0.25">
      <c r="A60" s="27" t="s">
        <v>62</v>
      </c>
      <c r="B60" s="28">
        <v>13636.61</v>
      </c>
    </row>
    <row r="61" spans="1:2" x14ac:dyDescent="0.25">
      <c r="A61" s="27" t="s">
        <v>79</v>
      </c>
      <c r="B61" s="28">
        <v>2597.84</v>
      </c>
    </row>
    <row r="62" spans="1:2" x14ac:dyDescent="0.25">
      <c r="A62" s="27" t="s">
        <v>25</v>
      </c>
      <c r="B62" s="28">
        <v>22237.13</v>
      </c>
    </row>
    <row r="63" spans="1:2" x14ac:dyDescent="0.25">
      <c r="A63" s="27" t="s">
        <v>69</v>
      </c>
      <c r="B63" s="28">
        <v>2783</v>
      </c>
    </row>
    <row r="64" spans="1:2" x14ac:dyDescent="0.25">
      <c r="A64" s="27" t="s">
        <v>286</v>
      </c>
      <c r="B64" s="28">
        <v>4979.1499999999996</v>
      </c>
    </row>
    <row r="65" spans="1:2" x14ac:dyDescent="0.25">
      <c r="A65" s="27" t="s">
        <v>2118</v>
      </c>
      <c r="B65" s="28">
        <v>2424.84</v>
      </c>
    </row>
    <row r="66" spans="1:2" x14ac:dyDescent="0.25">
      <c r="A66" s="27" t="s">
        <v>692</v>
      </c>
      <c r="B66" s="28">
        <v>199.1</v>
      </c>
    </row>
    <row r="67" spans="1:2" x14ac:dyDescent="0.25">
      <c r="A67" s="27" t="s">
        <v>694</v>
      </c>
      <c r="B67" s="28">
        <v>13861.76</v>
      </c>
    </row>
    <row r="68" spans="1:2" x14ac:dyDescent="0.25">
      <c r="A68" s="27" t="s">
        <v>22</v>
      </c>
      <c r="B68" s="28">
        <v>19558.560000000001</v>
      </c>
    </row>
    <row r="69" spans="1:2" x14ac:dyDescent="0.25">
      <c r="A69" s="27" t="s">
        <v>36</v>
      </c>
      <c r="B69" s="28">
        <v>990</v>
      </c>
    </row>
    <row r="70" spans="1:2" x14ac:dyDescent="0.25">
      <c r="A70" s="27" t="s">
        <v>852</v>
      </c>
      <c r="B70" s="28">
        <v>128.13999999999999</v>
      </c>
    </row>
    <row r="71" spans="1:2" x14ac:dyDescent="0.25">
      <c r="A71" s="27" t="s">
        <v>77</v>
      </c>
      <c r="B71" s="28">
        <v>501.59</v>
      </c>
    </row>
    <row r="72" spans="1:2" x14ac:dyDescent="0.25">
      <c r="A72" s="27" t="s">
        <v>90</v>
      </c>
      <c r="B72" s="28">
        <v>430.37</v>
      </c>
    </row>
    <row r="73" spans="1:2" x14ac:dyDescent="0.25">
      <c r="A73" s="27" t="s">
        <v>708</v>
      </c>
      <c r="B73" s="28">
        <v>9120.98</v>
      </c>
    </row>
    <row r="74" spans="1:2" x14ac:dyDescent="0.25">
      <c r="A74" s="27" t="s">
        <v>961</v>
      </c>
      <c r="B74" s="28">
        <v>7187.13</v>
      </c>
    </row>
    <row r="75" spans="1:2" x14ac:dyDescent="0.25">
      <c r="A75" s="27" t="s">
        <v>713</v>
      </c>
      <c r="B75" s="28">
        <v>3620.3199999999997</v>
      </c>
    </row>
    <row r="76" spans="1:2" x14ac:dyDescent="0.25">
      <c r="A76" s="27" t="s">
        <v>98</v>
      </c>
      <c r="B76" s="28">
        <v>152.30000000000001</v>
      </c>
    </row>
    <row r="77" spans="1:2" x14ac:dyDescent="0.25">
      <c r="A77" s="27" t="s">
        <v>15</v>
      </c>
      <c r="B77" s="28">
        <v>3520</v>
      </c>
    </row>
    <row r="78" spans="1:2" x14ac:dyDescent="0.25">
      <c r="A78" s="27" t="s">
        <v>715</v>
      </c>
      <c r="B78" s="28">
        <v>252.34</v>
      </c>
    </row>
    <row r="79" spans="1:2" x14ac:dyDescent="0.25">
      <c r="A79" s="27" t="s">
        <v>49</v>
      </c>
      <c r="B79" s="28">
        <v>4000</v>
      </c>
    </row>
    <row r="80" spans="1:2" x14ac:dyDescent="0.25">
      <c r="A80" s="27" t="s">
        <v>285</v>
      </c>
      <c r="B80" s="28">
        <v>4500</v>
      </c>
    </row>
    <row r="81" spans="1:2" x14ac:dyDescent="0.25">
      <c r="A81" s="27" t="s">
        <v>366</v>
      </c>
      <c r="B81" s="28">
        <v>3581.6000000000004</v>
      </c>
    </row>
    <row r="82" spans="1:2" x14ac:dyDescent="0.25">
      <c r="A82" s="27" t="s">
        <v>367</v>
      </c>
      <c r="B82" s="28">
        <v>950</v>
      </c>
    </row>
    <row r="83" spans="1:2" x14ac:dyDescent="0.25">
      <c r="A83" s="27" t="s">
        <v>42</v>
      </c>
      <c r="B83" s="28">
        <v>9297.9500000000007</v>
      </c>
    </row>
    <row r="84" spans="1:2" x14ac:dyDescent="0.25">
      <c r="A84" s="27" t="s">
        <v>740</v>
      </c>
      <c r="B84" s="28">
        <v>75.260000000000005</v>
      </c>
    </row>
    <row r="85" spans="1:2" x14ac:dyDescent="0.25">
      <c r="A85" s="27" t="s">
        <v>1941</v>
      </c>
      <c r="B85" s="28">
        <v>6000</v>
      </c>
    </row>
    <row r="86" spans="1:2" x14ac:dyDescent="0.25">
      <c r="A86" s="27" t="s">
        <v>966</v>
      </c>
      <c r="B86" s="28">
        <v>1712.15</v>
      </c>
    </row>
    <row r="87" spans="1:2" x14ac:dyDescent="0.25">
      <c r="A87" s="27" t="s">
        <v>745</v>
      </c>
      <c r="B87" s="28">
        <v>36.299999999999997</v>
      </c>
    </row>
    <row r="88" spans="1:2" x14ac:dyDescent="0.25">
      <c r="A88" s="27" t="s">
        <v>334</v>
      </c>
      <c r="B88" s="28">
        <v>2622.84</v>
      </c>
    </row>
    <row r="89" spans="1:2" x14ac:dyDescent="0.25">
      <c r="A89" s="27" t="s">
        <v>749</v>
      </c>
      <c r="B89" s="28">
        <v>6488.02</v>
      </c>
    </row>
    <row r="90" spans="1:2" x14ac:dyDescent="0.25">
      <c r="A90" s="27" t="s">
        <v>400</v>
      </c>
      <c r="B90" s="28">
        <v>4325.75</v>
      </c>
    </row>
    <row r="91" spans="1:2" x14ac:dyDescent="0.25">
      <c r="A91" s="27" t="s">
        <v>882</v>
      </c>
      <c r="B91" s="28">
        <v>3545.3</v>
      </c>
    </row>
    <row r="92" spans="1:2" x14ac:dyDescent="0.25">
      <c r="A92" s="27" t="s">
        <v>753</v>
      </c>
      <c r="B92" s="28">
        <v>1633.5</v>
      </c>
    </row>
    <row r="93" spans="1:2" x14ac:dyDescent="0.25">
      <c r="A93" s="27" t="s">
        <v>617</v>
      </c>
      <c r="B93" s="28">
        <v>7199.5</v>
      </c>
    </row>
    <row r="94" spans="1:2" x14ac:dyDescent="0.25">
      <c r="A94" s="27" t="s">
        <v>290</v>
      </c>
      <c r="B94" s="28">
        <v>1754.5</v>
      </c>
    </row>
    <row r="95" spans="1:2" x14ac:dyDescent="0.25">
      <c r="A95" s="27" t="s">
        <v>26</v>
      </c>
      <c r="B95" s="28">
        <v>2761.83</v>
      </c>
    </row>
    <row r="96" spans="1:2" x14ac:dyDescent="0.25">
      <c r="A96" s="27" t="s">
        <v>362</v>
      </c>
      <c r="B96" s="28">
        <v>2506.9499999999998</v>
      </c>
    </row>
    <row r="97" spans="1:2" x14ac:dyDescent="0.25">
      <c r="A97" s="27" t="s">
        <v>18</v>
      </c>
      <c r="B97" s="28">
        <v>44935.93</v>
      </c>
    </row>
    <row r="98" spans="1:2" x14ac:dyDescent="0.25">
      <c r="A98" s="27" t="s">
        <v>1007</v>
      </c>
      <c r="B98" s="28">
        <v>1260</v>
      </c>
    </row>
    <row r="99" spans="1:2" x14ac:dyDescent="0.25">
      <c r="A99" s="27" t="s">
        <v>44</v>
      </c>
      <c r="B99" s="28">
        <v>2854.5</v>
      </c>
    </row>
    <row r="100" spans="1:2" x14ac:dyDescent="0.25">
      <c r="A100" s="27" t="s">
        <v>769</v>
      </c>
      <c r="B100" s="28">
        <v>496.1</v>
      </c>
    </row>
    <row r="101" spans="1:2" x14ac:dyDescent="0.25">
      <c r="A101" s="27" t="s">
        <v>1066</v>
      </c>
      <c r="B101" s="28">
        <v>2319.33</v>
      </c>
    </row>
    <row r="102" spans="1:2" x14ac:dyDescent="0.25">
      <c r="A102" s="27" t="s">
        <v>780</v>
      </c>
      <c r="B102" s="28">
        <v>2117.5</v>
      </c>
    </row>
    <row r="103" spans="1:2" x14ac:dyDescent="0.25">
      <c r="A103" s="27" t="s">
        <v>1079</v>
      </c>
      <c r="B103" s="28">
        <v>1452</v>
      </c>
    </row>
    <row r="104" spans="1:2" x14ac:dyDescent="0.25">
      <c r="A104" s="27" t="s">
        <v>43</v>
      </c>
      <c r="B104" s="28">
        <v>1422.96</v>
      </c>
    </row>
    <row r="105" spans="1:2" x14ac:dyDescent="0.25">
      <c r="A105" s="27" t="s">
        <v>2778</v>
      </c>
      <c r="B105" s="28">
        <v>15851</v>
      </c>
    </row>
    <row r="106" spans="1:2" x14ac:dyDescent="0.25">
      <c r="A106" s="27" t="s">
        <v>1024</v>
      </c>
      <c r="B106" s="28">
        <v>262.27999999999997</v>
      </c>
    </row>
    <row r="107" spans="1:2" x14ac:dyDescent="0.25">
      <c r="A107" s="27" t="s">
        <v>1958</v>
      </c>
      <c r="B107" s="28">
        <v>550</v>
      </c>
    </row>
    <row r="108" spans="1:2" x14ac:dyDescent="0.25">
      <c r="A108" s="27" t="s">
        <v>800</v>
      </c>
      <c r="B108" s="28">
        <v>950</v>
      </c>
    </row>
    <row r="109" spans="1:2" x14ac:dyDescent="0.25">
      <c r="A109" s="27" t="s">
        <v>802</v>
      </c>
      <c r="B109" s="28">
        <v>990</v>
      </c>
    </row>
    <row r="110" spans="1:2" x14ac:dyDescent="0.25">
      <c r="A110" s="27" t="s">
        <v>52</v>
      </c>
      <c r="B110" s="28">
        <v>2417.12</v>
      </c>
    </row>
    <row r="111" spans="1:2" x14ac:dyDescent="0.25">
      <c r="A111" s="27" t="s">
        <v>364</v>
      </c>
      <c r="B111" s="28">
        <v>958.82</v>
      </c>
    </row>
    <row r="112" spans="1:2" x14ac:dyDescent="0.25">
      <c r="A112" s="27" t="s">
        <v>381</v>
      </c>
      <c r="B112" s="28">
        <v>2305.88</v>
      </c>
    </row>
    <row r="113" spans="1:2" x14ac:dyDescent="0.25">
      <c r="A113" s="27" t="s">
        <v>34</v>
      </c>
      <c r="B113" s="28">
        <v>17424</v>
      </c>
    </row>
    <row r="114" spans="1:2" x14ac:dyDescent="0.25">
      <c r="A114" s="27" t="s">
        <v>343</v>
      </c>
      <c r="B114" s="28">
        <v>43.57</v>
      </c>
    </row>
    <row r="115" spans="1:2" x14ac:dyDescent="0.25">
      <c r="A115" s="27" t="s">
        <v>1080</v>
      </c>
      <c r="B115" s="28">
        <v>990</v>
      </c>
    </row>
    <row r="116" spans="1:2" x14ac:dyDescent="0.25">
      <c r="A116" s="27" t="s">
        <v>1004</v>
      </c>
      <c r="B116" s="28">
        <v>11616</v>
      </c>
    </row>
    <row r="117" spans="1:2" x14ac:dyDescent="0.25">
      <c r="A117" s="27" t="s">
        <v>992</v>
      </c>
      <c r="B117" s="28">
        <v>4629.1499999999996</v>
      </c>
    </row>
    <row r="118" spans="1:2" x14ac:dyDescent="0.25">
      <c r="A118" s="27" t="s">
        <v>91</v>
      </c>
      <c r="B118" s="28">
        <v>6944.67</v>
      </c>
    </row>
    <row r="119" spans="1:2" x14ac:dyDescent="0.25">
      <c r="A119" s="27" t="s">
        <v>2262</v>
      </c>
      <c r="B119" s="28">
        <v>1815</v>
      </c>
    </row>
    <row r="120" spans="1:2" x14ac:dyDescent="0.25">
      <c r="A120" s="27" t="s">
        <v>65</v>
      </c>
      <c r="B120" s="28">
        <v>16000</v>
      </c>
    </row>
    <row r="121" spans="1:2" x14ac:dyDescent="0.25">
      <c r="A121" s="27" t="s">
        <v>76</v>
      </c>
      <c r="B121" s="28">
        <v>7253.95</v>
      </c>
    </row>
    <row r="122" spans="1:2" x14ac:dyDescent="0.25">
      <c r="A122" s="27" t="s">
        <v>60</v>
      </c>
      <c r="B122" s="28">
        <v>12086.459999999997</v>
      </c>
    </row>
    <row r="123" spans="1:2" x14ac:dyDescent="0.25">
      <c r="A123" s="27" t="s">
        <v>389</v>
      </c>
      <c r="B123" s="28">
        <v>275</v>
      </c>
    </row>
    <row r="124" spans="1:2" x14ac:dyDescent="0.25">
      <c r="A124" s="27" t="s">
        <v>839</v>
      </c>
      <c r="B124" s="28">
        <v>435.6</v>
      </c>
    </row>
    <row r="125" spans="1:2" x14ac:dyDescent="0.25">
      <c r="A125" s="27" t="s">
        <v>1083</v>
      </c>
      <c r="B125" s="28">
        <v>1089</v>
      </c>
    </row>
    <row r="126" spans="1:2" x14ac:dyDescent="0.25">
      <c r="A126" s="27" t="s">
        <v>28</v>
      </c>
      <c r="B126" s="28">
        <v>3592.1</v>
      </c>
    </row>
    <row r="127" spans="1:2" x14ac:dyDescent="0.25">
      <c r="A127" s="27" t="s">
        <v>294</v>
      </c>
      <c r="B127" s="28">
        <v>653.4</v>
      </c>
    </row>
    <row r="128" spans="1:2" x14ac:dyDescent="0.25">
      <c r="A128" s="27" t="s">
        <v>45</v>
      </c>
      <c r="B128" s="28">
        <v>5500</v>
      </c>
    </row>
    <row r="129" spans="1:2" x14ac:dyDescent="0.25">
      <c r="A129" s="27" t="s">
        <v>1013</v>
      </c>
      <c r="B129" s="28">
        <v>86.3</v>
      </c>
    </row>
    <row r="130" spans="1:2" x14ac:dyDescent="0.25">
      <c r="A130" s="27" t="s">
        <v>355</v>
      </c>
      <c r="B130" s="28">
        <v>569.5</v>
      </c>
    </row>
    <row r="131" spans="1:2" x14ac:dyDescent="0.25">
      <c r="A131" s="27" t="s">
        <v>1114</v>
      </c>
      <c r="B131" s="28">
        <v>245.53</v>
      </c>
    </row>
    <row r="132" spans="1:2" x14ac:dyDescent="0.25">
      <c r="A132" s="27" t="s">
        <v>1069</v>
      </c>
      <c r="B132" s="28">
        <v>5989.5</v>
      </c>
    </row>
    <row r="133" spans="1:2" x14ac:dyDescent="0.25">
      <c r="A133" s="27" t="s">
        <v>356</v>
      </c>
      <c r="B133" s="28">
        <v>107.96</v>
      </c>
    </row>
    <row r="134" spans="1:2" x14ac:dyDescent="0.25">
      <c r="A134" s="27" t="s">
        <v>1000</v>
      </c>
      <c r="B134" s="28">
        <v>2499.9899999999998</v>
      </c>
    </row>
    <row r="135" spans="1:2" x14ac:dyDescent="0.25">
      <c r="A135" s="27" t="s">
        <v>833</v>
      </c>
      <c r="B135" s="28">
        <v>1600.04</v>
      </c>
    </row>
    <row r="136" spans="1:2" x14ac:dyDescent="0.25">
      <c r="A136" s="27" t="s">
        <v>293</v>
      </c>
      <c r="B136" s="28">
        <v>10890</v>
      </c>
    </row>
    <row r="137" spans="1:2" x14ac:dyDescent="0.25">
      <c r="A137" s="27" t="s">
        <v>342</v>
      </c>
      <c r="B137" s="28">
        <v>912</v>
      </c>
    </row>
    <row r="138" spans="1:2" x14ac:dyDescent="0.25">
      <c r="A138" s="27" t="s">
        <v>338</v>
      </c>
      <c r="B138" s="28">
        <v>327.60000000000002</v>
      </c>
    </row>
    <row r="139" spans="1:2" x14ac:dyDescent="0.25">
      <c r="A139" s="27" t="s">
        <v>1865</v>
      </c>
      <c r="B139" s="28">
        <v>345</v>
      </c>
    </row>
    <row r="140" spans="1:2" x14ac:dyDescent="0.25">
      <c r="A140" s="27" t="s">
        <v>29</v>
      </c>
      <c r="B140" s="28">
        <v>2098</v>
      </c>
    </row>
    <row r="141" spans="1:2" x14ac:dyDescent="0.25">
      <c r="A141" s="27" t="s">
        <v>878</v>
      </c>
      <c r="B141" s="28">
        <v>3145.06</v>
      </c>
    </row>
    <row r="142" spans="1:2" x14ac:dyDescent="0.25">
      <c r="A142" s="27" t="s">
        <v>35</v>
      </c>
      <c r="B142" s="28">
        <v>8710.39</v>
      </c>
    </row>
    <row r="143" spans="1:2" x14ac:dyDescent="0.25">
      <c r="A143" s="27" t="s">
        <v>32</v>
      </c>
      <c r="B143" s="28">
        <v>1833.36</v>
      </c>
    </row>
    <row r="144" spans="1:2" x14ac:dyDescent="0.25">
      <c r="A144" s="27" t="s">
        <v>59</v>
      </c>
      <c r="B144" s="28">
        <v>605</v>
      </c>
    </row>
    <row r="145" spans="1:2" x14ac:dyDescent="0.25">
      <c r="A145" s="27" t="s">
        <v>74</v>
      </c>
      <c r="B145" s="28">
        <v>2861.82</v>
      </c>
    </row>
    <row r="146" spans="1:2" x14ac:dyDescent="0.25">
      <c r="A146" s="27" t="s">
        <v>19</v>
      </c>
      <c r="B146" s="28">
        <v>15493.26</v>
      </c>
    </row>
    <row r="147" spans="1:2" x14ac:dyDescent="0.25">
      <c r="A147" s="27" t="s">
        <v>889</v>
      </c>
      <c r="B147" s="28">
        <v>187.2</v>
      </c>
    </row>
    <row r="148" spans="1:2" x14ac:dyDescent="0.25">
      <c r="A148" s="27" t="s">
        <v>12</v>
      </c>
      <c r="B148" s="28">
        <v>2620</v>
      </c>
    </row>
    <row r="149" spans="1:2" x14ac:dyDescent="0.25">
      <c r="A149" s="27" t="s">
        <v>896</v>
      </c>
      <c r="B149" s="28">
        <v>720</v>
      </c>
    </row>
    <row r="150" spans="1:2" x14ac:dyDescent="0.25">
      <c r="A150" s="27" t="s">
        <v>284</v>
      </c>
      <c r="B150" s="28">
        <v>1866.2</v>
      </c>
    </row>
    <row r="151" spans="1:2" x14ac:dyDescent="0.25">
      <c r="A151" s="27" t="s">
        <v>817</v>
      </c>
      <c r="B151" s="28">
        <v>6000</v>
      </c>
    </row>
    <row r="152" spans="1:2" x14ac:dyDescent="0.25">
      <c r="A152" s="27" t="s">
        <v>287</v>
      </c>
      <c r="B152" s="28">
        <v>5899</v>
      </c>
    </row>
    <row r="153" spans="1:2" x14ac:dyDescent="0.25">
      <c r="A153" s="27" t="s">
        <v>31</v>
      </c>
      <c r="B153" s="28">
        <v>24685.21</v>
      </c>
    </row>
    <row r="154" spans="1:2" x14ac:dyDescent="0.25">
      <c r="A154" s="27" t="s">
        <v>1110</v>
      </c>
      <c r="B154" s="28">
        <v>808.92</v>
      </c>
    </row>
    <row r="155" spans="1:2" x14ac:dyDescent="0.25">
      <c r="A155" s="27" t="s">
        <v>46</v>
      </c>
      <c r="B155" s="28">
        <v>3500</v>
      </c>
    </row>
    <row r="156" spans="1:2" x14ac:dyDescent="0.25">
      <c r="A156" s="27" t="s">
        <v>908</v>
      </c>
      <c r="B156" s="28">
        <v>1573</v>
      </c>
    </row>
    <row r="157" spans="1:2" x14ac:dyDescent="0.25">
      <c r="A157" s="27" t="s">
        <v>20</v>
      </c>
      <c r="B157" s="28">
        <v>8908.02</v>
      </c>
    </row>
    <row r="158" spans="1:2" x14ac:dyDescent="0.25">
      <c r="A158" s="27" t="s">
        <v>914</v>
      </c>
      <c r="B158" s="28">
        <v>17303</v>
      </c>
    </row>
    <row r="159" spans="1:2" x14ac:dyDescent="0.25">
      <c r="A159" s="27" t="s">
        <v>365</v>
      </c>
      <c r="B159" s="28">
        <v>1379.4</v>
      </c>
    </row>
    <row r="160" spans="1:2" x14ac:dyDescent="0.25">
      <c r="A160" s="27" t="s">
        <v>1019</v>
      </c>
      <c r="B160" s="28">
        <v>180.29</v>
      </c>
    </row>
    <row r="161" spans="1:2" x14ac:dyDescent="0.25">
      <c r="A161" s="27" t="s">
        <v>917</v>
      </c>
      <c r="B161" s="28">
        <v>544.5</v>
      </c>
    </row>
    <row r="162" spans="1:2" x14ac:dyDescent="0.25">
      <c r="A162" s="27" t="s">
        <v>50</v>
      </c>
      <c r="B162" s="28">
        <v>4500</v>
      </c>
    </row>
    <row r="163" spans="1:2" x14ac:dyDescent="0.25">
      <c r="A163" s="27" t="s">
        <v>73</v>
      </c>
      <c r="B163" s="28">
        <v>734</v>
      </c>
    </row>
    <row r="164" spans="1:2" x14ac:dyDescent="0.25">
      <c r="A164" s="27" t="s">
        <v>752</v>
      </c>
      <c r="B164" s="28">
        <v>2420</v>
      </c>
    </row>
    <row r="165" spans="1:2" x14ac:dyDescent="0.25">
      <c r="A165" s="27" t="s">
        <v>919</v>
      </c>
      <c r="B165" s="28">
        <v>201.6</v>
      </c>
    </row>
    <row r="166" spans="1:2" x14ac:dyDescent="0.25">
      <c r="A166" s="27" t="s">
        <v>385</v>
      </c>
      <c r="B166" s="28">
        <v>2719.08</v>
      </c>
    </row>
    <row r="167" spans="1:2" x14ac:dyDescent="0.25">
      <c r="A167" s="27" t="s">
        <v>339</v>
      </c>
      <c r="B167" s="28">
        <v>4153.75</v>
      </c>
    </row>
    <row r="168" spans="1:2" x14ac:dyDescent="0.25">
      <c r="A168" s="27" t="s">
        <v>421</v>
      </c>
      <c r="B168" s="28">
        <v>7392</v>
      </c>
    </row>
    <row r="169" spans="1:2" x14ac:dyDescent="0.25">
      <c r="A169" s="27" t="s">
        <v>283</v>
      </c>
      <c r="B169" s="28">
        <v>676.36</v>
      </c>
    </row>
    <row r="170" spans="1:2" x14ac:dyDescent="0.25">
      <c r="A170" s="27" t="s">
        <v>80</v>
      </c>
      <c r="B170" s="28">
        <v>8054</v>
      </c>
    </row>
    <row r="171" spans="1:2" x14ac:dyDescent="0.25">
      <c r="A171" s="27" t="s">
        <v>985</v>
      </c>
      <c r="B171" s="28">
        <v>591.29</v>
      </c>
    </row>
    <row r="172" spans="1:2" x14ac:dyDescent="0.25">
      <c r="A172" s="27" t="s">
        <v>348</v>
      </c>
      <c r="B172" s="28">
        <v>7346.68</v>
      </c>
    </row>
    <row r="173" spans="1:2" x14ac:dyDescent="0.25">
      <c r="A173" s="27" t="s">
        <v>344</v>
      </c>
      <c r="B173" s="28">
        <v>1447.75</v>
      </c>
    </row>
    <row r="174" spans="1:2" x14ac:dyDescent="0.25">
      <c r="A174" s="27" t="s">
        <v>89</v>
      </c>
      <c r="B174" s="28">
        <v>500</v>
      </c>
    </row>
    <row r="175" spans="1:2" x14ac:dyDescent="0.25">
      <c r="A175" s="27" t="s">
        <v>71</v>
      </c>
      <c r="B175" s="28">
        <v>958.32</v>
      </c>
    </row>
    <row r="176" spans="1:2" x14ac:dyDescent="0.25">
      <c r="A176" s="27" t="s">
        <v>742</v>
      </c>
      <c r="B176" s="28">
        <v>1600</v>
      </c>
    </row>
    <row r="177" spans="1:2" x14ac:dyDescent="0.25">
      <c r="A177" s="27" t="s">
        <v>887</v>
      </c>
      <c r="B177" s="28">
        <v>6927.64</v>
      </c>
    </row>
    <row r="178" spans="1:2" x14ac:dyDescent="0.25">
      <c r="A178" s="27" t="s">
        <v>382</v>
      </c>
      <c r="B178" s="28">
        <v>450</v>
      </c>
    </row>
    <row r="179" spans="1:2" x14ac:dyDescent="0.25">
      <c r="A179" s="27" t="s">
        <v>301</v>
      </c>
      <c r="B179" s="28">
        <v>9659.7999999999993</v>
      </c>
    </row>
    <row r="180" spans="1:2" x14ac:dyDescent="0.25">
      <c r="A180" s="27" t="s">
        <v>916</v>
      </c>
      <c r="B180" s="28">
        <v>580.79999999999995</v>
      </c>
    </row>
    <row r="181" spans="1:2" x14ac:dyDescent="0.25">
      <c r="A181" s="27" t="s">
        <v>354</v>
      </c>
      <c r="B181" s="28">
        <v>3876.84</v>
      </c>
    </row>
    <row r="182" spans="1:2" x14ac:dyDescent="0.25">
      <c r="A182" s="27" t="s">
        <v>298</v>
      </c>
      <c r="B182" s="28">
        <v>108.16</v>
      </c>
    </row>
    <row r="183" spans="1:2" x14ac:dyDescent="0.25">
      <c r="A183" s="27" t="s">
        <v>299</v>
      </c>
      <c r="B183" s="28">
        <v>275</v>
      </c>
    </row>
    <row r="184" spans="1:2" x14ac:dyDescent="0.25">
      <c r="A184" s="27" t="s">
        <v>357</v>
      </c>
      <c r="B184" s="28">
        <v>6687.15</v>
      </c>
    </row>
    <row r="185" spans="1:2" x14ac:dyDescent="0.25">
      <c r="A185" s="27" t="s">
        <v>686</v>
      </c>
      <c r="B185" s="28">
        <v>2880</v>
      </c>
    </row>
    <row r="186" spans="1:2" x14ac:dyDescent="0.25">
      <c r="A186" s="27" t="s">
        <v>300</v>
      </c>
      <c r="B186" s="28">
        <v>203.75</v>
      </c>
    </row>
    <row r="187" spans="1:2" x14ac:dyDescent="0.25">
      <c r="A187" s="27" t="s">
        <v>303</v>
      </c>
      <c r="B187" s="28">
        <v>1569.03</v>
      </c>
    </row>
    <row r="188" spans="1:2" x14ac:dyDescent="0.25">
      <c r="A188" s="27" t="s">
        <v>729</v>
      </c>
      <c r="B188" s="28">
        <v>462</v>
      </c>
    </row>
    <row r="189" spans="1:2" x14ac:dyDescent="0.25">
      <c r="A189" s="27" t="s">
        <v>774</v>
      </c>
      <c r="B189" s="28">
        <v>1332.98</v>
      </c>
    </row>
    <row r="190" spans="1:2" x14ac:dyDescent="0.25">
      <c r="A190" s="27" t="s">
        <v>328</v>
      </c>
      <c r="B190" s="28">
        <v>2420</v>
      </c>
    </row>
    <row r="191" spans="1:2" x14ac:dyDescent="0.25">
      <c r="A191" s="27" t="s">
        <v>329</v>
      </c>
      <c r="B191" s="28">
        <v>8808.7999999999993</v>
      </c>
    </row>
    <row r="192" spans="1:2" x14ac:dyDescent="0.25">
      <c r="A192" s="27" t="s">
        <v>1009</v>
      </c>
      <c r="B192" s="28">
        <v>300</v>
      </c>
    </row>
    <row r="193" spans="1:2" x14ac:dyDescent="0.25">
      <c r="A193" s="27" t="s">
        <v>330</v>
      </c>
      <c r="B193" s="28">
        <v>5740.18</v>
      </c>
    </row>
    <row r="194" spans="1:2" x14ac:dyDescent="0.25">
      <c r="A194" s="27" t="s">
        <v>822</v>
      </c>
      <c r="B194" s="28">
        <v>242</v>
      </c>
    </row>
    <row r="195" spans="1:2" x14ac:dyDescent="0.25">
      <c r="A195" s="27" t="s">
        <v>807</v>
      </c>
      <c r="B195" s="28">
        <v>217.8</v>
      </c>
    </row>
    <row r="196" spans="1:2" x14ac:dyDescent="0.25">
      <c r="A196" s="27" t="s">
        <v>332</v>
      </c>
      <c r="B196" s="28">
        <v>7814.3700000000008</v>
      </c>
    </row>
    <row r="197" spans="1:2" x14ac:dyDescent="0.25">
      <c r="A197" s="27" t="s">
        <v>333</v>
      </c>
      <c r="B197" s="28">
        <v>3573.9100000000003</v>
      </c>
    </row>
    <row r="198" spans="1:2" x14ac:dyDescent="0.25">
      <c r="A198" s="27" t="s">
        <v>1738</v>
      </c>
      <c r="B198" s="28">
        <v>178.74</v>
      </c>
    </row>
    <row r="199" spans="1:2" x14ac:dyDescent="0.25">
      <c r="A199" s="27" t="s">
        <v>1078</v>
      </c>
      <c r="B199" s="28">
        <v>580.79999999999995</v>
      </c>
    </row>
    <row r="200" spans="1:2" x14ac:dyDescent="0.25">
      <c r="A200" s="27" t="s">
        <v>335</v>
      </c>
      <c r="B200" s="28">
        <v>7163.2</v>
      </c>
    </row>
    <row r="201" spans="1:2" x14ac:dyDescent="0.25">
      <c r="A201" s="27" t="s">
        <v>336</v>
      </c>
      <c r="B201" s="28">
        <v>89</v>
      </c>
    </row>
    <row r="202" spans="1:2" x14ac:dyDescent="0.25">
      <c r="A202" s="27" t="s">
        <v>1086</v>
      </c>
      <c r="B202" s="28">
        <v>37.520000000000003</v>
      </c>
    </row>
    <row r="203" spans="1:2" x14ac:dyDescent="0.25">
      <c r="A203" s="27" t="s">
        <v>821</v>
      </c>
      <c r="B203" s="28">
        <v>276.99</v>
      </c>
    </row>
    <row r="204" spans="1:2" x14ac:dyDescent="0.25">
      <c r="A204" s="27" t="s">
        <v>808</v>
      </c>
      <c r="B204" s="28">
        <v>2420</v>
      </c>
    </row>
    <row r="205" spans="1:2" x14ac:dyDescent="0.25">
      <c r="A205" s="27" t="s">
        <v>739</v>
      </c>
      <c r="B205" s="28">
        <v>1704.04</v>
      </c>
    </row>
    <row r="206" spans="1:2" x14ac:dyDescent="0.25">
      <c r="A206" s="27" t="s">
        <v>340</v>
      </c>
      <c r="B206" s="28">
        <v>1210</v>
      </c>
    </row>
    <row r="207" spans="1:2" x14ac:dyDescent="0.25">
      <c r="A207" s="27" t="s">
        <v>341</v>
      </c>
      <c r="B207" s="28">
        <v>757.9</v>
      </c>
    </row>
    <row r="208" spans="1:2" x14ac:dyDescent="0.25">
      <c r="A208" s="27" t="s">
        <v>1908</v>
      </c>
      <c r="B208" s="28">
        <v>450.12</v>
      </c>
    </row>
    <row r="209" spans="1:2" x14ac:dyDescent="0.25">
      <c r="A209" s="27" t="s">
        <v>984</v>
      </c>
      <c r="B209" s="28">
        <v>3805.45</v>
      </c>
    </row>
    <row r="210" spans="1:2" x14ac:dyDescent="0.25">
      <c r="A210" s="27" t="s">
        <v>784</v>
      </c>
      <c r="B210" s="28">
        <v>798.6</v>
      </c>
    </row>
    <row r="211" spans="1:2" x14ac:dyDescent="0.25">
      <c r="A211" s="27" t="s">
        <v>345</v>
      </c>
      <c r="B211" s="28">
        <v>3746.16</v>
      </c>
    </row>
    <row r="212" spans="1:2" x14ac:dyDescent="0.25">
      <c r="A212" s="27" t="s">
        <v>964</v>
      </c>
      <c r="B212" s="28">
        <v>417.57</v>
      </c>
    </row>
    <row r="213" spans="1:2" x14ac:dyDescent="0.25">
      <c r="A213" s="27" t="s">
        <v>349</v>
      </c>
      <c r="B213" s="28">
        <v>600</v>
      </c>
    </row>
    <row r="214" spans="1:2" x14ac:dyDescent="0.25">
      <c r="A214" s="27" t="s">
        <v>350</v>
      </c>
      <c r="B214" s="28">
        <v>2926</v>
      </c>
    </row>
    <row r="215" spans="1:2" x14ac:dyDescent="0.25">
      <c r="A215" s="27" t="s">
        <v>352</v>
      </c>
      <c r="B215" s="28">
        <v>2904</v>
      </c>
    </row>
    <row r="216" spans="1:2" x14ac:dyDescent="0.25">
      <c r="A216" s="27" t="s">
        <v>353</v>
      </c>
      <c r="B216" s="28">
        <v>17997.830000000002</v>
      </c>
    </row>
    <row r="217" spans="1:2" x14ac:dyDescent="0.25">
      <c r="A217" s="27" t="s">
        <v>2776</v>
      </c>
      <c r="B217" s="28">
        <v>15840</v>
      </c>
    </row>
    <row r="218" spans="1:2" x14ac:dyDescent="0.25">
      <c r="A218" s="27" t="s">
        <v>1059</v>
      </c>
      <c r="B218" s="28">
        <v>4091.67</v>
      </c>
    </row>
    <row r="219" spans="1:2" x14ac:dyDescent="0.25">
      <c r="A219" s="27" t="s">
        <v>710</v>
      </c>
      <c r="B219" s="28">
        <v>1750</v>
      </c>
    </row>
    <row r="220" spans="1:2" x14ac:dyDescent="0.25">
      <c r="A220" s="27" t="s">
        <v>358</v>
      </c>
      <c r="B220" s="28">
        <v>1923.9</v>
      </c>
    </row>
    <row r="221" spans="1:2" x14ac:dyDescent="0.25">
      <c r="A221" s="27" t="s">
        <v>2420</v>
      </c>
      <c r="B221" s="28">
        <v>3109.37</v>
      </c>
    </row>
    <row r="222" spans="1:2" x14ac:dyDescent="0.25">
      <c r="A222" s="27" t="s">
        <v>986</v>
      </c>
      <c r="B222" s="28">
        <v>380.35</v>
      </c>
    </row>
    <row r="223" spans="1:2" x14ac:dyDescent="0.25">
      <c r="A223" s="27" t="s">
        <v>360</v>
      </c>
      <c r="B223" s="28">
        <v>1600</v>
      </c>
    </row>
    <row r="224" spans="1:2" x14ac:dyDescent="0.25">
      <c r="A224" s="27" t="s">
        <v>361</v>
      </c>
      <c r="B224" s="28">
        <v>3000</v>
      </c>
    </row>
    <row r="225" spans="1:2" x14ac:dyDescent="0.25">
      <c r="A225" s="27" t="s">
        <v>1001</v>
      </c>
      <c r="B225" s="28">
        <v>2096.5</v>
      </c>
    </row>
    <row r="226" spans="1:2" x14ac:dyDescent="0.25">
      <c r="A226" s="27" t="s">
        <v>825</v>
      </c>
      <c r="B226" s="28">
        <v>4000</v>
      </c>
    </row>
    <row r="227" spans="1:2" x14ac:dyDescent="0.25">
      <c r="A227" s="27" t="s">
        <v>363</v>
      </c>
      <c r="B227" s="28">
        <v>600</v>
      </c>
    </row>
    <row r="228" spans="1:2" x14ac:dyDescent="0.25">
      <c r="A228" s="27" t="s">
        <v>890</v>
      </c>
      <c r="B228" s="28">
        <v>1669.8</v>
      </c>
    </row>
    <row r="229" spans="1:2" x14ac:dyDescent="0.25">
      <c r="A229" s="27" t="s">
        <v>704</v>
      </c>
      <c r="B229" s="28">
        <v>1040.5999999999999</v>
      </c>
    </row>
    <row r="230" spans="1:2" x14ac:dyDescent="0.25">
      <c r="A230" s="27" t="s">
        <v>823</v>
      </c>
      <c r="B230" s="28">
        <v>84.7</v>
      </c>
    </row>
    <row r="231" spans="1:2" x14ac:dyDescent="0.25">
      <c r="A231" s="27" t="s">
        <v>1112</v>
      </c>
      <c r="B231" s="28">
        <v>3960.33</v>
      </c>
    </row>
    <row r="232" spans="1:2" x14ac:dyDescent="0.25">
      <c r="A232" s="27" t="s">
        <v>368</v>
      </c>
      <c r="B232" s="28">
        <v>2783.4</v>
      </c>
    </row>
    <row r="233" spans="1:2" x14ac:dyDescent="0.25">
      <c r="A233" s="27" t="s">
        <v>956</v>
      </c>
      <c r="B233" s="28">
        <v>7850</v>
      </c>
    </row>
    <row r="234" spans="1:2" x14ac:dyDescent="0.25">
      <c r="A234" s="27" t="s">
        <v>369</v>
      </c>
      <c r="B234" s="28">
        <v>3484.8</v>
      </c>
    </row>
    <row r="235" spans="1:2" x14ac:dyDescent="0.25">
      <c r="A235" s="27" t="s">
        <v>861</v>
      </c>
      <c r="B235" s="28">
        <v>1577.93</v>
      </c>
    </row>
    <row r="236" spans="1:2" x14ac:dyDescent="0.25">
      <c r="A236" s="27" t="s">
        <v>820</v>
      </c>
      <c r="B236" s="28">
        <v>232.82999999999998</v>
      </c>
    </row>
    <row r="237" spans="1:2" x14ac:dyDescent="0.25">
      <c r="A237" s="27" t="s">
        <v>370</v>
      </c>
      <c r="B237" s="28">
        <v>16</v>
      </c>
    </row>
    <row r="238" spans="1:2" x14ac:dyDescent="0.25">
      <c r="A238" s="27" t="s">
        <v>373</v>
      </c>
      <c r="B238" s="28">
        <v>3872</v>
      </c>
    </row>
    <row r="239" spans="1:2" x14ac:dyDescent="0.25">
      <c r="A239" s="27" t="s">
        <v>877</v>
      </c>
      <c r="B239" s="28">
        <v>14.52</v>
      </c>
    </row>
    <row r="240" spans="1:2" x14ac:dyDescent="0.25">
      <c r="A240" s="27" t="s">
        <v>374</v>
      </c>
      <c r="B240" s="28">
        <v>1547.59</v>
      </c>
    </row>
    <row r="241" spans="1:2" x14ac:dyDescent="0.25">
      <c r="A241" s="27" t="s">
        <v>1948</v>
      </c>
      <c r="B241" s="28">
        <v>1057.54</v>
      </c>
    </row>
    <row r="242" spans="1:2" x14ac:dyDescent="0.25">
      <c r="A242" s="27" t="s">
        <v>376</v>
      </c>
      <c r="B242" s="28">
        <v>1815</v>
      </c>
    </row>
    <row r="243" spans="1:2" x14ac:dyDescent="0.25">
      <c r="A243" s="27" t="s">
        <v>2254</v>
      </c>
      <c r="B243" s="28">
        <v>1741.19</v>
      </c>
    </row>
    <row r="244" spans="1:2" x14ac:dyDescent="0.25">
      <c r="A244" s="27" t="s">
        <v>377</v>
      </c>
      <c r="B244" s="28">
        <v>1815</v>
      </c>
    </row>
    <row r="245" spans="1:2" x14ac:dyDescent="0.25">
      <c r="A245" s="27" t="s">
        <v>714</v>
      </c>
      <c r="B245" s="28">
        <v>145.12</v>
      </c>
    </row>
    <row r="246" spans="1:2" x14ac:dyDescent="0.25">
      <c r="A246" s="27" t="s">
        <v>1053</v>
      </c>
      <c r="B246" s="28">
        <v>586.85</v>
      </c>
    </row>
    <row r="247" spans="1:2" x14ac:dyDescent="0.25">
      <c r="A247" s="27" t="s">
        <v>378</v>
      </c>
      <c r="B247" s="28">
        <v>568.64</v>
      </c>
    </row>
    <row r="248" spans="1:2" x14ac:dyDescent="0.25">
      <c r="A248" s="27" t="s">
        <v>967</v>
      </c>
      <c r="B248" s="28">
        <v>240.79</v>
      </c>
    </row>
    <row r="249" spans="1:2" x14ac:dyDescent="0.25">
      <c r="A249" s="27" t="s">
        <v>1006</v>
      </c>
      <c r="B249" s="28">
        <v>469.24</v>
      </c>
    </row>
    <row r="250" spans="1:2" x14ac:dyDescent="0.25">
      <c r="A250" s="27" t="s">
        <v>379</v>
      </c>
      <c r="B250" s="28">
        <v>6655</v>
      </c>
    </row>
    <row r="251" spans="1:2" x14ac:dyDescent="0.25">
      <c r="A251" s="27" t="s">
        <v>1087</v>
      </c>
      <c r="B251" s="28">
        <v>555</v>
      </c>
    </row>
    <row r="252" spans="1:2" x14ac:dyDescent="0.25">
      <c r="A252" s="27" t="s">
        <v>853</v>
      </c>
      <c r="B252" s="28">
        <v>491.5</v>
      </c>
    </row>
    <row r="253" spans="1:2" x14ac:dyDescent="0.25">
      <c r="A253" s="27" t="s">
        <v>2045</v>
      </c>
      <c r="B253" s="28">
        <v>607.48</v>
      </c>
    </row>
    <row r="254" spans="1:2" x14ac:dyDescent="0.25">
      <c r="A254" s="27" t="s">
        <v>671</v>
      </c>
      <c r="B254" s="28">
        <v>1863.4</v>
      </c>
    </row>
    <row r="255" spans="1:2" x14ac:dyDescent="0.25">
      <c r="A255" s="27" t="s">
        <v>1937</v>
      </c>
      <c r="B255" s="28">
        <v>495</v>
      </c>
    </row>
    <row r="256" spans="1:2" x14ac:dyDescent="0.25">
      <c r="A256" s="27" t="s">
        <v>500</v>
      </c>
      <c r="B256" s="28">
        <v>1176.1199999999999</v>
      </c>
    </row>
    <row r="257" spans="1:2" x14ac:dyDescent="0.25">
      <c r="A257" s="27" t="s">
        <v>383</v>
      </c>
      <c r="B257" s="28">
        <v>2000</v>
      </c>
    </row>
    <row r="258" spans="1:2" x14ac:dyDescent="0.25">
      <c r="A258" s="27" t="s">
        <v>495</v>
      </c>
      <c r="B258" s="28">
        <v>3838.84</v>
      </c>
    </row>
    <row r="259" spans="1:2" x14ac:dyDescent="0.25">
      <c r="A259" s="27" t="s">
        <v>384</v>
      </c>
      <c r="B259" s="28">
        <v>7260</v>
      </c>
    </row>
    <row r="260" spans="1:2" x14ac:dyDescent="0.25">
      <c r="A260" s="27" t="s">
        <v>386</v>
      </c>
      <c r="B260" s="28">
        <v>159.72</v>
      </c>
    </row>
    <row r="261" spans="1:2" x14ac:dyDescent="0.25">
      <c r="A261" s="27" t="s">
        <v>387</v>
      </c>
      <c r="B261" s="28">
        <v>4191.6899999999996</v>
      </c>
    </row>
    <row r="262" spans="1:2" x14ac:dyDescent="0.25">
      <c r="A262" s="27" t="s">
        <v>717</v>
      </c>
      <c r="B262" s="28">
        <v>481.94</v>
      </c>
    </row>
    <row r="263" spans="1:2" x14ac:dyDescent="0.25">
      <c r="A263" s="27" t="s">
        <v>388</v>
      </c>
      <c r="B263" s="28">
        <v>4242</v>
      </c>
    </row>
    <row r="264" spans="1:2" x14ac:dyDescent="0.25">
      <c r="A264" s="27" t="s">
        <v>615</v>
      </c>
      <c r="B264" s="28">
        <v>8712</v>
      </c>
    </row>
    <row r="265" spans="1:2" x14ac:dyDescent="0.25">
      <c r="A265" s="27" t="s">
        <v>644</v>
      </c>
      <c r="B265" s="28">
        <v>8712</v>
      </c>
    </row>
    <row r="266" spans="1:2" x14ac:dyDescent="0.25">
      <c r="A266" s="27" t="s">
        <v>650</v>
      </c>
      <c r="B266" s="28">
        <v>5263.5</v>
      </c>
    </row>
    <row r="267" spans="1:2" x14ac:dyDescent="0.25">
      <c r="A267" s="27" t="s">
        <v>664</v>
      </c>
      <c r="B267" s="28">
        <v>264.39999999999998</v>
      </c>
    </row>
    <row r="268" spans="1:2" x14ac:dyDescent="0.25">
      <c r="A268" s="27" t="s">
        <v>668</v>
      </c>
      <c r="B268" s="28">
        <v>16</v>
      </c>
    </row>
    <row r="269" spans="1:2" x14ac:dyDescent="0.25">
      <c r="A269" s="27" t="s">
        <v>690</v>
      </c>
      <c r="B269" s="28">
        <v>5400</v>
      </c>
    </row>
    <row r="270" spans="1:2" x14ac:dyDescent="0.25">
      <c r="A270" s="27" t="s">
        <v>701</v>
      </c>
      <c r="B270" s="28">
        <v>1815</v>
      </c>
    </row>
    <row r="271" spans="1:2" x14ac:dyDescent="0.25">
      <c r="A271" s="27" t="s">
        <v>709</v>
      </c>
      <c r="B271" s="28">
        <v>5619.24</v>
      </c>
    </row>
    <row r="272" spans="1:2" x14ac:dyDescent="0.25">
      <c r="A272" s="27" t="s">
        <v>727</v>
      </c>
      <c r="B272" s="28">
        <v>2120</v>
      </c>
    </row>
    <row r="273" spans="1:2" x14ac:dyDescent="0.25">
      <c r="A273" s="27" t="s">
        <v>735</v>
      </c>
      <c r="B273" s="28">
        <v>20965.400000000001</v>
      </c>
    </row>
    <row r="274" spans="1:2" x14ac:dyDescent="0.25">
      <c r="A274" s="27" t="s">
        <v>781</v>
      </c>
      <c r="B274" s="28">
        <v>20</v>
      </c>
    </row>
    <row r="275" spans="1:2" x14ac:dyDescent="0.25">
      <c r="A275" s="27" t="s">
        <v>791</v>
      </c>
      <c r="B275" s="28">
        <v>1149.5</v>
      </c>
    </row>
    <row r="276" spans="1:2" x14ac:dyDescent="0.25">
      <c r="A276" s="27" t="s">
        <v>803</v>
      </c>
      <c r="B276" s="28">
        <v>17641.8</v>
      </c>
    </row>
    <row r="277" spans="1:2" x14ac:dyDescent="0.25">
      <c r="A277" s="27" t="s">
        <v>805</v>
      </c>
      <c r="B277" s="28">
        <v>1200</v>
      </c>
    </row>
    <row r="278" spans="1:2" x14ac:dyDescent="0.25">
      <c r="A278" s="27" t="s">
        <v>837</v>
      </c>
      <c r="B278" s="28">
        <v>3025</v>
      </c>
    </row>
    <row r="279" spans="1:2" x14ac:dyDescent="0.25">
      <c r="A279" s="27" t="s">
        <v>883</v>
      </c>
      <c r="B279" s="28">
        <v>926.82999999999993</v>
      </c>
    </row>
    <row r="280" spans="1:2" x14ac:dyDescent="0.25">
      <c r="A280" s="27" t="s">
        <v>893</v>
      </c>
      <c r="B280" s="28">
        <v>1205.1600000000001</v>
      </c>
    </row>
    <row r="281" spans="1:2" x14ac:dyDescent="0.25">
      <c r="A281" s="27" t="s">
        <v>895</v>
      </c>
      <c r="B281" s="28">
        <v>219.5</v>
      </c>
    </row>
    <row r="282" spans="1:2" x14ac:dyDescent="0.25">
      <c r="A282" s="27" t="s">
        <v>897</v>
      </c>
      <c r="B282" s="28">
        <v>5844.01</v>
      </c>
    </row>
    <row r="283" spans="1:2" x14ac:dyDescent="0.25">
      <c r="A283" s="27" t="s">
        <v>923</v>
      </c>
      <c r="B283" s="28">
        <v>1476.2</v>
      </c>
    </row>
    <row r="284" spans="1:2" x14ac:dyDescent="0.25">
      <c r="A284" s="27" t="s">
        <v>934</v>
      </c>
      <c r="B284" s="28">
        <v>1331</v>
      </c>
    </row>
    <row r="285" spans="1:2" x14ac:dyDescent="0.25">
      <c r="A285" s="27" t="s">
        <v>935</v>
      </c>
      <c r="B285" s="28">
        <v>4086.78</v>
      </c>
    </row>
    <row r="286" spans="1:2" x14ac:dyDescent="0.25">
      <c r="A286" s="27" t="s">
        <v>948</v>
      </c>
      <c r="B286" s="28">
        <v>1082.27</v>
      </c>
    </row>
    <row r="287" spans="1:2" x14ac:dyDescent="0.25">
      <c r="A287" s="27" t="s">
        <v>953</v>
      </c>
      <c r="B287" s="28">
        <v>5045.7</v>
      </c>
    </row>
    <row r="288" spans="1:2" x14ac:dyDescent="0.25">
      <c r="A288" s="27" t="s">
        <v>968</v>
      </c>
      <c r="B288" s="28">
        <v>1526.29</v>
      </c>
    </row>
    <row r="289" spans="1:2" x14ac:dyDescent="0.25">
      <c r="A289" s="27" t="s">
        <v>972</v>
      </c>
      <c r="B289" s="28">
        <v>4083.75</v>
      </c>
    </row>
    <row r="290" spans="1:2" x14ac:dyDescent="0.25">
      <c r="A290" s="27" t="s">
        <v>973</v>
      </c>
      <c r="B290" s="28">
        <v>1926</v>
      </c>
    </row>
    <row r="291" spans="1:2" x14ac:dyDescent="0.25">
      <c r="A291" s="27" t="s">
        <v>990</v>
      </c>
      <c r="B291" s="28">
        <v>16335</v>
      </c>
    </row>
    <row r="292" spans="1:2" x14ac:dyDescent="0.25">
      <c r="A292" s="27" t="s">
        <v>993</v>
      </c>
      <c r="B292" s="28">
        <v>8225.5400000000009</v>
      </c>
    </row>
    <row r="293" spans="1:2" x14ac:dyDescent="0.25">
      <c r="A293" s="27" t="s">
        <v>999</v>
      </c>
      <c r="B293" s="28">
        <v>1646.33</v>
      </c>
    </row>
    <row r="294" spans="1:2" x14ac:dyDescent="0.25">
      <c r="A294" s="27" t="s">
        <v>1011</v>
      </c>
      <c r="B294" s="28">
        <v>135.04</v>
      </c>
    </row>
    <row r="295" spans="1:2" x14ac:dyDescent="0.25">
      <c r="A295" s="27" t="s">
        <v>1016</v>
      </c>
      <c r="B295" s="28">
        <v>43.34</v>
      </c>
    </row>
    <row r="296" spans="1:2" x14ac:dyDescent="0.25">
      <c r="A296" s="27" t="s">
        <v>1018</v>
      </c>
      <c r="B296" s="28">
        <v>32473.279999999999</v>
      </c>
    </row>
    <row r="297" spans="1:2" x14ac:dyDescent="0.25">
      <c r="A297" s="27" t="s">
        <v>1026</v>
      </c>
      <c r="B297" s="28">
        <v>370.87</v>
      </c>
    </row>
    <row r="298" spans="1:2" x14ac:dyDescent="0.25">
      <c r="A298" s="27" t="s">
        <v>1036</v>
      </c>
      <c r="B298" s="28">
        <v>1000</v>
      </c>
    </row>
    <row r="299" spans="1:2" x14ac:dyDescent="0.25">
      <c r="A299" s="27" t="s">
        <v>1055</v>
      </c>
      <c r="B299" s="28">
        <v>895.4</v>
      </c>
    </row>
    <row r="300" spans="1:2" x14ac:dyDescent="0.25">
      <c r="A300" s="27" t="s">
        <v>1057</v>
      </c>
      <c r="B300" s="28">
        <v>2964.5</v>
      </c>
    </row>
    <row r="301" spans="1:2" x14ac:dyDescent="0.25">
      <c r="A301" s="27" t="s">
        <v>1065</v>
      </c>
      <c r="B301" s="28">
        <v>389.62</v>
      </c>
    </row>
    <row r="302" spans="1:2" x14ac:dyDescent="0.25">
      <c r="A302" s="27" t="s">
        <v>1067</v>
      </c>
      <c r="B302" s="28">
        <v>1452</v>
      </c>
    </row>
    <row r="303" spans="1:2" x14ac:dyDescent="0.25">
      <c r="A303" s="27" t="s">
        <v>1068</v>
      </c>
      <c r="B303" s="28">
        <v>6915.15</v>
      </c>
    </row>
    <row r="304" spans="1:2" x14ac:dyDescent="0.25">
      <c r="A304" s="27" t="s">
        <v>1070</v>
      </c>
      <c r="B304" s="28">
        <v>121</v>
      </c>
    </row>
    <row r="305" spans="1:2" x14ac:dyDescent="0.25">
      <c r="A305" s="27" t="s">
        <v>1081</v>
      </c>
      <c r="B305" s="28">
        <v>14096.5</v>
      </c>
    </row>
    <row r="306" spans="1:2" x14ac:dyDescent="0.25">
      <c r="A306" s="27" t="s">
        <v>1088</v>
      </c>
      <c r="B306" s="28">
        <v>50</v>
      </c>
    </row>
    <row r="307" spans="1:2" x14ac:dyDescent="0.25">
      <c r="A307" s="27" t="s">
        <v>1091</v>
      </c>
      <c r="B307" s="28">
        <v>6050</v>
      </c>
    </row>
    <row r="308" spans="1:2" x14ac:dyDescent="0.25">
      <c r="A308" s="27" t="s">
        <v>1092</v>
      </c>
      <c r="B308" s="28">
        <v>2960</v>
      </c>
    </row>
    <row r="309" spans="1:2" x14ac:dyDescent="0.25">
      <c r="A309" s="27" t="s">
        <v>1105</v>
      </c>
      <c r="B309" s="28">
        <v>1602</v>
      </c>
    </row>
    <row r="310" spans="1:2" x14ac:dyDescent="0.25">
      <c r="A310" s="27" t="s">
        <v>1106</v>
      </c>
      <c r="B310" s="28">
        <v>605</v>
      </c>
    </row>
    <row r="311" spans="1:2" x14ac:dyDescent="0.25">
      <c r="A311" s="27" t="s">
        <v>1109</v>
      </c>
      <c r="B311" s="28">
        <v>6957.5</v>
      </c>
    </row>
    <row r="312" spans="1:2" x14ac:dyDescent="0.25">
      <c r="A312" s="27" t="s">
        <v>1115</v>
      </c>
      <c r="B312" s="28">
        <v>12573.71</v>
      </c>
    </row>
    <row r="313" spans="1:2" x14ac:dyDescent="0.25">
      <c r="A313" s="27" t="s">
        <v>1119</v>
      </c>
      <c r="B313" s="28">
        <v>9698</v>
      </c>
    </row>
    <row r="314" spans="1:2" x14ac:dyDescent="0.25">
      <c r="A314" s="27" t="s">
        <v>1127</v>
      </c>
      <c r="B314" s="28">
        <v>1617.4099999999999</v>
      </c>
    </row>
    <row r="315" spans="1:2" x14ac:dyDescent="0.25">
      <c r="A315" s="27" t="s">
        <v>1128</v>
      </c>
      <c r="B315" s="28">
        <v>6000</v>
      </c>
    </row>
    <row r="316" spans="1:2" x14ac:dyDescent="0.25">
      <c r="A316" s="27" t="s">
        <v>1137</v>
      </c>
      <c r="B316" s="28">
        <v>1088.77</v>
      </c>
    </row>
    <row r="317" spans="1:2" x14ac:dyDescent="0.25">
      <c r="A317" s="27" t="s">
        <v>2312</v>
      </c>
      <c r="B317" s="28">
        <v>2178</v>
      </c>
    </row>
    <row r="318" spans="1:2" x14ac:dyDescent="0.25">
      <c r="A318" s="27" t="s">
        <v>1591</v>
      </c>
      <c r="B318" s="28">
        <v>15125</v>
      </c>
    </row>
    <row r="319" spans="1:2" x14ac:dyDescent="0.25">
      <c r="A319" s="27" t="s">
        <v>1681</v>
      </c>
      <c r="B319" s="28">
        <v>7106.56</v>
      </c>
    </row>
    <row r="320" spans="1:2" x14ac:dyDescent="0.25">
      <c r="A320" s="27" t="s">
        <v>1688</v>
      </c>
      <c r="B320" s="28">
        <v>6000</v>
      </c>
    </row>
    <row r="321" spans="1:2" x14ac:dyDescent="0.25">
      <c r="A321" s="27" t="s">
        <v>1773</v>
      </c>
      <c r="B321" s="28">
        <v>133.1</v>
      </c>
    </row>
    <row r="322" spans="1:2" x14ac:dyDescent="0.25">
      <c r="A322" s="27" t="s">
        <v>1786</v>
      </c>
      <c r="B322" s="28">
        <v>6688.38</v>
      </c>
    </row>
    <row r="323" spans="1:2" x14ac:dyDescent="0.25">
      <c r="A323" s="27" t="s">
        <v>1869</v>
      </c>
      <c r="B323" s="28">
        <v>352</v>
      </c>
    </row>
    <row r="324" spans="1:2" x14ac:dyDescent="0.25">
      <c r="A324" s="27" t="s">
        <v>1880</v>
      </c>
      <c r="B324" s="28">
        <v>968</v>
      </c>
    </row>
    <row r="325" spans="1:2" x14ac:dyDescent="0.25">
      <c r="A325" s="27" t="s">
        <v>1901</v>
      </c>
      <c r="B325" s="28">
        <v>-1.1368683772161603E-13</v>
      </c>
    </row>
    <row r="326" spans="1:2" x14ac:dyDescent="0.25">
      <c r="A326" s="27" t="s">
        <v>1903</v>
      </c>
      <c r="B326" s="28">
        <v>3786.8899999999994</v>
      </c>
    </row>
    <row r="327" spans="1:2" x14ac:dyDescent="0.25">
      <c r="A327" s="27" t="s">
        <v>1926</v>
      </c>
      <c r="B327" s="28">
        <v>480</v>
      </c>
    </row>
    <row r="328" spans="1:2" x14ac:dyDescent="0.25">
      <c r="A328" s="27" t="s">
        <v>2031</v>
      </c>
      <c r="B328" s="28">
        <v>600</v>
      </c>
    </row>
    <row r="329" spans="1:2" x14ac:dyDescent="0.25">
      <c r="A329" s="27" t="s">
        <v>2037</v>
      </c>
      <c r="B329" s="28">
        <v>2845.35</v>
      </c>
    </row>
    <row r="330" spans="1:2" x14ac:dyDescent="0.25">
      <c r="A330" s="27" t="s">
        <v>2087</v>
      </c>
      <c r="B330" s="28">
        <v>1600</v>
      </c>
    </row>
    <row r="331" spans="1:2" x14ac:dyDescent="0.25">
      <c r="A331" s="27" t="s">
        <v>2187</v>
      </c>
      <c r="B331" s="28">
        <v>1219.68</v>
      </c>
    </row>
    <row r="332" spans="1:2" x14ac:dyDescent="0.25">
      <c r="A332" s="27" t="s">
        <v>2197</v>
      </c>
      <c r="B332" s="28">
        <v>14333.66</v>
      </c>
    </row>
    <row r="333" spans="1:2" x14ac:dyDescent="0.25">
      <c r="A333" s="27" t="s">
        <v>2219</v>
      </c>
      <c r="B333" s="28">
        <v>1464.1</v>
      </c>
    </row>
    <row r="334" spans="1:2" x14ac:dyDescent="0.25">
      <c r="A334" s="27" t="s">
        <v>2237</v>
      </c>
      <c r="B334" s="28">
        <v>1573</v>
      </c>
    </row>
    <row r="335" spans="1:2" x14ac:dyDescent="0.25">
      <c r="A335" s="27" t="s">
        <v>2246</v>
      </c>
      <c r="B335" s="28">
        <v>1621.4</v>
      </c>
    </row>
    <row r="336" spans="1:2" x14ac:dyDescent="0.25">
      <c r="A336" s="27" t="s">
        <v>2284</v>
      </c>
      <c r="B336" s="28">
        <v>2000</v>
      </c>
    </row>
    <row r="337" spans="1:2" x14ac:dyDescent="0.25">
      <c r="A337" s="27" t="s">
        <v>2289</v>
      </c>
      <c r="B337" s="28">
        <v>2018.18</v>
      </c>
    </row>
    <row r="338" spans="1:2" x14ac:dyDescent="0.25">
      <c r="A338" s="27" t="s">
        <v>2295</v>
      </c>
      <c r="B338" s="28">
        <v>2057</v>
      </c>
    </row>
    <row r="339" spans="1:2" x14ac:dyDescent="0.25">
      <c r="A339" s="27" t="s">
        <v>2375</v>
      </c>
      <c r="B339" s="28">
        <v>2693</v>
      </c>
    </row>
    <row r="340" spans="1:2" x14ac:dyDescent="0.25">
      <c r="A340" s="27" t="s">
        <v>2402</v>
      </c>
      <c r="B340" s="28">
        <v>2853.79</v>
      </c>
    </row>
    <row r="341" spans="1:2" x14ac:dyDescent="0.25">
      <c r="A341" s="27" t="s">
        <v>2480</v>
      </c>
      <c r="B341" s="28">
        <v>8591</v>
      </c>
    </row>
    <row r="342" spans="1:2" x14ac:dyDescent="0.25">
      <c r="A342" s="27" t="s">
        <v>2513</v>
      </c>
      <c r="B342" s="28">
        <v>3520</v>
      </c>
    </row>
    <row r="343" spans="1:2" x14ac:dyDescent="0.25">
      <c r="A343" s="27" t="s">
        <v>2555</v>
      </c>
      <c r="B343" s="28">
        <v>4440.7</v>
      </c>
    </row>
    <row r="344" spans="1:2" x14ac:dyDescent="0.25">
      <c r="A344" s="27" t="s">
        <v>2568</v>
      </c>
      <c r="B344" s="28">
        <v>16903.7</v>
      </c>
    </row>
    <row r="345" spans="1:2" x14ac:dyDescent="0.25">
      <c r="A345" s="27" t="s">
        <v>2661</v>
      </c>
      <c r="B345" s="28">
        <v>6897</v>
      </c>
    </row>
    <row r="346" spans="1:2" x14ac:dyDescent="0.25">
      <c r="A346" s="27" t="s">
        <v>2754</v>
      </c>
      <c r="B346" s="28">
        <v>10890</v>
      </c>
    </row>
    <row r="347" spans="1:2" x14ac:dyDescent="0.25">
      <c r="A347" s="27" t="s">
        <v>2767</v>
      </c>
      <c r="B347" s="28">
        <v>14724.54</v>
      </c>
    </row>
    <row r="348" spans="1:2" x14ac:dyDescent="0.25">
      <c r="A348" s="27" t="s">
        <v>2769</v>
      </c>
      <c r="B348" s="28">
        <v>14950</v>
      </c>
    </row>
    <row r="349" spans="1:2" x14ac:dyDescent="0.25">
      <c r="A349" s="27" t="s">
        <v>2863</v>
      </c>
      <c r="B349" s="28">
        <v>17488.13</v>
      </c>
    </row>
    <row r="350" spans="1:2" x14ac:dyDescent="0.25">
      <c r="A350" s="27" t="s">
        <v>2866</v>
      </c>
      <c r="B350" s="28">
        <v>17545</v>
      </c>
    </row>
    <row r="351" spans="1:2" x14ac:dyDescent="0.25">
      <c r="A351" s="27" t="s">
        <v>2869</v>
      </c>
      <c r="B351" s="28">
        <v>17653.900000000001</v>
      </c>
    </row>
    <row r="352" spans="1:2" x14ac:dyDescent="0.25">
      <c r="A352" s="27" t="s">
        <v>2873</v>
      </c>
      <c r="B352" s="28">
        <v>18149</v>
      </c>
    </row>
    <row r="353" spans="1:2" x14ac:dyDescent="0.25">
      <c r="A353" s="27" t="s">
        <v>2894</v>
      </c>
      <c r="B353" s="28">
        <v>17605.5</v>
      </c>
    </row>
    <row r="354" spans="1:2" x14ac:dyDescent="0.25">
      <c r="A354" s="27" t="s">
        <v>2393</v>
      </c>
      <c r="B354" s="28">
        <v>2613.6</v>
      </c>
    </row>
    <row r="355" spans="1:2" x14ac:dyDescent="0.25">
      <c r="A355" s="27" t="s">
        <v>2665</v>
      </c>
      <c r="B355" s="28">
        <v>6957.5</v>
      </c>
    </row>
    <row r="356" spans="1:2" x14ac:dyDescent="0.25">
      <c r="A356" s="27" t="s">
        <v>278</v>
      </c>
      <c r="B356" s="28">
        <v>1493479.6800000002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662"/>
  <sheetViews>
    <sheetView workbookViewId="0">
      <selection activeCell="H248" sqref="H248"/>
    </sheetView>
  </sheetViews>
  <sheetFormatPr baseColWidth="10" defaultColWidth="10.85546875" defaultRowHeight="13.5" x14ac:dyDescent="0.25"/>
  <cols>
    <col min="1" max="1" width="11.140625" style="36" customWidth="1"/>
    <col min="2" max="2" width="3.42578125" style="35" customWidth="1"/>
    <col min="3" max="3" width="7.5703125" style="37" bestFit="1" customWidth="1"/>
    <col min="4" max="4" width="9.5703125" style="35" customWidth="1"/>
    <col min="5" max="5" width="14.42578125" style="35" bestFit="1" customWidth="1"/>
    <col min="6" max="6" width="9.42578125" style="38" bestFit="1" customWidth="1"/>
    <col min="7" max="7" width="29.140625" style="35" customWidth="1"/>
    <col min="8" max="8" width="13.5703125" style="35" customWidth="1"/>
    <col min="9" max="9" width="6.140625" style="35" customWidth="1"/>
    <col min="10" max="10" width="10" style="35" customWidth="1"/>
    <col min="11" max="11" width="17.5703125" style="35" customWidth="1"/>
    <col min="12" max="12" width="18.42578125" style="35" customWidth="1"/>
    <col min="13" max="13" width="13.42578125" style="35" customWidth="1"/>
    <col min="14" max="14" width="14.42578125" style="35" bestFit="1" customWidth="1"/>
    <col min="15" max="15" width="13.7109375" style="35" customWidth="1"/>
    <col min="16" max="16" width="9" style="35" customWidth="1"/>
    <col min="17" max="17" width="5" style="57" customWidth="1"/>
    <col min="18" max="18" width="18.5703125" style="35" customWidth="1"/>
    <col min="19" max="19" width="6.140625" style="57" customWidth="1"/>
    <col min="20" max="20" width="10.85546875" style="54"/>
    <col min="21" max="21" width="7.7109375" style="57" customWidth="1"/>
    <col min="22" max="22" width="13.5703125" style="54" customWidth="1"/>
    <col min="23" max="23" width="7.7109375" style="57" customWidth="1"/>
    <col min="24" max="24" width="11.42578125" style="57" bestFit="1" customWidth="1"/>
    <col min="25" max="16384" width="10.85546875" style="35"/>
  </cols>
  <sheetData>
    <row r="1" spans="1:24" x14ac:dyDescent="0.25">
      <c r="A1" s="31" t="s">
        <v>0</v>
      </c>
      <c r="B1" s="32" t="s">
        <v>1</v>
      </c>
      <c r="C1" s="33" t="s">
        <v>2</v>
      </c>
      <c r="D1" s="32" t="s">
        <v>10</v>
      </c>
      <c r="E1" s="32" t="s">
        <v>3</v>
      </c>
      <c r="F1" s="34" t="s">
        <v>4</v>
      </c>
      <c r="G1" s="32" t="s">
        <v>11</v>
      </c>
      <c r="H1" s="32" t="s">
        <v>5</v>
      </c>
      <c r="I1" s="32" t="s">
        <v>56</v>
      </c>
      <c r="J1" s="32" t="s">
        <v>304</v>
      </c>
      <c r="K1" s="32" t="s">
        <v>322</v>
      </c>
      <c r="L1" s="32" t="s">
        <v>6</v>
      </c>
      <c r="M1" s="32" t="s">
        <v>7</v>
      </c>
      <c r="N1" s="32" t="s">
        <v>8</v>
      </c>
      <c r="O1" s="32" t="s">
        <v>70</v>
      </c>
      <c r="P1" s="32" t="s">
        <v>275</v>
      </c>
      <c r="Q1" s="56" t="s">
        <v>271</v>
      </c>
      <c r="R1" s="32" t="s">
        <v>272</v>
      </c>
      <c r="S1" s="56" t="s">
        <v>99</v>
      </c>
      <c r="T1" s="55" t="s">
        <v>268</v>
      </c>
      <c r="U1" s="56" t="s">
        <v>269</v>
      </c>
      <c r="V1" s="55" t="s">
        <v>270</v>
      </c>
      <c r="W1" s="56" t="s">
        <v>274</v>
      </c>
      <c r="X1" s="56" t="s">
        <v>9</v>
      </c>
    </row>
    <row r="2" spans="1:24" hidden="1" x14ac:dyDescent="0.25">
      <c r="A2" s="60">
        <v>220239000479</v>
      </c>
      <c r="B2" s="43" t="s">
        <v>390</v>
      </c>
      <c r="C2" s="61">
        <v>45292</v>
      </c>
      <c r="D2" s="60">
        <v>22024001114</v>
      </c>
      <c r="E2" s="43" t="s">
        <v>1292</v>
      </c>
      <c r="F2" s="62">
        <v>12482.1</v>
      </c>
      <c r="G2" s="43" t="s">
        <v>1060</v>
      </c>
      <c r="H2" s="43" t="s">
        <v>1693</v>
      </c>
      <c r="I2" s="60">
        <v>220</v>
      </c>
      <c r="J2" s="43" t="s">
        <v>393</v>
      </c>
      <c r="K2" s="43" t="s">
        <v>393</v>
      </c>
      <c r="L2" s="43" t="s">
        <v>399</v>
      </c>
      <c r="M2" s="43" t="s">
        <v>395</v>
      </c>
      <c r="N2" s="43" t="s">
        <v>396</v>
      </c>
      <c r="O2" s="52" t="s">
        <v>325</v>
      </c>
      <c r="P2" s="63" t="s">
        <v>276</v>
      </c>
      <c r="Q2" s="57" t="str">
        <f>MID(Tabla1[[#This Row],[Aplicación]],14,1)</f>
        <v>1</v>
      </c>
      <c r="R2" s="35" t="s">
        <v>273</v>
      </c>
      <c r="S2" s="57" t="str">
        <f>MID(Tabla1[[#This Row],[Aplicación]],6,2)</f>
        <v>04</v>
      </c>
      <c r="T2" s="54" t="str">
        <f>VLOOKUP(Tabla1[[#This Row],[AREA]],Hoja1!A:B,2,FALSE)</f>
        <v>04. Hacienda, personal y modernización administrativa</v>
      </c>
      <c r="U2" s="57" t="str">
        <f>MID(Tabla1[[#This Row],[Aplicación]],9,4)</f>
        <v>9202</v>
      </c>
      <c r="V2" s="54" t="str">
        <f>VLOOKUP(Tabla1[[#This Row],[PROGRAMA]],Hoja1!A:B,2,FALSE)</f>
        <v>9202. Gestión de recursos humanos</v>
      </c>
      <c r="W2" s="57" t="str">
        <f>MID(Tabla1[[#This Row],[Aplicación]],14,2)</f>
        <v>16</v>
      </c>
      <c r="X2" s="57" t="str">
        <f>MID(Tabla1[[#This Row],[Aplicación]],14,6)</f>
        <v>16205</v>
      </c>
    </row>
    <row r="3" spans="1:24" hidden="1" x14ac:dyDescent="0.25">
      <c r="A3" s="53">
        <v>220240007169</v>
      </c>
      <c r="B3" s="45" t="s">
        <v>390</v>
      </c>
      <c r="C3" s="50">
        <v>45369</v>
      </c>
      <c r="D3" s="44">
        <v>22024000020</v>
      </c>
      <c r="E3" s="45" t="s">
        <v>1292</v>
      </c>
      <c r="F3" s="51">
        <v>147609.39000000001</v>
      </c>
      <c r="G3" s="45" t="s">
        <v>2108</v>
      </c>
      <c r="H3" s="45" t="s">
        <v>2109</v>
      </c>
      <c r="I3" s="44">
        <v>220</v>
      </c>
      <c r="J3" s="45" t="s">
        <v>393</v>
      </c>
      <c r="K3" s="45" t="s">
        <v>393</v>
      </c>
      <c r="L3" s="45" t="s">
        <v>399</v>
      </c>
      <c r="M3" s="45" t="s">
        <v>395</v>
      </c>
      <c r="N3" s="45" t="s">
        <v>396</v>
      </c>
      <c r="O3" s="52" t="s">
        <v>325</v>
      </c>
      <c r="P3" s="63" t="s">
        <v>276</v>
      </c>
      <c r="Q3" s="57" t="str">
        <f>MID(Tabla1[[#This Row],[Aplicación]],14,1)</f>
        <v>1</v>
      </c>
      <c r="R3" s="35" t="s">
        <v>273</v>
      </c>
      <c r="S3" s="57" t="str">
        <f>MID(Tabla1[[#This Row],[Aplicación]],6,2)</f>
        <v>04</v>
      </c>
      <c r="T3" s="54" t="str">
        <f>VLOOKUP(Tabla1[[#This Row],[AREA]],Hoja1!A:B,2,FALSE)</f>
        <v>04. Hacienda, personal y modernización administrativa</v>
      </c>
      <c r="U3" s="57" t="str">
        <f>MID(Tabla1[[#This Row],[Aplicación]],9,4)</f>
        <v>9202</v>
      </c>
      <c r="V3" s="54" t="str">
        <f>VLOOKUP(Tabla1[[#This Row],[PROGRAMA]],Hoja1!A:B,2,FALSE)</f>
        <v>9202. Gestión de recursos humanos</v>
      </c>
      <c r="W3" s="57" t="str">
        <f>MID(Tabla1[[#This Row],[Aplicación]],14,2)</f>
        <v>16</v>
      </c>
      <c r="X3" s="57" t="str">
        <f>MID(Tabla1[[#This Row],[Aplicación]],14,6)</f>
        <v>16205</v>
      </c>
    </row>
    <row r="4" spans="1:24" hidden="1" x14ac:dyDescent="0.25">
      <c r="A4" s="60">
        <v>220240000716</v>
      </c>
      <c r="B4" s="43" t="s">
        <v>390</v>
      </c>
      <c r="C4" s="61">
        <v>45327</v>
      </c>
      <c r="D4" s="60">
        <v>22024000002</v>
      </c>
      <c r="E4" s="43" t="s">
        <v>1450</v>
      </c>
      <c r="F4" s="62">
        <v>2178</v>
      </c>
      <c r="G4" s="43" t="s">
        <v>2312</v>
      </c>
      <c r="H4" s="43" t="s">
        <v>2313</v>
      </c>
      <c r="I4" s="60">
        <v>220</v>
      </c>
      <c r="J4" s="43" t="s">
        <v>537</v>
      </c>
      <c r="K4" s="43" t="s">
        <v>537</v>
      </c>
      <c r="L4" s="43" t="s">
        <v>399</v>
      </c>
      <c r="M4" s="43" t="s">
        <v>585</v>
      </c>
      <c r="N4" s="43" t="s">
        <v>539</v>
      </c>
      <c r="O4" s="52" t="s">
        <v>326</v>
      </c>
      <c r="P4" s="63" t="s">
        <v>276</v>
      </c>
      <c r="Q4" s="57" t="str">
        <f>MID(Tabla1[[#This Row],[Aplicación]],14,1)</f>
        <v>1</v>
      </c>
      <c r="R4" s="35" t="s">
        <v>273</v>
      </c>
      <c r="S4" s="57" t="str">
        <f>MID(Tabla1[[#This Row],[Aplicación]],6,2)</f>
        <v>11</v>
      </c>
      <c r="T4" s="54" t="str">
        <f>VLOOKUP(Tabla1[[#This Row],[AREA]],Hoja1!A:B,2,FALSE)</f>
        <v>11. Salud pública y seguridad ciudadana</v>
      </c>
      <c r="U4" s="57" t="str">
        <f>MID(Tabla1[[#This Row],[Aplicación]],9,4)</f>
        <v>1361</v>
      </c>
      <c r="V4" s="54" t="str">
        <f>VLOOKUP(Tabla1[[#This Row],[PROGRAMA]],Hoja1!A:B,2,FALSE)</f>
        <v>1361. Prevención y extinción de incencios</v>
      </c>
      <c r="W4" s="57" t="str">
        <f>MID(Tabla1[[#This Row],[Aplicación]],14,2)</f>
        <v>16</v>
      </c>
      <c r="X4" s="57" t="str">
        <f>MID(Tabla1[[#This Row],[Aplicación]],14,6)</f>
        <v>16200</v>
      </c>
    </row>
    <row r="5" spans="1:24" hidden="1" x14ac:dyDescent="0.25">
      <c r="A5" s="60">
        <v>220239000761</v>
      </c>
      <c r="B5" s="43" t="s">
        <v>390</v>
      </c>
      <c r="C5" s="61">
        <v>45292</v>
      </c>
      <c r="D5" s="60">
        <v>22024001330</v>
      </c>
      <c r="E5" s="43" t="s">
        <v>1141</v>
      </c>
      <c r="F5" s="62">
        <v>5500000</v>
      </c>
      <c r="G5" s="43" t="s">
        <v>397</v>
      </c>
      <c r="H5" s="43" t="s">
        <v>1501</v>
      </c>
      <c r="I5" s="60">
        <v>220</v>
      </c>
      <c r="J5" s="43" t="s">
        <v>398</v>
      </c>
      <c r="K5" s="43" t="s">
        <v>398</v>
      </c>
      <c r="L5" s="43" t="s">
        <v>399</v>
      </c>
      <c r="M5" s="43" t="s">
        <v>395</v>
      </c>
      <c r="N5" s="43" t="s">
        <v>396</v>
      </c>
      <c r="O5" s="52" t="s">
        <v>321</v>
      </c>
      <c r="P5" s="63" t="s">
        <v>276</v>
      </c>
      <c r="Q5" s="57" t="str">
        <f>MID(Tabla1[[#This Row],[Aplicación]],14,1)</f>
        <v>2</v>
      </c>
      <c r="R5" s="35" t="s">
        <v>265</v>
      </c>
      <c r="S5" s="57" t="str">
        <f>MID(Tabla1[[#This Row],[Aplicación]],6,2)</f>
        <v>10</v>
      </c>
      <c r="T5" s="54" t="str">
        <f>VLOOKUP(Tabla1[[#This Row],[AREA]],Hoja1!A:B,2,FALSE)</f>
        <v>10. Personas mayores, familia y servicios sociales</v>
      </c>
      <c r="U5" s="57" t="str">
        <f>MID(Tabla1[[#This Row],[Aplicación]],9,4)</f>
        <v>2311</v>
      </c>
      <c r="V5" s="54" t="str">
        <f>VLOOKUP(Tabla1[[#This Row],[PROGRAMA]],Hoja1!A:B,2,FALSE)</f>
        <v>2311. Intervención social</v>
      </c>
      <c r="W5" s="57" t="str">
        <f>MID(Tabla1[[#This Row],[Aplicación]],14,2)</f>
        <v>22</v>
      </c>
      <c r="X5" s="57" t="str">
        <f>MID(Tabla1[[#This Row],[Aplicación]],14,6)</f>
        <v>22799</v>
      </c>
    </row>
    <row r="6" spans="1:24" hidden="1" x14ac:dyDescent="0.25">
      <c r="A6" s="60">
        <v>220179000024</v>
      </c>
      <c r="B6" s="43" t="s">
        <v>390</v>
      </c>
      <c r="C6" s="61">
        <v>45292</v>
      </c>
      <c r="D6" s="60">
        <v>22024001717</v>
      </c>
      <c r="E6" s="43" t="s">
        <v>1144</v>
      </c>
      <c r="F6" s="62">
        <v>3087691.92</v>
      </c>
      <c r="G6" s="43" t="s">
        <v>391</v>
      </c>
      <c r="H6" s="43" t="s">
        <v>392</v>
      </c>
      <c r="I6" s="60">
        <v>220</v>
      </c>
      <c r="J6" s="43" t="s">
        <v>393</v>
      </c>
      <c r="K6" s="43" t="s">
        <v>393</v>
      </c>
      <c r="L6" s="43" t="s">
        <v>394</v>
      </c>
      <c r="M6" s="43" t="s">
        <v>395</v>
      </c>
      <c r="N6" s="43" t="s">
        <v>396</v>
      </c>
      <c r="O6" s="52" t="s">
        <v>321</v>
      </c>
      <c r="P6" s="63" t="s">
        <v>276</v>
      </c>
      <c r="Q6" s="57" t="str">
        <f>MID(Tabla1[[#This Row],[Aplicación]],14,1)</f>
        <v>2</v>
      </c>
      <c r="R6" s="35" t="s">
        <v>265</v>
      </c>
      <c r="S6" s="57" t="str">
        <f>MID(Tabla1[[#This Row],[Aplicación]],6,2)</f>
        <v>08</v>
      </c>
      <c r="T6" s="54" t="str">
        <f>VLOOKUP(Tabla1[[#This Row],[AREA]],Hoja1!A:B,2,FALSE)</f>
        <v>08. Tráfico y movilidad</v>
      </c>
      <c r="U6" s="57" t="str">
        <f>MID(Tabla1[[#This Row],[Aplicación]],9,4)</f>
        <v>1341</v>
      </c>
      <c r="V6" s="54" t="str">
        <f>VLOOKUP(Tabla1[[#This Row],[PROGRAMA]],Hoja1!A:B,2,FALSE)</f>
        <v>1341. Movilidad</v>
      </c>
      <c r="W6" s="57" t="str">
        <f>MID(Tabla1[[#This Row],[Aplicación]],14,2)</f>
        <v>22</v>
      </c>
      <c r="X6" s="57" t="str">
        <f>MID(Tabla1[[#This Row],[Aplicación]],14,6)</f>
        <v>22799</v>
      </c>
    </row>
    <row r="7" spans="1:24" hidden="1" x14ac:dyDescent="0.25">
      <c r="A7" s="44">
        <v>220239000852</v>
      </c>
      <c r="B7" s="45" t="s">
        <v>390</v>
      </c>
      <c r="C7" s="50">
        <v>45292</v>
      </c>
      <c r="D7" s="44">
        <v>22024001202</v>
      </c>
      <c r="E7" s="45" t="s">
        <v>1145</v>
      </c>
      <c r="F7" s="51">
        <v>2550000</v>
      </c>
      <c r="G7" s="45" t="s">
        <v>426</v>
      </c>
      <c r="H7" s="45" t="s">
        <v>1503</v>
      </c>
      <c r="I7" s="44">
        <v>220</v>
      </c>
      <c r="J7" s="45" t="s">
        <v>427</v>
      </c>
      <c r="K7" s="45" t="s">
        <v>428</v>
      </c>
      <c r="L7" s="45" t="s">
        <v>413</v>
      </c>
      <c r="M7" s="45" t="s">
        <v>395</v>
      </c>
      <c r="N7" s="45" t="s">
        <v>396</v>
      </c>
      <c r="O7" s="52" t="s">
        <v>321</v>
      </c>
      <c r="P7" s="63" t="s">
        <v>276</v>
      </c>
      <c r="Q7" s="57" t="str">
        <f>MID(Tabla1[[#This Row],[Aplicación]],14,1)</f>
        <v>2</v>
      </c>
      <c r="R7" s="35" t="s">
        <v>265</v>
      </c>
      <c r="S7" s="57" t="str">
        <f>MID(Tabla1[[#This Row],[Aplicación]],6,2)</f>
        <v>08</v>
      </c>
      <c r="T7" s="54" t="str">
        <f>VLOOKUP(Tabla1[[#This Row],[AREA]],Hoja1!A:B,2,FALSE)</f>
        <v>08. Tráfico y movilidad</v>
      </c>
      <c r="U7" s="57" t="str">
        <f>MID(Tabla1[[#This Row],[Aplicación]],9,4)</f>
        <v>1651</v>
      </c>
      <c r="V7" s="54" t="str">
        <f>VLOOKUP(Tabla1[[#This Row],[PROGRAMA]],Hoja1!A:B,2,FALSE)</f>
        <v>1651. Alumbrado público</v>
      </c>
      <c r="W7" s="57" t="str">
        <f>MID(Tabla1[[#This Row],[Aplicación]],14,2)</f>
        <v>22</v>
      </c>
      <c r="X7" s="57" t="str">
        <f>MID(Tabla1[[#This Row],[Aplicación]],14,6)</f>
        <v>22100</v>
      </c>
    </row>
    <row r="8" spans="1:24" hidden="1" x14ac:dyDescent="0.25">
      <c r="A8" s="44">
        <v>220239000784</v>
      </c>
      <c r="B8" s="45" t="s">
        <v>390</v>
      </c>
      <c r="C8" s="50">
        <v>45292</v>
      </c>
      <c r="D8" s="44">
        <v>22024001228</v>
      </c>
      <c r="E8" s="45" t="s">
        <v>1147</v>
      </c>
      <c r="F8" s="51">
        <v>1829885.98</v>
      </c>
      <c r="G8" s="45" t="s">
        <v>400</v>
      </c>
      <c r="H8" s="45" t="s">
        <v>1505</v>
      </c>
      <c r="I8" s="44">
        <v>220</v>
      </c>
      <c r="J8" s="45" t="s">
        <v>393</v>
      </c>
      <c r="K8" s="45" t="s">
        <v>393</v>
      </c>
      <c r="L8" s="45" t="s">
        <v>399</v>
      </c>
      <c r="M8" s="45" t="s">
        <v>395</v>
      </c>
      <c r="N8" s="45" t="s">
        <v>396</v>
      </c>
      <c r="O8" s="52" t="s">
        <v>321</v>
      </c>
      <c r="P8" s="63" t="s">
        <v>276</v>
      </c>
      <c r="Q8" s="57" t="str">
        <f>MID(Tabla1[[#This Row],[Aplicación]],14,1)</f>
        <v>2</v>
      </c>
      <c r="R8" s="35" t="s">
        <v>265</v>
      </c>
      <c r="S8" s="57" t="str">
        <f>MID(Tabla1[[#This Row],[Aplicación]],6,2)</f>
        <v>06</v>
      </c>
      <c r="T8" s="54" t="str">
        <f>VLOOKUP(Tabla1[[#This Row],[AREA]],Hoja1!A:B,2,FALSE)</f>
        <v>06. Educación y cultura</v>
      </c>
      <c r="U8" s="57" t="str">
        <f>MID(Tabla1[[#This Row],[Aplicación]],9,4)</f>
        <v>3232</v>
      </c>
      <c r="V8" s="54" t="str">
        <f>VLOOKUP(Tabla1[[#This Row],[PROGRAMA]],Hoja1!A:B,2,FALSE)</f>
        <v>3232. Conservación y mantenimiento centros educación infantil y primaria</v>
      </c>
      <c r="W8" s="57" t="str">
        <f>MID(Tabla1[[#This Row],[Aplicación]],14,2)</f>
        <v>22</v>
      </c>
      <c r="X8" s="57" t="str">
        <f>MID(Tabla1[[#This Row],[Aplicación]],14,6)</f>
        <v>22700</v>
      </c>
    </row>
    <row r="9" spans="1:24" hidden="1" x14ac:dyDescent="0.25">
      <c r="A9" s="60">
        <v>220239000416</v>
      </c>
      <c r="B9" s="43" t="s">
        <v>390</v>
      </c>
      <c r="C9" s="61">
        <v>45292</v>
      </c>
      <c r="D9" s="60">
        <v>22024001305</v>
      </c>
      <c r="E9" s="43" t="s">
        <v>1141</v>
      </c>
      <c r="F9" s="62">
        <v>1670000</v>
      </c>
      <c r="G9" s="43" t="s">
        <v>397</v>
      </c>
      <c r="H9" s="43" t="s">
        <v>1506</v>
      </c>
      <c r="I9" s="60">
        <v>220</v>
      </c>
      <c r="J9" s="43" t="s">
        <v>398</v>
      </c>
      <c r="K9" s="43" t="s">
        <v>398</v>
      </c>
      <c r="L9" s="43" t="s">
        <v>399</v>
      </c>
      <c r="M9" s="43" t="s">
        <v>395</v>
      </c>
      <c r="N9" s="43" t="s">
        <v>396</v>
      </c>
      <c r="O9" s="52" t="s">
        <v>321</v>
      </c>
      <c r="P9" s="63" t="s">
        <v>276</v>
      </c>
      <c r="Q9" s="57" t="str">
        <f>MID(Tabla1[[#This Row],[Aplicación]],14,1)</f>
        <v>2</v>
      </c>
      <c r="R9" s="35" t="s">
        <v>265</v>
      </c>
      <c r="S9" s="57" t="str">
        <f>MID(Tabla1[[#This Row],[Aplicación]],6,2)</f>
        <v>10</v>
      </c>
      <c r="T9" s="54" t="str">
        <f>VLOOKUP(Tabla1[[#This Row],[AREA]],Hoja1!A:B,2,FALSE)</f>
        <v>10. Personas mayores, familia y servicios sociales</v>
      </c>
      <c r="U9" s="57" t="str">
        <f>MID(Tabla1[[#This Row],[Aplicación]],9,4)</f>
        <v>2311</v>
      </c>
      <c r="V9" s="54" t="str">
        <f>VLOOKUP(Tabla1[[#This Row],[PROGRAMA]],Hoja1!A:B,2,FALSE)</f>
        <v>2311. Intervención social</v>
      </c>
      <c r="W9" s="57" t="str">
        <f>MID(Tabla1[[#This Row],[Aplicación]],14,2)</f>
        <v>22</v>
      </c>
      <c r="X9" s="57" t="str">
        <f>MID(Tabla1[[#This Row],[Aplicación]],14,6)</f>
        <v>22799</v>
      </c>
    </row>
    <row r="10" spans="1:24" hidden="1" x14ac:dyDescent="0.25">
      <c r="A10" s="60">
        <v>220219000990</v>
      </c>
      <c r="B10" s="43" t="s">
        <v>390</v>
      </c>
      <c r="C10" s="61">
        <v>45292</v>
      </c>
      <c r="D10" s="60">
        <v>22024001917</v>
      </c>
      <c r="E10" s="43" t="s">
        <v>1151</v>
      </c>
      <c r="F10" s="62">
        <v>67.36</v>
      </c>
      <c r="G10" s="43" t="s">
        <v>429</v>
      </c>
      <c r="H10" s="43" t="s">
        <v>430</v>
      </c>
      <c r="I10" s="60">
        <v>220</v>
      </c>
      <c r="J10" s="43" t="s">
        <v>398</v>
      </c>
      <c r="K10" s="43" t="s">
        <v>398</v>
      </c>
      <c r="L10" s="43" t="s">
        <v>413</v>
      </c>
      <c r="M10" s="43" t="s">
        <v>395</v>
      </c>
      <c r="N10" s="43" t="s">
        <v>396</v>
      </c>
      <c r="O10" s="52" t="s">
        <v>321</v>
      </c>
      <c r="P10" s="63" t="s">
        <v>276</v>
      </c>
      <c r="Q10" s="57" t="str">
        <f>MID(Tabla1[[#This Row],[Aplicación]],14,1)</f>
        <v>2</v>
      </c>
      <c r="R10" s="35" t="s">
        <v>265</v>
      </c>
      <c r="S10" s="57" t="str">
        <f>MID(Tabla1[[#This Row],[Aplicación]],6,2)</f>
        <v>04</v>
      </c>
      <c r="T10" s="54" t="str">
        <f>VLOOKUP(Tabla1[[#This Row],[AREA]],Hoja1!A:B,2,FALSE)</f>
        <v>04. Hacienda, personal y modernización administrativa</v>
      </c>
      <c r="U10" s="57" t="str">
        <f>MID(Tabla1[[#This Row],[Aplicación]],9,4)</f>
        <v>9204</v>
      </c>
      <c r="V10" s="54" t="str">
        <f>VLOOKUP(Tabla1[[#This Row],[PROGRAMA]],Hoja1!A:B,2,FALSE)</f>
        <v>9204. Tecnologías de la información y comunicación</v>
      </c>
      <c r="W10" s="57" t="str">
        <f>MID(Tabla1[[#This Row],[Aplicación]],14,2)</f>
        <v>21</v>
      </c>
      <c r="X10" s="57" t="str">
        <f>MID(Tabla1[[#This Row],[Aplicación]],14,6)</f>
        <v>213</v>
      </c>
    </row>
    <row r="11" spans="1:24" hidden="1" x14ac:dyDescent="0.25">
      <c r="A11" s="60">
        <v>220219000991</v>
      </c>
      <c r="B11" s="43" t="s">
        <v>390</v>
      </c>
      <c r="C11" s="61">
        <v>45292</v>
      </c>
      <c r="D11" s="60">
        <v>22024001714</v>
      </c>
      <c r="E11" s="43" t="s">
        <v>1152</v>
      </c>
      <c r="F11" s="62">
        <v>1000</v>
      </c>
      <c r="G11" s="43" t="s">
        <v>429</v>
      </c>
      <c r="H11" s="43" t="s">
        <v>431</v>
      </c>
      <c r="I11" s="60">
        <v>220</v>
      </c>
      <c r="J11" s="43" t="s">
        <v>398</v>
      </c>
      <c r="K11" s="43" t="s">
        <v>398</v>
      </c>
      <c r="L11" s="43" t="s">
        <v>413</v>
      </c>
      <c r="M11" s="43" t="s">
        <v>395</v>
      </c>
      <c r="N11" s="43" t="s">
        <v>396</v>
      </c>
      <c r="O11" s="52" t="s">
        <v>321</v>
      </c>
      <c r="P11" s="63" t="s">
        <v>276</v>
      </c>
      <c r="Q11" s="57" t="str">
        <f>MID(Tabla1[[#This Row],[Aplicación]],14,1)</f>
        <v>2</v>
      </c>
      <c r="R11" s="35" t="s">
        <v>265</v>
      </c>
      <c r="S11" s="57" t="str">
        <f>MID(Tabla1[[#This Row],[Aplicación]],6,2)</f>
        <v>02</v>
      </c>
      <c r="T11" s="54" t="str">
        <f>VLOOKUP(Tabla1[[#This Row],[AREA]],Hoja1!A:B,2,FALSE)</f>
        <v>02. Urbanismo y vivienda</v>
      </c>
      <c r="U11" s="57" t="str">
        <f>MID(Tabla1[[#This Row],[Aplicación]],9,4)</f>
        <v>1501</v>
      </c>
      <c r="V11" s="54" t="str">
        <f>VLOOKUP(Tabla1[[#This Row],[PROGRAMA]],Hoja1!A:B,2,FALSE)</f>
        <v>1501. Dirección del área de urbanismo y vivienda</v>
      </c>
      <c r="W11" s="57" t="str">
        <f>MID(Tabla1[[#This Row],[Aplicación]],14,2)</f>
        <v>20</v>
      </c>
      <c r="X11" s="57" t="str">
        <f>MID(Tabla1[[#This Row],[Aplicación]],14,6)</f>
        <v>203</v>
      </c>
    </row>
    <row r="12" spans="1:24" hidden="1" x14ac:dyDescent="0.25">
      <c r="A12" s="60">
        <v>220219000997</v>
      </c>
      <c r="B12" s="43" t="s">
        <v>390</v>
      </c>
      <c r="C12" s="61">
        <v>45292</v>
      </c>
      <c r="D12" s="60">
        <v>22024001918</v>
      </c>
      <c r="E12" s="43" t="s">
        <v>1153</v>
      </c>
      <c r="F12" s="62">
        <v>1.71</v>
      </c>
      <c r="G12" s="43" t="s">
        <v>429</v>
      </c>
      <c r="H12" s="43" t="s">
        <v>1510</v>
      </c>
      <c r="I12" s="60">
        <v>220</v>
      </c>
      <c r="J12" s="43" t="s">
        <v>398</v>
      </c>
      <c r="K12" s="43" t="s">
        <v>398</v>
      </c>
      <c r="L12" s="43" t="s">
        <v>413</v>
      </c>
      <c r="M12" s="43" t="s">
        <v>395</v>
      </c>
      <c r="N12" s="43" t="s">
        <v>396</v>
      </c>
      <c r="O12" s="52" t="s">
        <v>321</v>
      </c>
      <c r="P12" s="63" t="s">
        <v>276</v>
      </c>
      <c r="Q12" s="57" t="str">
        <f>MID(Tabla1[[#This Row],[Aplicación]],14,1)</f>
        <v>2</v>
      </c>
      <c r="R12" s="35" t="s">
        <v>265</v>
      </c>
      <c r="S12" s="57" t="str">
        <f>MID(Tabla1[[#This Row],[Aplicación]],6,2)</f>
        <v>01</v>
      </c>
      <c r="T12" s="54" t="str">
        <f>VLOOKUP(Tabla1[[#This Row],[AREA]],Hoja1!A:B,2,FALSE)</f>
        <v>01. Alcaldía</v>
      </c>
      <c r="U12" s="57" t="str">
        <f>MID(Tabla1[[#This Row],[Aplicación]],9,4)</f>
        <v>9205</v>
      </c>
      <c r="V12" s="54" t="str">
        <f>VLOOKUP(Tabla1[[#This Row],[PROGRAMA]],Hoja1!A:B,2,FALSE)</f>
        <v>9205. Imprenta municipal</v>
      </c>
      <c r="W12" s="57" t="str">
        <f>MID(Tabla1[[#This Row],[Aplicación]],14,2)</f>
        <v>21</v>
      </c>
      <c r="X12" s="57" t="str">
        <f>MID(Tabla1[[#This Row],[Aplicación]],14,6)</f>
        <v>213</v>
      </c>
    </row>
    <row r="13" spans="1:24" hidden="1" x14ac:dyDescent="0.25">
      <c r="A13" s="60">
        <v>220219001000</v>
      </c>
      <c r="B13" s="43" t="s">
        <v>390</v>
      </c>
      <c r="C13" s="61">
        <v>45292</v>
      </c>
      <c r="D13" s="60">
        <v>22024001919</v>
      </c>
      <c r="E13" s="43" t="s">
        <v>1154</v>
      </c>
      <c r="F13" s="62">
        <v>132.12</v>
      </c>
      <c r="G13" s="43" t="s">
        <v>429</v>
      </c>
      <c r="H13" s="43" t="s">
        <v>1511</v>
      </c>
      <c r="I13" s="60">
        <v>220</v>
      </c>
      <c r="J13" s="43" t="s">
        <v>398</v>
      </c>
      <c r="K13" s="43" t="s">
        <v>398</v>
      </c>
      <c r="L13" s="43" t="s">
        <v>413</v>
      </c>
      <c r="M13" s="43" t="s">
        <v>395</v>
      </c>
      <c r="N13" s="43" t="s">
        <v>396</v>
      </c>
      <c r="O13" s="52" t="s">
        <v>321</v>
      </c>
      <c r="P13" s="63" t="s">
        <v>276</v>
      </c>
      <c r="Q13" s="57" t="str">
        <f>MID(Tabla1[[#This Row],[Aplicación]],14,1)</f>
        <v>2</v>
      </c>
      <c r="R13" s="35" t="s">
        <v>265</v>
      </c>
      <c r="S13" s="57" t="str">
        <f>MID(Tabla1[[#This Row],[Aplicación]],6,2)</f>
        <v>01</v>
      </c>
      <c r="T13" s="54" t="str">
        <f>VLOOKUP(Tabla1[[#This Row],[AREA]],Hoja1!A:B,2,FALSE)</f>
        <v>01. Alcaldía</v>
      </c>
      <c r="U13" s="57" t="str">
        <f>MID(Tabla1[[#This Row],[Aplicación]],9,4)</f>
        <v>9207</v>
      </c>
      <c r="V13" s="54" t="str">
        <f>VLOOKUP(Tabla1[[#This Row],[PROGRAMA]],Hoja1!A:B,2,FALSE)</f>
        <v>9207. Gobierno y relaciones</v>
      </c>
      <c r="W13" s="57" t="str">
        <f>MID(Tabla1[[#This Row],[Aplicación]],14,2)</f>
        <v>21</v>
      </c>
      <c r="X13" s="57" t="str">
        <f>MID(Tabla1[[#This Row],[Aplicación]],14,6)</f>
        <v>213</v>
      </c>
    </row>
    <row r="14" spans="1:24" hidden="1" x14ac:dyDescent="0.25">
      <c r="A14" s="60">
        <v>220219001002</v>
      </c>
      <c r="B14" s="43" t="s">
        <v>390</v>
      </c>
      <c r="C14" s="61">
        <v>45292</v>
      </c>
      <c r="D14" s="60">
        <v>22024001781</v>
      </c>
      <c r="E14" s="43" t="s">
        <v>1155</v>
      </c>
      <c r="F14" s="62">
        <v>625</v>
      </c>
      <c r="G14" s="43" t="s">
        <v>429</v>
      </c>
      <c r="H14" s="43" t="s">
        <v>432</v>
      </c>
      <c r="I14" s="60">
        <v>220</v>
      </c>
      <c r="J14" s="43" t="s">
        <v>398</v>
      </c>
      <c r="K14" s="43" t="s">
        <v>398</v>
      </c>
      <c r="L14" s="43" t="s">
        <v>413</v>
      </c>
      <c r="M14" s="43" t="s">
        <v>395</v>
      </c>
      <c r="N14" s="43" t="s">
        <v>433</v>
      </c>
      <c r="O14" s="52" t="s">
        <v>321</v>
      </c>
      <c r="P14" s="63" t="s">
        <v>276</v>
      </c>
      <c r="Q14" s="57" t="str">
        <f>MID(Tabla1[[#This Row],[Aplicación]],14,1)</f>
        <v>2</v>
      </c>
      <c r="R14" s="35" t="s">
        <v>265</v>
      </c>
      <c r="S14" s="57" t="str">
        <f>MID(Tabla1[[#This Row],[Aplicación]],6,2)</f>
        <v>11</v>
      </c>
      <c r="T14" s="54" t="str">
        <f>VLOOKUP(Tabla1[[#This Row],[AREA]],Hoja1!A:B,2,FALSE)</f>
        <v>11. Salud pública y seguridad ciudadana</v>
      </c>
      <c r="U14" s="57" t="str">
        <f>MID(Tabla1[[#This Row],[Aplicación]],9,4)</f>
        <v>3111</v>
      </c>
      <c r="V14" s="54" t="str">
        <f>VLOOKUP(Tabla1[[#This Row],[PROGRAMA]],Hoja1!A:B,2,FALSE)</f>
        <v>3111. Protección de la salubridad pública</v>
      </c>
      <c r="W14" s="57" t="str">
        <f>MID(Tabla1[[#This Row],[Aplicación]],14,2)</f>
        <v>20</v>
      </c>
      <c r="X14" s="57" t="str">
        <f>MID(Tabla1[[#This Row],[Aplicación]],14,6)</f>
        <v>203</v>
      </c>
    </row>
    <row r="15" spans="1:24" hidden="1" x14ac:dyDescent="0.25">
      <c r="A15" s="60">
        <v>220219001005</v>
      </c>
      <c r="B15" s="43" t="s">
        <v>390</v>
      </c>
      <c r="C15" s="61">
        <v>45292</v>
      </c>
      <c r="D15" s="60">
        <v>22024001783</v>
      </c>
      <c r="E15" s="43" t="s">
        <v>1156</v>
      </c>
      <c r="F15" s="62">
        <v>350</v>
      </c>
      <c r="G15" s="43" t="s">
        <v>429</v>
      </c>
      <c r="H15" s="43" t="s">
        <v>434</v>
      </c>
      <c r="I15" s="60">
        <v>220</v>
      </c>
      <c r="J15" s="43" t="s">
        <v>398</v>
      </c>
      <c r="K15" s="43" t="s">
        <v>398</v>
      </c>
      <c r="L15" s="43" t="s">
        <v>413</v>
      </c>
      <c r="M15" s="43" t="s">
        <v>395</v>
      </c>
      <c r="N15" s="43" t="s">
        <v>396</v>
      </c>
      <c r="O15" s="52" t="s">
        <v>321</v>
      </c>
      <c r="P15" s="63" t="s">
        <v>276</v>
      </c>
      <c r="Q15" s="57" t="str">
        <f>MID(Tabla1[[#This Row],[Aplicación]],14,1)</f>
        <v>2</v>
      </c>
      <c r="R15" s="35" t="s">
        <v>265</v>
      </c>
      <c r="S15" s="57" t="str">
        <f>MID(Tabla1[[#This Row],[Aplicación]],6,2)</f>
        <v>11</v>
      </c>
      <c r="T15" s="54" t="str">
        <f>VLOOKUP(Tabla1[[#This Row],[AREA]],Hoja1!A:B,2,FALSE)</f>
        <v>11. Salud pública y seguridad ciudadana</v>
      </c>
      <c r="U15" s="57" t="str">
        <f>MID(Tabla1[[#This Row],[Aplicación]],9,4)</f>
        <v>1621</v>
      </c>
      <c r="V15" s="54" t="str">
        <f>VLOOKUP(Tabla1[[#This Row],[PROGRAMA]],Hoja1!A:B,2,FALSE)</f>
        <v>1621. Recogida de residuos</v>
      </c>
      <c r="W15" s="57" t="str">
        <f>MID(Tabla1[[#This Row],[Aplicación]],14,2)</f>
        <v>21</v>
      </c>
      <c r="X15" s="57" t="str">
        <f>MID(Tabla1[[#This Row],[Aplicación]],14,6)</f>
        <v>213</v>
      </c>
    </row>
    <row r="16" spans="1:24" hidden="1" x14ac:dyDescent="0.25">
      <c r="A16" s="60">
        <v>220219001006</v>
      </c>
      <c r="B16" s="43" t="s">
        <v>390</v>
      </c>
      <c r="C16" s="61">
        <v>45292</v>
      </c>
      <c r="D16" s="60">
        <v>22024001920</v>
      </c>
      <c r="E16" s="43" t="s">
        <v>1157</v>
      </c>
      <c r="F16" s="62">
        <v>307</v>
      </c>
      <c r="G16" s="43" t="s">
        <v>429</v>
      </c>
      <c r="H16" s="43" t="s">
        <v>435</v>
      </c>
      <c r="I16" s="60">
        <v>220</v>
      </c>
      <c r="J16" s="43" t="s">
        <v>398</v>
      </c>
      <c r="K16" s="43" t="s">
        <v>398</v>
      </c>
      <c r="L16" s="43" t="s">
        <v>413</v>
      </c>
      <c r="M16" s="43" t="s">
        <v>395</v>
      </c>
      <c r="N16" s="43" t="s">
        <v>396</v>
      </c>
      <c r="O16" s="52" t="s">
        <v>321</v>
      </c>
      <c r="P16" s="63" t="s">
        <v>276</v>
      </c>
      <c r="Q16" s="57" t="str">
        <f>MID(Tabla1[[#This Row],[Aplicación]],14,1)</f>
        <v>2</v>
      </c>
      <c r="R16" s="35" t="s">
        <v>265</v>
      </c>
      <c r="S16" s="57" t="str">
        <f>MID(Tabla1[[#This Row],[Aplicación]],6,2)</f>
        <v>09</v>
      </c>
      <c r="T16" s="54" t="str">
        <f>VLOOKUP(Tabla1[[#This Row],[AREA]],Hoja1!A:B,2,FALSE)</f>
        <v>09. Turismo, eventos y marca ciudad</v>
      </c>
      <c r="U16" s="57" t="str">
        <f>MID(Tabla1[[#This Row],[Aplicación]],9,4)</f>
        <v>4322</v>
      </c>
      <c r="V16" s="54" t="str">
        <f>VLOOKUP(Tabla1[[#This Row],[PROGRAMA]],Hoja1!A:B,2,FALSE)</f>
        <v>4332. Dirección del área de turismo, eventos y marca ciudad</v>
      </c>
      <c r="W16" s="57" t="str">
        <f>MID(Tabla1[[#This Row],[Aplicación]],14,2)</f>
        <v>21</v>
      </c>
      <c r="X16" s="57" t="str">
        <f>MID(Tabla1[[#This Row],[Aplicación]],14,6)</f>
        <v>213</v>
      </c>
    </row>
    <row r="17" spans="1:24" hidden="1" x14ac:dyDescent="0.25">
      <c r="A17" s="44">
        <v>220219001008</v>
      </c>
      <c r="B17" s="45" t="s">
        <v>390</v>
      </c>
      <c r="C17" s="50">
        <v>45292</v>
      </c>
      <c r="D17" s="44">
        <v>22024001921</v>
      </c>
      <c r="E17" s="45" t="s">
        <v>1158</v>
      </c>
      <c r="F17" s="51">
        <v>559.19000000000005</v>
      </c>
      <c r="G17" s="45" t="s">
        <v>429</v>
      </c>
      <c r="H17" s="45" t="s">
        <v>436</v>
      </c>
      <c r="I17" s="44">
        <v>220</v>
      </c>
      <c r="J17" s="45" t="s">
        <v>398</v>
      </c>
      <c r="K17" s="45" t="s">
        <v>398</v>
      </c>
      <c r="L17" s="45" t="s">
        <v>399</v>
      </c>
      <c r="M17" s="45" t="s">
        <v>395</v>
      </c>
      <c r="N17" s="45" t="s">
        <v>396</v>
      </c>
      <c r="O17" s="52" t="s">
        <v>321</v>
      </c>
      <c r="P17" s="63" t="s">
        <v>276</v>
      </c>
      <c r="Q17" s="57" t="str">
        <f>MID(Tabla1[[#This Row],[Aplicación]],14,1)</f>
        <v>2</v>
      </c>
      <c r="R17" s="35" t="s">
        <v>265</v>
      </c>
      <c r="S17" s="57" t="str">
        <f>MID(Tabla1[[#This Row],[Aplicación]],6,2)</f>
        <v>10</v>
      </c>
      <c r="T17" s="54" t="str">
        <f>VLOOKUP(Tabla1[[#This Row],[AREA]],Hoja1!A:B,2,FALSE)</f>
        <v>10. Personas mayores, familia y servicios sociales</v>
      </c>
      <c r="U17" s="57" t="str">
        <f>MID(Tabla1[[#This Row],[Aplicación]],9,4)</f>
        <v>2312</v>
      </c>
      <c r="V17" s="54" t="str">
        <f>VLOOKUP(Tabla1[[#This Row],[PROGRAMA]],Hoja1!A:B,2,FALSE)</f>
        <v>2312. Iniciativas sociales</v>
      </c>
      <c r="W17" s="57" t="str">
        <f>MID(Tabla1[[#This Row],[Aplicación]],14,2)</f>
        <v>21</v>
      </c>
      <c r="X17" s="57" t="str">
        <f>MID(Tabla1[[#This Row],[Aplicación]],14,6)</f>
        <v>213</v>
      </c>
    </row>
    <row r="18" spans="1:24" hidden="1" x14ac:dyDescent="0.25">
      <c r="A18" s="60">
        <v>220219001009</v>
      </c>
      <c r="B18" s="43" t="s">
        <v>390</v>
      </c>
      <c r="C18" s="61">
        <v>45292</v>
      </c>
      <c r="D18" s="60">
        <v>22024001922</v>
      </c>
      <c r="E18" s="43" t="s">
        <v>1158</v>
      </c>
      <c r="F18" s="62">
        <v>991.42</v>
      </c>
      <c r="G18" s="43" t="s">
        <v>429</v>
      </c>
      <c r="H18" s="43" t="s">
        <v>437</v>
      </c>
      <c r="I18" s="60">
        <v>220</v>
      </c>
      <c r="J18" s="43" t="s">
        <v>398</v>
      </c>
      <c r="K18" s="43" t="s">
        <v>398</v>
      </c>
      <c r="L18" s="43" t="s">
        <v>399</v>
      </c>
      <c r="M18" s="43" t="s">
        <v>395</v>
      </c>
      <c r="N18" s="43" t="s">
        <v>396</v>
      </c>
      <c r="O18" s="52" t="s">
        <v>321</v>
      </c>
      <c r="P18" s="63" t="s">
        <v>276</v>
      </c>
      <c r="Q18" s="57" t="str">
        <f>MID(Tabla1[[#This Row],[Aplicación]],14,1)</f>
        <v>2</v>
      </c>
      <c r="R18" s="35" t="s">
        <v>265</v>
      </c>
      <c r="S18" s="57" t="str">
        <f>MID(Tabla1[[#This Row],[Aplicación]],6,2)</f>
        <v>10</v>
      </c>
      <c r="T18" s="54" t="str">
        <f>VLOOKUP(Tabla1[[#This Row],[AREA]],Hoja1!A:B,2,FALSE)</f>
        <v>10. Personas mayores, familia y servicios sociales</v>
      </c>
      <c r="U18" s="57" t="str">
        <f>MID(Tabla1[[#This Row],[Aplicación]],9,4)</f>
        <v>2312</v>
      </c>
      <c r="V18" s="54" t="str">
        <f>VLOOKUP(Tabla1[[#This Row],[PROGRAMA]],Hoja1!A:B,2,FALSE)</f>
        <v>2312. Iniciativas sociales</v>
      </c>
      <c r="W18" s="57" t="str">
        <f>MID(Tabla1[[#This Row],[Aplicación]],14,2)</f>
        <v>21</v>
      </c>
      <c r="X18" s="57" t="str">
        <f>MID(Tabla1[[#This Row],[Aplicación]],14,6)</f>
        <v>213</v>
      </c>
    </row>
    <row r="19" spans="1:24" hidden="1" x14ac:dyDescent="0.25">
      <c r="A19" s="60">
        <v>220219001010</v>
      </c>
      <c r="B19" s="43" t="s">
        <v>390</v>
      </c>
      <c r="C19" s="61">
        <v>45292</v>
      </c>
      <c r="D19" s="60">
        <v>22024001923</v>
      </c>
      <c r="E19" s="43" t="s">
        <v>1159</v>
      </c>
      <c r="F19" s="62">
        <v>325</v>
      </c>
      <c r="G19" s="43" t="s">
        <v>429</v>
      </c>
      <c r="H19" s="43" t="s">
        <v>438</v>
      </c>
      <c r="I19" s="60">
        <v>220</v>
      </c>
      <c r="J19" s="43" t="s">
        <v>398</v>
      </c>
      <c r="K19" s="43" t="s">
        <v>398</v>
      </c>
      <c r="L19" s="43" t="s">
        <v>399</v>
      </c>
      <c r="M19" s="43" t="s">
        <v>395</v>
      </c>
      <c r="N19" s="43" t="s">
        <v>396</v>
      </c>
      <c r="O19" s="52" t="s">
        <v>321</v>
      </c>
      <c r="P19" s="63" t="s">
        <v>276</v>
      </c>
      <c r="Q19" s="57" t="str">
        <f>MID(Tabla1[[#This Row],[Aplicación]],14,1)</f>
        <v>2</v>
      </c>
      <c r="R19" s="35" t="s">
        <v>265</v>
      </c>
      <c r="S19" s="57" t="str">
        <f>MID(Tabla1[[#This Row],[Aplicación]],6,2)</f>
        <v>10</v>
      </c>
      <c r="T19" s="54" t="str">
        <f>VLOOKUP(Tabla1[[#This Row],[AREA]],Hoja1!A:B,2,FALSE)</f>
        <v>10. Personas mayores, familia y servicios sociales</v>
      </c>
      <c r="U19" s="57" t="str">
        <f>MID(Tabla1[[#This Row],[Aplicación]],9,4)</f>
        <v>2412</v>
      </c>
      <c r="V19" s="54" t="str">
        <f>VLOOKUP(Tabla1[[#This Row],[PROGRAMA]],Hoja1!A:B,2,FALSE)</f>
        <v>2412. Formación para el empleo</v>
      </c>
      <c r="W19" s="57" t="str">
        <f>MID(Tabla1[[#This Row],[Aplicación]],14,2)</f>
        <v>21</v>
      </c>
      <c r="X19" s="57" t="str">
        <f>MID(Tabla1[[#This Row],[Aplicación]],14,6)</f>
        <v>213</v>
      </c>
    </row>
    <row r="20" spans="1:24" hidden="1" x14ac:dyDescent="0.25">
      <c r="A20" s="60">
        <v>220219001011</v>
      </c>
      <c r="B20" s="43" t="s">
        <v>390</v>
      </c>
      <c r="C20" s="61">
        <v>45292</v>
      </c>
      <c r="D20" s="60">
        <v>22024001924</v>
      </c>
      <c r="E20" s="43" t="s">
        <v>1160</v>
      </c>
      <c r="F20" s="62">
        <v>2961.96</v>
      </c>
      <c r="G20" s="43" t="s">
        <v>429</v>
      </c>
      <c r="H20" s="43" t="s">
        <v>439</v>
      </c>
      <c r="I20" s="60">
        <v>220</v>
      </c>
      <c r="J20" s="43" t="s">
        <v>398</v>
      </c>
      <c r="K20" s="43" t="s">
        <v>398</v>
      </c>
      <c r="L20" s="43" t="s">
        <v>413</v>
      </c>
      <c r="M20" s="43" t="s">
        <v>395</v>
      </c>
      <c r="N20" s="43" t="s">
        <v>396</v>
      </c>
      <c r="O20" s="52" t="s">
        <v>321</v>
      </c>
      <c r="P20" s="63" t="s">
        <v>276</v>
      </c>
      <c r="Q20" s="57" t="str">
        <f>MID(Tabla1[[#This Row],[Aplicación]],14,1)</f>
        <v>2</v>
      </c>
      <c r="R20" s="35" t="s">
        <v>265</v>
      </c>
      <c r="S20" s="57" t="str">
        <f>MID(Tabla1[[#This Row],[Aplicación]],6,2)</f>
        <v>10</v>
      </c>
      <c r="T20" s="54" t="str">
        <f>VLOOKUP(Tabla1[[#This Row],[AREA]],Hoja1!A:B,2,FALSE)</f>
        <v>10. Personas mayores, familia y servicios sociales</v>
      </c>
      <c r="U20" s="57" t="str">
        <f>MID(Tabla1[[#This Row],[Aplicación]],9,4)</f>
        <v>2311</v>
      </c>
      <c r="V20" s="54" t="str">
        <f>VLOOKUP(Tabla1[[#This Row],[PROGRAMA]],Hoja1!A:B,2,FALSE)</f>
        <v>2311. Intervención social</v>
      </c>
      <c r="W20" s="57" t="str">
        <f>MID(Tabla1[[#This Row],[Aplicación]],14,2)</f>
        <v>21</v>
      </c>
      <c r="X20" s="57" t="str">
        <f>MID(Tabla1[[#This Row],[Aplicación]],14,6)</f>
        <v>213</v>
      </c>
    </row>
    <row r="21" spans="1:24" hidden="1" x14ac:dyDescent="0.25">
      <c r="A21" s="60">
        <v>220219001012</v>
      </c>
      <c r="B21" s="43" t="s">
        <v>390</v>
      </c>
      <c r="C21" s="61">
        <v>45292</v>
      </c>
      <c r="D21" s="60">
        <v>22024001925</v>
      </c>
      <c r="E21" s="43" t="s">
        <v>1160</v>
      </c>
      <c r="F21" s="62">
        <v>79.37</v>
      </c>
      <c r="G21" s="43" t="s">
        <v>429</v>
      </c>
      <c r="H21" s="43" t="s">
        <v>440</v>
      </c>
      <c r="I21" s="60">
        <v>220</v>
      </c>
      <c r="J21" s="43" t="s">
        <v>398</v>
      </c>
      <c r="K21" s="43" t="s">
        <v>398</v>
      </c>
      <c r="L21" s="43" t="s">
        <v>413</v>
      </c>
      <c r="M21" s="43" t="s">
        <v>395</v>
      </c>
      <c r="N21" s="43" t="s">
        <v>396</v>
      </c>
      <c r="O21" s="52" t="s">
        <v>321</v>
      </c>
      <c r="P21" s="63" t="s">
        <v>276</v>
      </c>
      <c r="Q21" s="57" t="str">
        <f>MID(Tabla1[[#This Row],[Aplicación]],14,1)</f>
        <v>2</v>
      </c>
      <c r="R21" s="35" t="s">
        <v>265</v>
      </c>
      <c r="S21" s="57" t="str">
        <f>MID(Tabla1[[#This Row],[Aplicación]],6,2)</f>
        <v>10</v>
      </c>
      <c r="T21" s="54" t="str">
        <f>VLOOKUP(Tabla1[[#This Row],[AREA]],Hoja1!A:B,2,FALSE)</f>
        <v>10. Personas mayores, familia y servicios sociales</v>
      </c>
      <c r="U21" s="57" t="str">
        <f>MID(Tabla1[[#This Row],[Aplicación]],9,4)</f>
        <v>2311</v>
      </c>
      <c r="V21" s="54" t="str">
        <f>VLOOKUP(Tabla1[[#This Row],[PROGRAMA]],Hoja1!A:B,2,FALSE)</f>
        <v>2311. Intervención social</v>
      </c>
      <c r="W21" s="57" t="str">
        <f>MID(Tabla1[[#This Row],[Aplicación]],14,2)</f>
        <v>21</v>
      </c>
      <c r="X21" s="57" t="str">
        <f>MID(Tabla1[[#This Row],[Aplicación]],14,6)</f>
        <v>213</v>
      </c>
    </row>
    <row r="22" spans="1:24" hidden="1" x14ac:dyDescent="0.25">
      <c r="A22" s="60">
        <v>220219001018</v>
      </c>
      <c r="B22" s="43" t="s">
        <v>390</v>
      </c>
      <c r="C22" s="61">
        <v>45292</v>
      </c>
      <c r="D22" s="60">
        <v>22024001926</v>
      </c>
      <c r="E22" s="43" t="s">
        <v>1161</v>
      </c>
      <c r="F22" s="62">
        <v>53</v>
      </c>
      <c r="G22" s="43" t="s">
        <v>429</v>
      </c>
      <c r="H22" s="43" t="s">
        <v>1512</v>
      </c>
      <c r="I22" s="60">
        <v>220</v>
      </c>
      <c r="J22" s="43" t="s">
        <v>398</v>
      </c>
      <c r="K22" s="43" t="s">
        <v>398</v>
      </c>
      <c r="L22" s="43" t="s">
        <v>413</v>
      </c>
      <c r="M22" s="43" t="s">
        <v>395</v>
      </c>
      <c r="N22" s="43" t="s">
        <v>396</v>
      </c>
      <c r="O22" s="52" t="s">
        <v>321</v>
      </c>
      <c r="P22" s="63" t="s">
        <v>276</v>
      </c>
      <c r="Q22" s="57" t="str">
        <f>MID(Tabla1[[#This Row],[Aplicación]],14,1)</f>
        <v>2</v>
      </c>
      <c r="R22" s="35" t="s">
        <v>265</v>
      </c>
      <c r="S22" s="57" t="str">
        <f>MID(Tabla1[[#This Row],[Aplicación]],6,2)</f>
        <v>01</v>
      </c>
      <c r="T22" s="54" t="str">
        <f>VLOOKUP(Tabla1[[#This Row],[AREA]],Hoja1!A:B,2,FALSE)</f>
        <v>01. Alcaldía</v>
      </c>
      <c r="U22" s="57" t="str">
        <f>MID(Tabla1[[#This Row],[Aplicación]],9,4)</f>
        <v>9206</v>
      </c>
      <c r="V22" s="54" t="str">
        <f>VLOOKUP(Tabla1[[#This Row],[PROGRAMA]],Hoja1!A:B,2,FALSE)</f>
        <v>9206. Archivo municipal</v>
      </c>
      <c r="W22" s="57" t="str">
        <f>MID(Tabla1[[#This Row],[Aplicación]],14,2)</f>
        <v>21</v>
      </c>
      <c r="X22" s="57" t="str">
        <f>MID(Tabla1[[#This Row],[Aplicación]],14,6)</f>
        <v>213</v>
      </c>
    </row>
    <row r="23" spans="1:24" hidden="1" x14ac:dyDescent="0.25">
      <c r="A23" s="60">
        <v>220219001020</v>
      </c>
      <c r="B23" s="43" t="s">
        <v>390</v>
      </c>
      <c r="C23" s="61">
        <v>45292</v>
      </c>
      <c r="D23" s="60">
        <v>22024002882</v>
      </c>
      <c r="E23" s="43" t="s">
        <v>1162</v>
      </c>
      <c r="F23" s="62">
        <v>1000</v>
      </c>
      <c r="G23" s="43" t="s">
        <v>429</v>
      </c>
      <c r="H23" s="43" t="s">
        <v>441</v>
      </c>
      <c r="I23" s="60">
        <v>220</v>
      </c>
      <c r="J23" s="43" t="s">
        <v>398</v>
      </c>
      <c r="K23" s="43" t="s">
        <v>398</v>
      </c>
      <c r="L23" s="43" t="s">
        <v>399</v>
      </c>
      <c r="M23" s="43" t="s">
        <v>395</v>
      </c>
      <c r="N23" s="43" t="s">
        <v>396</v>
      </c>
      <c r="O23" s="52" t="s">
        <v>321</v>
      </c>
      <c r="P23" s="63" t="s">
        <v>276</v>
      </c>
      <c r="Q23" s="57" t="str">
        <f>MID(Tabla1[[#This Row],[Aplicación]],14,1)</f>
        <v>2</v>
      </c>
      <c r="R23" s="35" t="s">
        <v>265</v>
      </c>
      <c r="S23" s="57" t="str">
        <f>MID(Tabla1[[#This Row],[Aplicación]],6,2)</f>
        <v>01</v>
      </c>
      <c r="T23" s="54" t="str">
        <f>VLOOKUP(Tabla1[[#This Row],[AREA]],Hoja1!A:B,2,FALSE)</f>
        <v>01. Alcaldía</v>
      </c>
      <c r="U23" s="57" t="str">
        <f>MID(Tabla1[[#This Row],[Aplicación]],9,4)</f>
        <v>4331</v>
      </c>
      <c r="V23" s="54" t="str">
        <f>VLOOKUP(Tabla1[[#This Row],[PROGRAMA]],Hoja1!A:B,2,FALSE)</f>
        <v>4331. Desarrollo empresarial</v>
      </c>
      <c r="W23" s="57" t="str">
        <f>MID(Tabla1[[#This Row],[Aplicación]],14,2)</f>
        <v>20</v>
      </c>
      <c r="X23" s="57" t="str">
        <f>MID(Tabla1[[#This Row],[Aplicación]],14,6)</f>
        <v>203</v>
      </c>
    </row>
    <row r="24" spans="1:24" hidden="1" x14ac:dyDescent="0.25">
      <c r="A24" s="60">
        <v>220219001021</v>
      </c>
      <c r="B24" s="43" t="s">
        <v>390</v>
      </c>
      <c r="C24" s="61">
        <v>45292</v>
      </c>
      <c r="D24" s="60">
        <v>22024001790</v>
      </c>
      <c r="E24" s="43" t="s">
        <v>1163</v>
      </c>
      <c r="F24" s="62">
        <v>80</v>
      </c>
      <c r="G24" s="43" t="s">
        <v>429</v>
      </c>
      <c r="H24" s="43" t="s">
        <v>442</v>
      </c>
      <c r="I24" s="60">
        <v>220</v>
      </c>
      <c r="J24" s="43" t="s">
        <v>398</v>
      </c>
      <c r="K24" s="43" t="s">
        <v>398</v>
      </c>
      <c r="L24" s="43" t="s">
        <v>413</v>
      </c>
      <c r="M24" s="43" t="s">
        <v>395</v>
      </c>
      <c r="N24" s="43" t="s">
        <v>396</v>
      </c>
      <c r="O24" s="52" t="s">
        <v>321</v>
      </c>
      <c r="P24" s="63" t="s">
        <v>276</v>
      </c>
      <c r="Q24" s="57" t="str">
        <f>MID(Tabla1[[#This Row],[Aplicación]],14,1)</f>
        <v>2</v>
      </c>
      <c r="R24" s="35" t="s">
        <v>265</v>
      </c>
      <c r="S24" s="57" t="str">
        <f>MID(Tabla1[[#This Row],[Aplicación]],6,2)</f>
        <v>08</v>
      </c>
      <c r="T24" s="54" t="str">
        <f>VLOOKUP(Tabla1[[#This Row],[AREA]],Hoja1!A:B,2,FALSE)</f>
        <v>08. Tráfico y movilidad</v>
      </c>
      <c r="U24" s="57" t="str">
        <f>MID(Tabla1[[#This Row],[Aplicación]],9,4)</f>
        <v>1341</v>
      </c>
      <c r="V24" s="54" t="str">
        <f>VLOOKUP(Tabla1[[#This Row],[PROGRAMA]],Hoja1!A:B,2,FALSE)</f>
        <v>1341. Movilidad</v>
      </c>
      <c r="W24" s="57" t="str">
        <f>MID(Tabla1[[#This Row],[Aplicación]],14,2)</f>
        <v>20</v>
      </c>
      <c r="X24" s="57" t="str">
        <f>MID(Tabla1[[#This Row],[Aplicación]],14,6)</f>
        <v>203</v>
      </c>
    </row>
    <row r="25" spans="1:24" hidden="1" x14ac:dyDescent="0.25">
      <c r="A25" s="60">
        <v>220219001022</v>
      </c>
      <c r="B25" s="43" t="s">
        <v>390</v>
      </c>
      <c r="C25" s="61">
        <v>45292</v>
      </c>
      <c r="D25" s="60">
        <v>22024001791</v>
      </c>
      <c r="E25" s="43" t="s">
        <v>1164</v>
      </c>
      <c r="F25" s="62">
        <v>500</v>
      </c>
      <c r="G25" s="43" t="s">
        <v>429</v>
      </c>
      <c r="H25" s="43" t="s">
        <v>443</v>
      </c>
      <c r="I25" s="60">
        <v>220</v>
      </c>
      <c r="J25" s="43" t="s">
        <v>398</v>
      </c>
      <c r="K25" s="43" t="s">
        <v>398</v>
      </c>
      <c r="L25" s="43" t="s">
        <v>413</v>
      </c>
      <c r="M25" s="43" t="s">
        <v>395</v>
      </c>
      <c r="N25" s="43" t="s">
        <v>396</v>
      </c>
      <c r="O25" s="52" t="s">
        <v>321</v>
      </c>
      <c r="P25" s="63" t="s">
        <v>276</v>
      </c>
      <c r="Q25" s="57" t="str">
        <f>MID(Tabla1[[#This Row],[Aplicación]],14,1)</f>
        <v>2</v>
      </c>
      <c r="R25" s="35" t="s">
        <v>265</v>
      </c>
      <c r="S25" s="57" t="str">
        <f>MID(Tabla1[[#This Row],[Aplicación]],6,2)</f>
        <v>05</v>
      </c>
      <c r="T25" s="54" t="str">
        <f>VLOOKUP(Tabla1[[#This Row],[AREA]],Hoja1!A:B,2,FALSE)</f>
        <v>05. Comercio, mercados y consumo</v>
      </c>
      <c r="U25" s="57" t="str">
        <f>MID(Tabla1[[#This Row],[Aplicación]],9,4)</f>
        <v>4301</v>
      </c>
      <c r="V25" s="54" t="str">
        <f>VLOOKUP(Tabla1[[#This Row],[PROGRAMA]],Hoja1!A:B,2,FALSE)</f>
        <v>4301. Dirección del área de comercio, mercados y consumo</v>
      </c>
      <c r="W25" s="57" t="str">
        <f>MID(Tabla1[[#This Row],[Aplicación]],14,2)</f>
        <v>20</v>
      </c>
      <c r="X25" s="57" t="str">
        <f>MID(Tabla1[[#This Row],[Aplicación]],14,6)</f>
        <v>203</v>
      </c>
    </row>
    <row r="26" spans="1:24" hidden="1" x14ac:dyDescent="0.25">
      <c r="A26" s="60">
        <v>220219001023</v>
      </c>
      <c r="B26" s="43" t="s">
        <v>390</v>
      </c>
      <c r="C26" s="61">
        <v>45292</v>
      </c>
      <c r="D26" s="60">
        <v>22024001927</v>
      </c>
      <c r="E26" s="43" t="s">
        <v>1165</v>
      </c>
      <c r="F26" s="62">
        <v>70</v>
      </c>
      <c r="G26" s="43" t="s">
        <v>429</v>
      </c>
      <c r="H26" s="43" t="s">
        <v>444</v>
      </c>
      <c r="I26" s="60">
        <v>220</v>
      </c>
      <c r="J26" s="43" t="s">
        <v>398</v>
      </c>
      <c r="K26" s="43" t="s">
        <v>398</v>
      </c>
      <c r="L26" s="43" t="s">
        <v>413</v>
      </c>
      <c r="M26" s="43" t="s">
        <v>395</v>
      </c>
      <c r="N26" s="43" t="s">
        <v>396</v>
      </c>
      <c r="O26" s="52" t="s">
        <v>321</v>
      </c>
      <c r="P26" s="63" t="s">
        <v>276</v>
      </c>
      <c r="Q26" s="57" t="str">
        <f>MID(Tabla1[[#This Row],[Aplicación]],14,1)</f>
        <v>2</v>
      </c>
      <c r="R26" s="35" t="s">
        <v>265</v>
      </c>
      <c r="S26" s="57" t="str">
        <f>MID(Tabla1[[#This Row],[Aplicación]],6,2)</f>
        <v>08</v>
      </c>
      <c r="T26" s="54" t="str">
        <f>VLOOKUP(Tabla1[[#This Row],[AREA]],Hoja1!A:B,2,FALSE)</f>
        <v>08. Tráfico y movilidad</v>
      </c>
      <c r="U26" s="57" t="str">
        <f>MID(Tabla1[[#This Row],[Aplicación]],9,4)</f>
        <v>1341</v>
      </c>
      <c r="V26" s="54" t="str">
        <f>VLOOKUP(Tabla1[[#This Row],[PROGRAMA]],Hoja1!A:B,2,FALSE)</f>
        <v>1341. Movilidad</v>
      </c>
      <c r="W26" s="57" t="str">
        <f>MID(Tabla1[[#This Row],[Aplicación]],14,2)</f>
        <v>21</v>
      </c>
      <c r="X26" s="57" t="str">
        <f>MID(Tabla1[[#This Row],[Aplicación]],14,6)</f>
        <v>213</v>
      </c>
    </row>
    <row r="27" spans="1:24" hidden="1" x14ac:dyDescent="0.25">
      <c r="A27" s="60">
        <v>220219001024</v>
      </c>
      <c r="B27" s="43" t="s">
        <v>390</v>
      </c>
      <c r="C27" s="61">
        <v>45292</v>
      </c>
      <c r="D27" s="60">
        <v>22024001928</v>
      </c>
      <c r="E27" s="43" t="s">
        <v>1165</v>
      </c>
      <c r="F27" s="62">
        <v>30</v>
      </c>
      <c r="G27" s="43" t="s">
        <v>429</v>
      </c>
      <c r="H27" s="43" t="s">
        <v>445</v>
      </c>
      <c r="I27" s="60">
        <v>220</v>
      </c>
      <c r="J27" s="43" t="s">
        <v>398</v>
      </c>
      <c r="K27" s="43" t="s">
        <v>398</v>
      </c>
      <c r="L27" s="43" t="s">
        <v>413</v>
      </c>
      <c r="M27" s="43" t="s">
        <v>395</v>
      </c>
      <c r="N27" s="43" t="s">
        <v>396</v>
      </c>
      <c r="O27" s="52" t="s">
        <v>321</v>
      </c>
      <c r="P27" s="63" t="s">
        <v>276</v>
      </c>
      <c r="Q27" s="57" t="str">
        <f>MID(Tabla1[[#This Row],[Aplicación]],14,1)</f>
        <v>2</v>
      </c>
      <c r="R27" s="35" t="s">
        <v>265</v>
      </c>
      <c r="S27" s="57" t="str">
        <f>MID(Tabla1[[#This Row],[Aplicación]],6,2)</f>
        <v>08</v>
      </c>
      <c r="T27" s="54" t="str">
        <f>VLOOKUP(Tabla1[[#This Row],[AREA]],Hoja1!A:B,2,FALSE)</f>
        <v>08. Tráfico y movilidad</v>
      </c>
      <c r="U27" s="57" t="str">
        <f>MID(Tabla1[[#This Row],[Aplicación]],9,4)</f>
        <v>1341</v>
      </c>
      <c r="V27" s="54" t="str">
        <f>VLOOKUP(Tabla1[[#This Row],[PROGRAMA]],Hoja1!A:B,2,FALSE)</f>
        <v>1341. Movilidad</v>
      </c>
      <c r="W27" s="57" t="str">
        <f>MID(Tabla1[[#This Row],[Aplicación]],14,2)</f>
        <v>21</v>
      </c>
      <c r="X27" s="57" t="str">
        <f>MID(Tabla1[[#This Row],[Aplicación]],14,6)</f>
        <v>213</v>
      </c>
    </row>
    <row r="28" spans="1:24" hidden="1" x14ac:dyDescent="0.25">
      <c r="A28" s="60">
        <v>220219001025</v>
      </c>
      <c r="B28" s="43" t="s">
        <v>390</v>
      </c>
      <c r="C28" s="61">
        <v>45292</v>
      </c>
      <c r="D28" s="60">
        <v>22024001792</v>
      </c>
      <c r="E28" s="43" t="s">
        <v>1163</v>
      </c>
      <c r="F28" s="62">
        <v>80</v>
      </c>
      <c r="G28" s="43" t="s">
        <v>429</v>
      </c>
      <c r="H28" s="43" t="s">
        <v>446</v>
      </c>
      <c r="I28" s="60">
        <v>220</v>
      </c>
      <c r="J28" s="43" t="s">
        <v>398</v>
      </c>
      <c r="K28" s="43" t="s">
        <v>398</v>
      </c>
      <c r="L28" s="43" t="s">
        <v>413</v>
      </c>
      <c r="M28" s="43" t="s">
        <v>395</v>
      </c>
      <c r="N28" s="43" t="s">
        <v>396</v>
      </c>
      <c r="O28" s="52" t="s">
        <v>321</v>
      </c>
      <c r="P28" s="63" t="s">
        <v>276</v>
      </c>
      <c r="Q28" s="57" t="str">
        <f>MID(Tabla1[[#This Row],[Aplicación]],14,1)</f>
        <v>2</v>
      </c>
      <c r="R28" s="35" t="s">
        <v>265</v>
      </c>
      <c r="S28" s="57" t="str">
        <f>MID(Tabla1[[#This Row],[Aplicación]],6,2)</f>
        <v>08</v>
      </c>
      <c r="T28" s="54" t="str">
        <f>VLOOKUP(Tabla1[[#This Row],[AREA]],Hoja1!A:B,2,FALSE)</f>
        <v>08. Tráfico y movilidad</v>
      </c>
      <c r="U28" s="57" t="str">
        <f>MID(Tabla1[[#This Row],[Aplicación]],9,4)</f>
        <v>1341</v>
      </c>
      <c r="V28" s="54" t="str">
        <f>VLOOKUP(Tabla1[[#This Row],[PROGRAMA]],Hoja1!A:B,2,FALSE)</f>
        <v>1341. Movilidad</v>
      </c>
      <c r="W28" s="57" t="str">
        <f>MID(Tabla1[[#This Row],[Aplicación]],14,2)</f>
        <v>20</v>
      </c>
      <c r="X28" s="57" t="str">
        <f>MID(Tabla1[[#This Row],[Aplicación]],14,6)</f>
        <v>203</v>
      </c>
    </row>
    <row r="29" spans="1:24" hidden="1" x14ac:dyDescent="0.25">
      <c r="A29" s="60">
        <v>220219001026</v>
      </c>
      <c r="B29" s="43" t="s">
        <v>390</v>
      </c>
      <c r="C29" s="61">
        <v>45292</v>
      </c>
      <c r="D29" s="60">
        <v>22024001793</v>
      </c>
      <c r="E29" s="43" t="s">
        <v>1166</v>
      </c>
      <c r="F29" s="62">
        <v>150</v>
      </c>
      <c r="G29" s="43" t="s">
        <v>429</v>
      </c>
      <c r="H29" s="43" t="s">
        <v>447</v>
      </c>
      <c r="I29" s="60">
        <v>220</v>
      </c>
      <c r="J29" s="43" t="s">
        <v>398</v>
      </c>
      <c r="K29" s="43" t="s">
        <v>398</v>
      </c>
      <c r="L29" s="43" t="s">
        <v>399</v>
      </c>
      <c r="M29" s="43" t="s">
        <v>395</v>
      </c>
      <c r="N29" s="43" t="s">
        <v>396</v>
      </c>
      <c r="O29" s="52" t="s">
        <v>321</v>
      </c>
      <c r="P29" s="63" t="s">
        <v>276</v>
      </c>
      <c r="Q29" s="57" t="str">
        <f>MID(Tabla1[[#This Row],[Aplicación]],14,1)</f>
        <v>2</v>
      </c>
      <c r="R29" s="35" t="s">
        <v>265</v>
      </c>
      <c r="S29" s="57" t="str">
        <f>MID(Tabla1[[#This Row],[Aplicación]],6,2)</f>
        <v>05</v>
      </c>
      <c r="T29" s="54" t="str">
        <f>VLOOKUP(Tabla1[[#This Row],[AREA]],Hoja1!A:B,2,FALSE)</f>
        <v>05. Comercio, mercados y consumo</v>
      </c>
      <c r="U29" s="57" t="str">
        <f>MID(Tabla1[[#This Row],[Aplicación]],9,4)</f>
        <v>4312</v>
      </c>
      <c r="V29" s="54" t="str">
        <f>VLOOKUP(Tabla1[[#This Row],[PROGRAMA]],Hoja1!A:B,2,FALSE)</f>
        <v>4312. Mercados</v>
      </c>
      <c r="W29" s="57" t="str">
        <f>MID(Tabla1[[#This Row],[Aplicación]],14,2)</f>
        <v>20</v>
      </c>
      <c r="X29" s="57" t="str">
        <f>MID(Tabla1[[#This Row],[Aplicación]],14,6)</f>
        <v>203</v>
      </c>
    </row>
    <row r="30" spans="1:24" hidden="1" x14ac:dyDescent="0.25">
      <c r="A30" s="60">
        <v>220219001028</v>
      </c>
      <c r="B30" s="43" t="s">
        <v>390</v>
      </c>
      <c r="C30" s="61">
        <v>45292</v>
      </c>
      <c r="D30" s="60">
        <v>22024001941</v>
      </c>
      <c r="E30" s="43" t="s">
        <v>1167</v>
      </c>
      <c r="F30" s="62">
        <v>1000</v>
      </c>
      <c r="G30" s="43" t="s">
        <v>429</v>
      </c>
      <c r="H30" s="43" t="s">
        <v>1513</v>
      </c>
      <c r="I30" s="60">
        <v>220</v>
      </c>
      <c r="J30" s="43" t="s">
        <v>398</v>
      </c>
      <c r="K30" s="43" t="s">
        <v>398</v>
      </c>
      <c r="L30" s="43" t="s">
        <v>399</v>
      </c>
      <c r="M30" s="43" t="s">
        <v>395</v>
      </c>
      <c r="N30" s="43" t="s">
        <v>396</v>
      </c>
      <c r="O30" s="52" t="s">
        <v>321</v>
      </c>
      <c r="P30" s="63" t="s">
        <v>276</v>
      </c>
      <c r="Q30" s="57" t="str">
        <f>MID(Tabla1[[#This Row],[Aplicación]],14,1)</f>
        <v>2</v>
      </c>
      <c r="R30" s="35" t="s">
        <v>265</v>
      </c>
      <c r="S30" s="57" t="str">
        <f>MID(Tabla1[[#This Row],[Aplicación]],6,2)</f>
        <v>04</v>
      </c>
      <c r="T30" s="54" t="str">
        <f>VLOOKUP(Tabla1[[#This Row],[AREA]],Hoja1!A:B,2,FALSE)</f>
        <v>04. Hacienda, personal y modernización administrativa</v>
      </c>
      <c r="U30" s="57" t="str">
        <f>MID(Tabla1[[#This Row],[Aplicación]],9,4)</f>
        <v>9231</v>
      </c>
      <c r="V30" s="54" t="str">
        <f>VLOOKUP(Tabla1[[#This Row],[PROGRAMA]],Hoja1!A:B,2,FALSE)</f>
        <v>9231. Información, registro y gestión del padrón</v>
      </c>
      <c r="W30" s="57" t="str">
        <f>MID(Tabla1[[#This Row],[Aplicación]],14,2)</f>
        <v>21</v>
      </c>
      <c r="X30" s="57" t="str">
        <f>MID(Tabla1[[#This Row],[Aplicación]],14,6)</f>
        <v>213</v>
      </c>
    </row>
    <row r="31" spans="1:24" hidden="1" x14ac:dyDescent="0.25">
      <c r="A31" s="60">
        <v>220219001031</v>
      </c>
      <c r="B31" s="43" t="s">
        <v>390</v>
      </c>
      <c r="C31" s="61">
        <v>45292</v>
      </c>
      <c r="D31" s="60">
        <v>22024001796</v>
      </c>
      <c r="E31" s="43" t="s">
        <v>1168</v>
      </c>
      <c r="F31" s="62">
        <v>71.42</v>
      </c>
      <c r="G31" s="43" t="s">
        <v>429</v>
      </c>
      <c r="H31" s="43" t="s">
        <v>448</v>
      </c>
      <c r="I31" s="60">
        <v>220</v>
      </c>
      <c r="J31" s="43" t="s">
        <v>398</v>
      </c>
      <c r="K31" s="43" t="s">
        <v>398</v>
      </c>
      <c r="L31" s="43" t="s">
        <v>413</v>
      </c>
      <c r="M31" s="43" t="s">
        <v>395</v>
      </c>
      <c r="N31" s="43" t="s">
        <v>396</v>
      </c>
      <c r="O31" s="52" t="s">
        <v>321</v>
      </c>
      <c r="P31" s="63" t="s">
        <v>276</v>
      </c>
      <c r="Q31" s="57" t="str">
        <f>MID(Tabla1[[#This Row],[Aplicación]],14,1)</f>
        <v>2</v>
      </c>
      <c r="R31" s="35" t="s">
        <v>265</v>
      </c>
      <c r="S31" s="57" t="str">
        <f>MID(Tabla1[[#This Row],[Aplicación]],6,2)</f>
        <v>04</v>
      </c>
      <c r="T31" s="54" t="str">
        <f>VLOOKUP(Tabla1[[#This Row],[AREA]],Hoja1!A:B,2,FALSE)</f>
        <v>04. Hacienda, personal y modernización administrativa</v>
      </c>
      <c r="U31" s="57" t="str">
        <f>MID(Tabla1[[#This Row],[Aplicación]],9,4)</f>
        <v>9311</v>
      </c>
      <c r="V31" s="54" t="str">
        <f>VLOOKUP(Tabla1[[#This Row],[PROGRAMA]],Hoja1!A:B,2,FALSE)</f>
        <v>9311. Planificación económico financiera</v>
      </c>
      <c r="W31" s="57" t="str">
        <f>MID(Tabla1[[#This Row],[Aplicación]],14,2)</f>
        <v>20</v>
      </c>
      <c r="X31" s="57" t="str">
        <f>MID(Tabla1[[#This Row],[Aplicación]],14,6)</f>
        <v>203</v>
      </c>
    </row>
    <row r="32" spans="1:24" hidden="1" x14ac:dyDescent="0.25">
      <c r="A32" s="60">
        <v>220219001032</v>
      </c>
      <c r="B32" s="43" t="s">
        <v>390</v>
      </c>
      <c r="C32" s="61">
        <v>45292</v>
      </c>
      <c r="D32" s="60">
        <v>22024001661</v>
      </c>
      <c r="E32" s="43" t="s">
        <v>1169</v>
      </c>
      <c r="F32" s="62">
        <v>85.12</v>
      </c>
      <c r="G32" s="43" t="s">
        <v>429</v>
      </c>
      <c r="H32" s="43" t="s">
        <v>449</v>
      </c>
      <c r="I32" s="60">
        <v>220</v>
      </c>
      <c r="J32" s="43" t="s">
        <v>398</v>
      </c>
      <c r="K32" s="43" t="s">
        <v>398</v>
      </c>
      <c r="L32" s="43" t="s">
        <v>399</v>
      </c>
      <c r="M32" s="43" t="s">
        <v>395</v>
      </c>
      <c r="N32" s="43" t="s">
        <v>396</v>
      </c>
      <c r="O32" s="52" t="s">
        <v>321</v>
      </c>
      <c r="P32" s="63" t="s">
        <v>276</v>
      </c>
      <c r="Q32" s="57" t="str">
        <f>MID(Tabla1[[#This Row],[Aplicación]],14,1)</f>
        <v>2</v>
      </c>
      <c r="R32" s="35" t="s">
        <v>265</v>
      </c>
      <c r="S32" s="57" t="str">
        <f>MID(Tabla1[[#This Row],[Aplicación]],6,2)</f>
        <v>01</v>
      </c>
      <c r="T32" s="54" t="str">
        <f>VLOOKUP(Tabla1[[#This Row],[AREA]],Hoja1!A:B,2,FALSE)</f>
        <v>01. Alcaldía</v>
      </c>
      <c r="U32" s="57" t="str">
        <f>MID(Tabla1[[#This Row],[Aplicación]],9,4)</f>
        <v>9203</v>
      </c>
      <c r="V32" s="54" t="str">
        <f>VLOOKUP(Tabla1[[#This Row],[PROGRAMA]],Hoja1!A:B,2,FALSE)</f>
        <v>9203. Unidad de régimen interior</v>
      </c>
      <c r="W32" s="57" t="str">
        <f>MID(Tabla1[[#This Row],[Aplicación]],14,2)</f>
        <v>20</v>
      </c>
      <c r="X32" s="57" t="str">
        <f>MID(Tabla1[[#This Row],[Aplicación]],14,6)</f>
        <v>203</v>
      </c>
    </row>
    <row r="33" spans="1:24" hidden="1" x14ac:dyDescent="0.25">
      <c r="A33" s="60">
        <v>220219001033</v>
      </c>
      <c r="B33" s="43" t="s">
        <v>390</v>
      </c>
      <c r="C33" s="61">
        <v>45292</v>
      </c>
      <c r="D33" s="60">
        <v>22024001662</v>
      </c>
      <c r="E33" s="43" t="s">
        <v>1170</v>
      </c>
      <c r="F33" s="62">
        <v>90</v>
      </c>
      <c r="G33" s="43" t="s">
        <v>429</v>
      </c>
      <c r="H33" s="43" t="s">
        <v>450</v>
      </c>
      <c r="I33" s="60">
        <v>220</v>
      </c>
      <c r="J33" s="43" t="s">
        <v>398</v>
      </c>
      <c r="K33" s="43" t="s">
        <v>398</v>
      </c>
      <c r="L33" s="43" t="s">
        <v>399</v>
      </c>
      <c r="M33" s="43" t="s">
        <v>395</v>
      </c>
      <c r="N33" s="43" t="s">
        <v>396</v>
      </c>
      <c r="O33" s="52" t="s">
        <v>321</v>
      </c>
      <c r="P33" s="63" t="s">
        <v>276</v>
      </c>
      <c r="Q33" s="57" t="str">
        <f>MID(Tabla1[[#This Row],[Aplicación]],14,1)</f>
        <v>2</v>
      </c>
      <c r="R33" s="35" t="s">
        <v>265</v>
      </c>
      <c r="S33" s="57" t="str">
        <f>MID(Tabla1[[#This Row],[Aplicación]],6,2)</f>
        <v>01</v>
      </c>
      <c r="T33" s="54" t="str">
        <f>VLOOKUP(Tabla1[[#This Row],[AREA]],Hoja1!A:B,2,FALSE)</f>
        <v>01. Alcaldía</v>
      </c>
      <c r="U33" s="57" t="str">
        <f>MID(Tabla1[[#This Row],[Aplicación]],9,4)</f>
        <v>9203</v>
      </c>
      <c r="V33" s="54" t="str">
        <f>VLOOKUP(Tabla1[[#This Row],[PROGRAMA]],Hoja1!A:B,2,FALSE)</f>
        <v>9203. Unidad de régimen interior</v>
      </c>
      <c r="W33" s="57" t="str">
        <f>MID(Tabla1[[#This Row],[Aplicación]],14,2)</f>
        <v>21</v>
      </c>
      <c r="X33" s="57" t="str">
        <f>MID(Tabla1[[#This Row],[Aplicación]],14,6)</f>
        <v>213</v>
      </c>
    </row>
    <row r="34" spans="1:24" hidden="1" x14ac:dyDescent="0.25">
      <c r="A34" s="60">
        <v>220219001034</v>
      </c>
      <c r="B34" s="43" t="s">
        <v>390</v>
      </c>
      <c r="C34" s="61">
        <v>45292</v>
      </c>
      <c r="D34" s="60">
        <v>22024001797</v>
      </c>
      <c r="E34" s="43" t="s">
        <v>1171</v>
      </c>
      <c r="F34" s="62">
        <v>30.3</v>
      </c>
      <c r="G34" s="43" t="s">
        <v>429</v>
      </c>
      <c r="H34" s="43" t="s">
        <v>451</v>
      </c>
      <c r="I34" s="60">
        <v>220</v>
      </c>
      <c r="J34" s="43" t="s">
        <v>398</v>
      </c>
      <c r="K34" s="43" t="s">
        <v>398</v>
      </c>
      <c r="L34" s="43" t="s">
        <v>452</v>
      </c>
      <c r="M34" s="43" t="s">
        <v>395</v>
      </c>
      <c r="N34" s="43" t="s">
        <v>396</v>
      </c>
      <c r="O34" s="52" t="s">
        <v>321</v>
      </c>
      <c r="P34" s="63" t="s">
        <v>276</v>
      </c>
      <c r="Q34" s="57" t="str">
        <f>MID(Tabla1[[#This Row],[Aplicación]],14,1)</f>
        <v>2</v>
      </c>
      <c r="R34" s="35" t="s">
        <v>265</v>
      </c>
      <c r="S34" s="57" t="str">
        <f>MID(Tabla1[[#This Row],[Aplicación]],6,2)</f>
        <v>01</v>
      </c>
      <c r="T34" s="54" t="str">
        <f>VLOOKUP(Tabla1[[#This Row],[AREA]],Hoja1!A:B,2,FALSE)</f>
        <v>01. Alcaldía</v>
      </c>
      <c r="U34" s="57" t="str">
        <f>MID(Tabla1[[#This Row],[Aplicación]],9,4)</f>
        <v>9312</v>
      </c>
      <c r="V34" s="54" t="str">
        <f>VLOOKUP(Tabla1[[#This Row],[PROGRAMA]],Hoja1!A:B,2,FALSE)</f>
        <v>9312. Intervención general</v>
      </c>
      <c r="W34" s="57" t="str">
        <f>MID(Tabla1[[#This Row],[Aplicación]],14,2)</f>
        <v>20</v>
      </c>
      <c r="X34" s="57" t="str">
        <f>MID(Tabla1[[#This Row],[Aplicación]],14,6)</f>
        <v>203</v>
      </c>
    </row>
    <row r="35" spans="1:24" hidden="1" x14ac:dyDescent="0.25">
      <c r="A35" s="60">
        <v>220219001035</v>
      </c>
      <c r="B35" s="43" t="s">
        <v>390</v>
      </c>
      <c r="C35" s="61">
        <v>45292</v>
      </c>
      <c r="D35" s="60">
        <v>22024001798</v>
      </c>
      <c r="E35" s="43" t="s">
        <v>1171</v>
      </c>
      <c r="F35" s="62">
        <v>30.3</v>
      </c>
      <c r="G35" s="43" t="s">
        <v>429</v>
      </c>
      <c r="H35" s="43" t="s">
        <v>453</v>
      </c>
      <c r="I35" s="60">
        <v>220</v>
      </c>
      <c r="J35" s="43" t="s">
        <v>398</v>
      </c>
      <c r="K35" s="43" t="s">
        <v>398</v>
      </c>
      <c r="L35" s="43" t="s">
        <v>452</v>
      </c>
      <c r="M35" s="43" t="s">
        <v>395</v>
      </c>
      <c r="N35" s="43" t="s">
        <v>396</v>
      </c>
      <c r="O35" s="52" t="s">
        <v>321</v>
      </c>
      <c r="P35" s="63" t="s">
        <v>276</v>
      </c>
      <c r="Q35" s="57" t="str">
        <f>MID(Tabla1[[#This Row],[Aplicación]],14,1)</f>
        <v>2</v>
      </c>
      <c r="R35" s="35" t="s">
        <v>265</v>
      </c>
      <c r="S35" s="57" t="str">
        <f>MID(Tabla1[[#This Row],[Aplicación]],6,2)</f>
        <v>01</v>
      </c>
      <c r="T35" s="54" t="str">
        <f>VLOOKUP(Tabla1[[#This Row],[AREA]],Hoja1!A:B,2,FALSE)</f>
        <v>01. Alcaldía</v>
      </c>
      <c r="U35" s="57" t="str">
        <f>MID(Tabla1[[#This Row],[Aplicación]],9,4)</f>
        <v>9312</v>
      </c>
      <c r="V35" s="54" t="str">
        <f>VLOOKUP(Tabla1[[#This Row],[PROGRAMA]],Hoja1!A:B,2,FALSE)</f>
        <v>9312. Intervención general</v>
      </c>
      <c r="W35" s="57" t="str">
        <f>MID(Tabla1[[#This Row],[Aplicación]],14,2)</f>
        <v>20</v>
      </c>
      <c r="X35" s="57" t="str">
        <f>MID(Tabla1[[#This Row],[Aplicación]],14,6)</f>
        <v>203</v>
      </c>
    </row>
    <row r="36" spans="1:24" hidden="1" x14ac:dyDescent="0.25">
      <c r="A36" s="60">
        <v>220219001036</v>
      </c>
      <c r="B36" s="43" t="s">
        <v>390</v>
      </c>
      <c r="C36" s="61">
        <v>45292</v>
      </c>
      <c r="D36" s="60">
        <v>22024001942</v>
      </c>
      <c r="E36" s="43" t="s">
        <v>1172</v>
      </c>
      <c r="F36" s="62">
        <v>12</v>
      </c>
      <c r="G36" s="43" t="s">
        <v>429</v>
      </c>
      <c r="H36" s="43" t="s">
        <v>454</v>
      </c>
      <c r="I36" s="60">
        <v>220</v>
      </c>
      <c r="J36" s="43" t="s">
        <v>398</v>
      </c>
      <c r="K36" s="43" t="s">
        <v>398</v>
      </c>
      <c r="L36" s="43" t="s">
        <v>452</v>
      </c>
      <c r="M36" s="43" t="s">
        <v>395</v>
      </c>
      <c r="N36" s="43" t="s">
        <v>396</v>
      </c>
      <c r="O36" s="52" t="s">
        <v>321</v>
      </c>
      <c r="P36" s="63" t="s">
        <v>276</v>
      </c>
      <c r="Q36" s="57" t="str">
        <f>MID(Tabla1[[#This Row],[Aplicación]],14,1)</f>
        <v>2</v>
      </c>
      <c r="R36" s="35" t="s">
        <v>265</v>
      </c>
      <c r="S36" s="57" t="str">
        <f>MID(Tabla1[[#This Row],[Aplicación]],6,2)</f>
        <v>01</v>
      </c>
      <c r="T36" s="54" t="str">
        <f>VLOOKUP(Tabla1[[#This Row],[AREA]],Hoja1!A:B,2,FALSE)</f>
        <v>01. Alcaldía</v>
      </c>
      <c r="U36" s="57" t="str">
        <f>MID(Tabla1[[#This Row],[Aplicación]],9,4)</f>
        <v>9312</v>
      </c>
      <c r="V36" s="54" t="str">
        <f>VLOOKUP(Tabla1[[#This Row],[PROGRAMA]],Hoja1!A:B,2,FALSE)</f>
        <v>9312. Intervención general</v>
      </c>
      <c r="W36" s="57" t="str">
        <f>MID(Tabla1[[#This Row],[Aplicación]],14,2)</f>
        <v>21</v>
      </c>
      <c r="X36" s="57" t="str">
        <f>MID(Tabla1[[#This Row],[Aplicación]],14,6)</f>
        <v>213</v>
      </c>
    </row>
    <row r="37" spans="1:24" hidden="1" x14ac:dyDescent="0.25">
      <c r="A37" s="60">
        <v>220219001037</v>
      </c>
      <c r="B37" s="43" t="s">
        <v>390</v>
      </c>
      <c r="C37" s="61">
        <v>45292</v>
      </c>
      <c r="D37" s="60">
        <v>22024001943</v>
      </c>
      <c r="E37" s="43" t="s">
        <v>1172</v>
      </c>
      <c r="F37" s="62">
        <v>30</v>
      </c>
      <c r="G37" s="43" t="s">
        <v>429</v>
      </c>
      <c r="H37" s="43" t="s">
        <v>455</v>
      </c>
      <c r="I37" s="60">
        <v>220</v>
      </c>
      <c r="J37" s="43" t="s">
        <v>398</v>
      </c>
      <c r="K37" s="43" t="s">
        <v>398</v>
      </c>
      <c r="L37" s="43" t="s">
        <v>452</v>
      </c>
      <c r="M37" s="43" t="s">
        <v>395</v>
      </c>
      <c r="N37" s="43" t="s">
        <v>396</v>
      </c>
      <c r="O37" s="52" t="s">
        <v>321</v>
      </c>
      <c r="P37" s="63" t="s">
        <v>276</v>
      </c>
      <c r="Q37" s="57" t="str">
        <f>MID(Tabla1[[#This Row],[Aplicación]],14,1)</f>
        <v>2</v>
      </c>
      <c r="R37" s="35" t="s">
        <v>265</v>
      </c>
      <c r="S37" s="57" t="str">
        <f>MID(Tabla1[[#This Row],[Aplicación]],6,2)</f>
        <v>01</v>
      </c>
      <c r="T37" s="54" t="str">
        <f>VLOOKUP(Tabla1[[#This Row],[AREA]],Hoja1!A:B,2,FALSE)</f>
        <v>01. Alcaldía</v>
      </c>
      <c r="U37" s="57" t="str">
        <f>MID(Tabla1[[#This Row],[Aplicación]],9,4)</f>
        <v>9312</v>
      </c>
      <c r="V37" s="54" t="str">
        <f>VLOOKUP(Tabla1[[#This Row],[PROGRAMA]],Hoja1!A:B,2,FALSE)</f>
        <v>9312. Intervención general</v>
      </c>
      <c r="W37" s="57" t="str">
        <f>MID(Tabla1[[#This Row],[Aplicación]],14,2)</f>
        <v>21</v>
      </c>
      <c r="X37" s="57" t="str">
        <f>MID(Tabla1[[#This Row],[Aplicación]],14,6)</f>
        <v>213</v>
      </c>
    </row>
    <row r="38" spans="1:24" hidden="1" x14ac:dyDescent="0.25">
      <c r="A38" s="60">
        <v>220219001038</v>
      </c>
      <c r="B38" s="43" t="s">
        <v>390</v>
      </c>
      <c r="C38" s="61">
        <v>45292</v>
      </c>
      <c r="D38" s="60">
        <v>22024001799</v>
      </c>
      <c r="E38" s="43" t="s">
        <v>1173</v>
      </c>
      <c r="F38" s="62">
        <v>200</v>
      </c>
      <c r="G38" s="43" t="s">
        <v>429</v>
      </c>
      <c r="H38" s="43" t="s">
        <v>456</v>
      </c>
      <c r="I38" s="60">
        <v>220</v>
      </c>
      <c r="J38" s="43" t="s">
        <v>398</v>
      </c>
      <c r="K38" s="43" t="s">
        <v>398</v>
      </c>
      <c r="L38" s="43" t="s">
        <v>413</v>
      </c>
      <c r="M38" s="43" t="s">
        <v>395</v>
      </c>
      <c r="N38" s="43" t="s">
        <v>396</v>
      </c>
      <c r="O38" s="52" t="s">
        <v>321</v>
      </c>
      <c r="P38" s="63" t="s">
        <v>276</v>
      </c>
      <c r="Q38" s="57" t="str">
        <f>MID(Tabla1[[#This Row],[Aplicación]],14,1)</f>
        <v>2</v>
      </c>
      <c r="R38" s="35" t="s">
        <v>265</v>
      </c>
      <c r="S38" s="57" t="str">
        <f>MID(Tabla1[[#This Row],[Aplicación]],6,2)</f>
        <v>02</v>
      </c>
      <c r="T38" s="54" t="str">
        <f>VLOOKUP(Tabla1[[#This Row],[AREA]],Hoja1!A:B,2,FALSE)</f>
        <v>02. Urbanismo y vivienda</v>
      </c>
      <c r="U38" s="57" t="str">
        <f>MID(Tabla1[[#This Row],[Aplicación]],9,4)</f>
        <v>9331</v>
      </c>
      <c r="V38" s="54" t="str">
        <f>VLOOKUP(Tabla1[[#This Row],[PROGRAMA]],Hoja1!A:B,2,FALSE)</f>
        <v>9331. Gestión del patrimonio</v>
      </c>
      <c r="W38" s="57" t="str">
        <f>MID(Tabla1[[#This Row],[Aplicación]],14,2)</f>
        <v>20</v>
      </c>
      <c r="X38" s="57" t="str">
        <f>MID(Tabla1[[#This Row],[Aplicación]],14,6)</f>
        <v>203</v>
      </c>
    </row>
    <row r="39" spans="1:24" hidden="1" x14ac:dyDescent="0.25">
      <c r="A39" s="60">
        <v>220219001039</v>
      </c>
      <c r="B39" s="43" t="s">
        <v>390</v>
      </c>
      <c r="C39" s="61">
        <v>45292</v>
      </c>
      <c r="D39" s="60">
        <v>22024001944</v>
      </c>
      <c r="E39" s="43" t="s">
        <v>1174</v>
      </c>
      <c r="F39" s="62">
        <v>2000</v>
      </c>
      <c r="G39" s="43" t="s">
        <v>429</v>
      </c>
      <c r="H39" s="43" t="s">
        <v>457</v>
      </c>
      <c r="I39" s="60">
        <v>220</v>
      </c>
      <c r="J39" s="43" t="s">
        <v>398</v>
      </c>
      <c r="K39" s="43" t="s">
        <v>398</v>
      </c>
      <c r="L39" s="43" t="s">
        <v>413</v>
      </c>
      <c r="M39" s="43" t="s">
        <v>395</v>
      </c>
      <c r="N39" s="43" t="s">
        <v>396</v>
      </c>
      <c r="O39" s="52" t="s">
        <v>321</v>
      </c>
      <c r="P39" s="63" t="s">
        <v>276</v>
      </c>
      <c r="Q39" s="57" t="str">
        <f>MID(Tabla1[[#This Row],[Aplicación]],14,1)</f>
        <v>2</v>
      </c>
      <c r="R39" s="35" t="s">
        <v>265</v>
      </c>
      <c r="S39" s="57" t="str">
        <f>MID(Tabla1[[#This Row],[Aplicación]],6,2)</f>
        <v>11</v>
      </c>
      <c r="T39" s="54" t="str">
        <f>VLOOKUP(Tabla1[[#This Row],[AREA]],Hoja1!A:B,2,FALSE)</f>
        <v>11. Salud pública y seguridad ciudadana</v>
      </c>
      <c r="U39" s="57" t="str">
        <f>MID(Tabla1[[#This Row],[Aplicación]],9,4)</f>
        <v>1321</v>
      </c>
      <c r="V39" s="54" t="str">
        <f>VLOOKUP(Tabla1[[#This Row],[PROGRAMA]],Hoja1!A:B,2,FALSE)</f>
        <v>1321. Policía municipal</v>
      </c>
      <c r="W39" s="57" t="str">
        <f>MID(Tabla1[[#This Row],[Aplicación]],14,2)</f>
        <v>21</v>
      </c>
      <c r="X39" s="57" t="str">
        <f>MID(Tabla1[[#This Row],[Aplicación]],14,6)</f>
        <v>213</v>
      </c>
    </row>
    <row r="40" spans="1:24" hidden="1" x14ac:dyDescent="0.25">
      <c r="A40" s="60">
        <v>220219001040</v>
      </c>
      <c r="B40" s="43" t="s">
        <v>390</v>
      </c>
      <c r="C40" s="61">
        <v>45292</v>
      </c>
      <c r="D40" s="60">
        <v>22024001945</v>
      </c>
      <c r="E40" s="43" t="s">
        <v>1175</v>
      </c>
      <c r="F40" s="62">
        <v>625</v>
      </c>
      <c r="G40" s="43" t="s">
        <v>429</v>
      </c>
      <c r="H40" s="43" t="s">
        <v>458</v>
      </c>
      <c r="I40" s="60">
        <v>220</v>
      </c>
      <c r="J40" s="43" t="s">
        <v>398</v>
      </c>
      <c r="K40" s="43" t="s">
        <v>398</v>
      </c>
      <c r="L40" s="43" t="s">
        <v>413</v>
      </c>
      <c r="M40" s="43" t="s">
        <v>395</v>
      </c>
      <c r="N40" s="43" t="s">
        <v>396</v>
      </c>
      <c r="O40" s="52" t="s">
        <v>321</v>
      </c>
      <c r="P40" s="63" t="s">
        <v>276</v>
      </c>
      <c r="Q40" s="57" t="str">
        <f>MID(Tabla1[[#This Row],[Aplicación]],14,1)</f>
        <v>2</v>
      </c>
      <c r="R40" s="35" t="s">
        <v>265</v>
      </c>
      <c r="S40" s="57" t="str">
        <f>MID(Tabla1[[#This Row],[Aplicación]],6,2)</f>
        <v>02</v>
      </c>
      <c r="T40" s="54" t="str">
        <f>VLOOKUP(Tabla1[[#This Row],[AREA]],Hoja1!A:B,2,FALSE)</f>
        <v>02. Urbanismo y vivienda</v>
      </c>
      <c r="U40" s="57" t="str">
        <f>MID(Tabla1[[#This Row],[Aplicación]],9,4)</f>
        <v>9331</v>
      </c>
      <c r="V40" s="54" t="str">
        <f>VLOOKUP(Tabla1[[#This Row],[PROGRAMA]],Hoja1!A:B,2,FALSE)</f>
        <v>9331. Gestión del patrimonio</v>
      </c>
      <c r="W40" s="57" t="str">
        <f>MID(Tabla1[[#This Row],[Aplicación]],14,2)</f>
        <v>21</v>
      </c>
      <c r="X40" s="57" t="str">
        <f>MID(Tabla1[[#This Row],[Aplicación]],14,6)</f>
        <v>213</v>
      </c>
    </row>
    <row r="41" spans="1:24" hidden="1" x14ac:dyDescent="0.25">
      <c r="A41" s="60">
        <v>220219001043</v>
      </c>
      <c r="B41" s="43" t="s">
        <v>390</v>
      </c>
      <c r="C41" s="61">
        <v>45292</v>
      </c>
      <c r="D41" s="60">
        <v>22024002883</v>
      </c>
      <c r="E41" s="43" t="s">
        <v>1176</v>
      </c>
      <c r="F41" s="62">
        <v>400</v>
      </c>
      <c r="G41" s="43" t="s">
        <v>429</v>
      </c>
      <c r="H41" s="43" t="s">
        <v>1514</v>
      </c>
      <c r="I41" s="60">
        <v>220</v>
      </c>
      <c r="J41" s="43" t="s">
        <v>398</v>
      </c>
      <c r="K41" s="43" t="s">
        <v>398</v>
      </c>
      <c r="L41" s="43" t="s">
        <v>413</v>
      </c>
      <c r="M41" s="43" t="s">
        <v>395</v>
      </c>
      <c r="N41" s="43" t="s">
        <v>396</v>
      </c>
      <c r="O41" s="52" t="s">
        <v>321</v>
      </c>
      <c r="P41" s="63" t="s">
        <v>276</v>
      </c>
      <c r="Q41" s="57" t="str">
        <f>MID(Tabla1[[#This Row],[Aplicación]],14,1)</f>
        <v>2</v>
      </c>
      <c r="R41" s="35" t="s">
        <v>265</v>
      </c>
      <c r="S41" s="57" t="str">
        <f>MID(Tabla1[[#This Row],[Aplicación]],6,2)</f>
        <v>08</v>
      </c>
      <c r="T41" s="54" t="str">
        <f>VLOOKUP(Tabla1[[#This Row],[AREA]],Hoja1!A:B,2,FALSE)</f>
        <v>08. Tráfico y movilidad</v>
      </c>
      <c r="U41" s="57" t="str">
        <f>MID(Tabla1[[#This Row],[Aplicación]],9,4)</f>
        <v>1532</v>
      </c>
      <c r="V41" s="54" t="str">
        <f>VLOOKUP(Tabla1[[#This Row],[PROGRAMA]],Hoja1!A:B,2,FALSE)</f>
        <v>1532. Pavimentación vias públicas y otros servicios urbanísticos</v>
      </c>
      <c r="W41" s="57" t="str">
        <f>MID(Tabla1[[#This Row],[Aplicación]],14,2)</f>
        <v>20</v>
      </c>
      <c r="X41" s="57" t="str">
        <f>MID(Tabla1[[#This Row],[Aplicación]],14,6)</f>
        <v>203</v>
      </c>
    </row>
    <row r="42" spans="1:24" hidden="1" x14ac:dyDescent="0.25">
      <c r="A42" s="60">
        <v>220219001047</v>
      </c>
      <c r="B42" s="43" t="s">
        <v>390</v>
      </c>
      <c r="C42" s="61">
        <v>45292</v>
      </c>
      <c r="D42" s="60">
        <v>22024002884</v>
      </c>
      <c r="E42" s="43" t="s">
        <v>1177</v>
      </c>
      <c r="F42" s="62">
        <v>1000</v>
      </c>
      <c r="G42" s="43" t="s">
        <v>429</v>
      </c>
      <c r="H42" s="43" t="s">
        <v>459</v>
      </c>
      <c r="I42" s="60">
        <v>220</v>
      </c>
      <c r="J42" s="43" t="s">
        <v>398</v>
      </c>
      <c r="K42" s="43" t="s">
        <v>398</v>
      </c>
      <c r="L42" s="43" t="s">
        <v>399</v>
      </c>
      <c r="M42" s="43" t="s">
        <v>395</v>
      </c>
      <c r="N42" s="43" t="s">
        <v>433</v>
      </c>
      <c r="O42" s="52" t="s">
        <v>321</v>
      </c>
      <c r="P42" s="63" t="s">
        <v>276</v>
      </c>
      <c r="Q42" s="57" t="str">
        <f>MID(Tabla1[[#This Row],[Aplicación]],14,1)</f>
        <v>2</v>
      </c>
      <c r="R42" s="35" t="s">
        <v>265</v>
      </c>
      <c r="S42" s="57" t="str">
        <f>MID(Tabla1[[#This Row],[Aplicación]],6,2)</f>
        <v>03</v>
      </c>
      <c r="T42" s="54" t="str">
        <f>VLOOKUP(Tabla1[[#This Row],[AREA]],Hoja1!A:B,2,FALSE)</f>
        <v>03. Participación ciudadana y deportes</v>
      </c>
      <c r="U42" s="57" t="str">
        <f>MID(Tabla1[[#This Row],[Aplicación]],9,4)</f>
        <v>9241</v>
      </c>
      <c r="V42" s="54" t="str">
        <f>VLOOKUP(Tabla1[[#This Row],[PROGRAMA]],Hoja1!A:B,2,FALSE)</f>
        <v>9241. Participación ciudadana</v>
      </c>
      <c r="W42" s="57" t="str">
        <f>MID(Tabla1[[#This Row],[Aplicación]],14,2)</f>
        <v>20</v>
      </c>
      <c r="X42" s="57" t="str">
        <f>MID(Tabla1[[#This Row],[Aplicación]],14,6)</f>
        <v>203</v>
      </c>
    </row>
    <row r="43" spans="1:24" hidden="1" x14ac:dyDescent="0.25">
      <c r="A43" s="60">
        <v>220219001048</v>
      </c>
      <c r="B43" s="43" t="s">
        <v>390</v>
      </c>
      <c r="C43" s="61">
        <v>45292</v>
      </c>
      <c r="D43" s="60">
        <v>22024003051</v>
      </c>
      <c r="E43" s="43" t="s">
        <v>1178</v>
      </c>
      <c r="F43" s="62">
        <v>344.54</v>
      </c>
      <c r="G43" s="43" t="s">
        <v>429</v>
      </c>
      <c r="H43" s="43" t="s">
        <v>460</v>
      </c>
      <c r="I43" s="60">
        <v>220</v>
      </c>
      <c r="J43" s="43" t="s">
        <v>398</v>
      </c>
      <c r="K43" s="43" t="s">
        <v>398</v>
      </c>
      <c r="L43" s="43" t="s">
        <v>413</v>
      </c>
      <c r="M43" s="43" t="s">
        <v>395</v>
      </c>
      <c r="N43" s="43" t="s">
        <v>396</v>
      </c>
      <c r="O43" s="52" t="s">
        <v>321</v>
      </c>
      <c r="P43" s="63" t="s">
        <v>276</v>
      </c>
      <c r="Q43" s="57" t="str">
        <f>MID(Tabla1[[#This Row],[Aplicación]],14,1)</f>
        <v>2</v>
      </c>
      <c r="R43" s="35" t="s">
        <v>265</v>
      </c>
      <c r="S43" s="57" t="str">
        <f>MID(Tabla1[[#This Row],[Aplicación]],6,2)</f>
        <v>06</v>
      </c>
      <c r="T43" s="54" t="str">
        <f>VLOOKUP(Tabla1[[#This Row],[AREA]],Hoja1!A:B,2,FALSE)</f>
        <v>06. Educación y cultura</v>
      </c>
      <c r="U43" s="57" t="str">
        <f>MID(Tabla1[[#This Row],[Aplicación]],9,4)</f>
        <v>3232</v>
      </c>
      <c r="V43" s="54" t="str">
        <f>VLOOKUP(Tabla1[[#This Row],[PROGRAMA]],Hoja1!A:B,2,FALSE)</f>
        <v>3232. Conservación y mantenimiento centros educación infantil y primaria</v>
      </c>
      <c r="W43" s="57" t="str">
        <f>MID(Tabla1[[#This Row],[Aplicación]],14,2)</f>
        <v>21</v>
      </c>
      <c r="X43" s="57" t="str">
        <f>MID(Tabla1[[#This Row],[Aplicación]],14,6)</f>
        <v>213</v>
      </c>
    </row>
    <row r="44" spans="1:24" hidden="1" x14ac:dyDescent="0.25">
      <c r="A44" s="60">
        <v>220219001049</v>
      </c>
      <c r="B44" s="43" t="s">
        <v>390</v>
      </c>
      <c r="C44" s="61">
        <v>45292</v>
      </c>
      <c r="D44" s="60">
        <v>22024002886</v>
      </c>
      <c r="E44" s="43" t="s">
        <v>1179</v>
      </c>
      <c r="F44" s="62">
        <v>390.52</v>
      </c>
      <c r="G44" s="43" t="s">
        <v>429</v>
      </c>
      <c r="H44" s="43" t="s">
        <v>461</v>
      </c>
      <c r="I44" s="60">
        <v>220</v>
      </c>
      <c r="J44" s="43" t="s">
        <v>398</v>
      </c>
      <c r="K44" s="43" t="s">
        <v>398</v>
      </c>
      <c r="L44" s="43" t="s">
        <v>413</v>
      </c>
      <c r="M44" s="43" t="s">
        <v>395</v>
      </c>
      <c r="N44" s="43" t="s">
        <v>396</v>
      </c>
      <c r="O44" s="52" t="s">
        <v>321</v>
      </c>
      <c r="P44" s="63" t="s">
        <v>276</v>
      </c>
      <c r="Q44" s="57" t="str">
        <f>MID(Tabla1[[#This Row],[Aplicación]],14,1)</f>
        <v>2</v>
      </c>
      <c r="R44" s="35" t="s">
        <v>265</v>
      </c>
      <c r="S44" s="57" t="str">
        <f>MID(Tabla1[[#This Row],[Aplicación]],6,2)</f>
        <v>06</v>
      </c>
      <c r="T44" s="54" t="str">
        <f>VLOOKUP(Tabla1[[#This Row],[AREA]],Hoja1!A:B,2,FALSE)</f>
        <v>06. Educación y cultura</v>
      </c>
      <c r="U44" s="57" t="str">
        <f>MID(Tabla1[[#This Row],[Aplicación]],9,4)</f>
        <v>3321</v>
      </c>
      <c r="V44" s="54" t="str">
        <f>VLOOKUP(Tabla1[[#This Row],[PROGRAMA]],Hoja1!A:B,2,FALSE)</f>
        <v>3321. Bibliotecas públicas</v>
      </c>
      <c r="W44" s="57" t="str">
        <f>MID(Tabla1[[#This Row],[Aplicación]],14,2)</f>
        <v>21</v>
      </c>
      <c r="X44" s="57" t="str">
        <f>MID(Tabla1[[#This Row],[Aplicación]],14,6)</f>
        <v>213</v>
      </c>
    </row>
    <row r="45" spans="1:24" hidden="1" x14ac:dyDescent="0.25">
      <c r="A45" s="60">
        <v>220219001050</v>
      </c>
      <c r="B45" s="43" t="s">
        <v>390</v>
      </c>
      <c r="C45" s="61">
        <v>45292</v>
      </c>
      <c r="D45" s="60">
        <v>22024002887</v>
      </c>
      <c r="E45" s="43" t="s">
        <v>1180</v>
      </c>
      <c r="F45" s="62">
        <v>325.01</v>
      </c>
      <c r="G45" s="43" t="s">
        <v>429</v>
      </c>
      <c r="H45" s="43" t="s">
        <v>462</v>
      </c>
      <c r="I45" s="60">
        <v>220</v>
      </c>
      <c r="J45" s="43" t="s">
        <v>398</v>
      </c>
      <c r="K45" s="43" t="s">
        <v>398</v>
      </c>
      <c r="L45" s="43" t="s">
        <v>413</v>
      </c>
      <c r="M45" s="43" t="s">
        <v>395</v>
      </c>
      <c r="N45" s="43" t="s">
        <v>396</v>
      </c>
      <c r="O45" s="52" t="s">
        <v>321</v>
      </c>
      <c r="P45" s="63" t="s">
        <v>276</v>
      </c>
      <c r="Q45" s="57" t="str">
        <f>MID(Tabla1[[#This Row],[Aplicación]],14,1)</f>
        <v>2</v>
      </c>
      <c r="R45" s="35" t="s">
        <v>265</v>
      </c>
      <c r="S45" s="57" t="str">
        <f>MID(Tabla1[[#This Row],[Aplicación]],6,2)</f>
        <v>10</v>
      </c>
      <c r="T45" s="54" t="str">
        <f>VLOOKUP(Tabla1[[#This Row],[AREA]],Hoja1!A:B,2,FALSE)</f>
        <v>10. Personas mayores, familia y servicios sociales</v>
      </c>
      <c r="U45" s="57" t="str">
        <f>MID(Tabla1[[#This Row],[Aplicación]],9,4)</f>
        <v>2315</v>
      </c>
      <c r="V45" s="54" t="str">
        <f>VLOOKUP(Tabla1[[#This Row],[PROGRAMA]],Hoja1!A:B,2,FALSE)</f>
        <v>2315. Políticas de Igualdad e infancia</v>
      </c>
      <c r="W45" s="57" t="str">
        <f>MID(Tabla1[[#This Row],[Aplicación]],14,2)</f>
        <v>21</v>
      </c>
      <c r="X45" s="57" t="str">
        <f>MID(Tabla1[[#This Row],[Aplicación]],14,6)</f>
        <v>213</v>
      </c>
    </row>
    <row r="46" spans="1:24" hidden="1" x14ac:dyDescent="0.25">
      <c r="A46" s="60">
        <v>220219001053</v>
      </c>
      <c r="B46" s="43" t="s">
        <v>390</v>
      </c>
      <c r="C46" s="61">
        <v>45292</v>
      </c>
      <c r="D46" s="60">
        <v>22024002888</v>
      </c>
      <c r="E46" s="43" t="s">
        <v>1181</v>
      </c>
      <c r="F46" s="62">
        <v>2000</v>
      </c>
      <c r="G46" s="43" t="s">
        <v>429</v>
      </c>
      <c r="H46" s="43" t="s">
        <v>1515</v>
      </c>
      <c r="I46" s="60">
        <v>220</v>
      </c>
      <c r="J46" s="43" t="s">
        <v>398</v>
      </c>
      <c r="K46" s="43" t="s">
        <v>398</v>
      </c>
      <c r="L46" s="43" t="s">
        <v>413</v>
      </c>
      <c r="M46" s="43" t="s">
        <v>395</v>
      </c>
      <c r="N46" s="43" t="s">
        <v>396</v>
      </c>
      <c r="O46" s="52" t="s">
        <v>321</v>
      </c>
      <c r="P46" s="63" t="s">
        <v>276</v>
      </c>
      <c r="Q46" s="57" t="str">
        <f>MID(Tabla1[[#This Row],[Aplicación]],14,1)</f>
        <v>2</v>
      </c>
      <c r="R46" s="35" t="s">
        <v>265</v>
      </c>
      <c r="S46" s="57" t="str">
        <f>MID(Tabla1[[#This Row],[Aplicación]],6,2)</f>
        <v>04</v>
      </c>
      <c r="T46" s="54" t="str">
        <f>VLOOKUP(Tabla1[[#This Row],[AREA]],Hoja1!A:B,2,FALSE)</f>
        <v>04. Hacienda, personal y modernización administrativa</v>
      </c>
      <c r="U46" s="57" t="str">
        <f>MID(Tabla1[[#This Row],[Aplicación]],9,4)</f>
        <v>9321</v>
      </c>
      <c r="V46" s="54" t="str">
        <f>VLOOKUP(Tabla1[[#This Row],[PROGRAMA]],Hoja1!A:B,2,FALSE)</f>
        <v>9321. Gestión de ingresos e inspección</v>
      </c>
      <c r="W46" s="57" t="str">
        <f>MID(Tabla1[[#This Row],[Aplicación]],14,2)</f>
        <v>20</v>
      </c>
      <c r="X46" s="57" t="str">
        <f>MID(Tabla1[[#This Row],[Aplicación]],14,6)</f>
        <v>203</v>
      </c>
    </row>
    <row r="47" spans="1:24" hidden="1" x14ac:dyDescent="0.25">
      <c r="A47" s="60">
        <v>220219001054</v>
      </c>
      <c r="B47" s="43" t="s">
        <v>390</v>
      </c>
      <c r="C47" s="61">
        <v>45292</v>
      </c>
      <c r="D47" s="60">
        <v>22024002467</v>
      </c>
      <c r="E47" s="43" t="s">
        <v>1160</v>
      </c>
      <c r="F47" s="62">
        <v>55.43</v>
      </c>
      <c r="G47" s="43" t="s">
        <v>429</v>
      </c>
      <c r="H47" s="43" t="s">
        <v>463</v>
      </c>
      <c r="I47" s="60">
        <v>220</v>
      </c>
      <c r="J47" s="43" t="s">
        <v>398</v>
      </c>
      <c r="K47" s="43" t="s">
        <v>398</v>
      </c>
      <c r="L47" s="43" t="s">
        <v>399</v>
      </c>
      <c r="M47" s="43" t="s">
        <v>395</v>
      </c>
      <c r="N47" s="43" t="s">
        <v>396</v>
      </c>
      <c r="O47" s="52" t="s">
        <v>321</v>
      </c>
      <c r="P47" s="63" t="s">
        <v>276</v>
      </c>
      <c r="Q47" s="57" t="str">
        <f>MID(Tabla1[[#This Row],[Aplicación]],14,1)</f>
        <v>2</v>
      </c>
      <c r="R47" s="35" t="s">
        <v>265</v>
      </c>
      <c r="S47" s="57" t="str">
        <f>MID(Tabla1[[#This Row],[Aplicación]],6,2)</f>
        <v>10</v>
      </c>
      <c r="T47" s="54" t="str">
        <f>VLOOKUP(Tabla1[[#This Row],[AREA]],Hoja1!A:B,2,FALSE)</f>
        <v>10. Personas mayores, familia y servicios sociales</v>
      </c>
      <c r="U47" s="57" t="str">
        <f>MID(Tabla1[[#This Row],[Aplicación]],9,4)</f>
        <v>2311</v>
      </c>
      <c r="V47" s="54" t="str">
        <f>VLOOKUP(Tabla1[[#This Row],[PROGRAMA]],Hoja1!A:B,2,FALSE)</f>
        <v>2311. Intervención social</v>
      </c>
      <c r="W47" s="57" t="str">
        <f>MID(Tabla1[[#This Row],[Aplicación]],14,2)</f>
        <v>21</v>
      </c>
      <c r="X47" s="57" t="str">
        <f>MID(Tabla1[[#This Row],[Aplicación]],14,6)</f>
        <v>213</v>
      </c>
    </row>
    <row r="48" spans="1:24" hidden="1" x14ac:dyDescent="0.25">
      <c r="A48" s="60">
        <v>220219001055</v>
      </c>
      <c r="B48" s="43" t="s">
        <v>390</v>
      </c>
      <c r="C48" s="61">
        <v>45292</v>
      </c>
      <c r="D48" s="60">
        <v>22024001950</v>
      </c>
      <c r="E48" s="43" t="s">
        <v>1182</v>
      </c>
      <c r="F48" s="62">
        <v>289.8</v>
      </c>
      <c r="G48" s="43" t="s">
        <v>429</v>
      </c>
      <c r="H48" s="43" t="s">
        <v>464</v>
      </c>
      <c r="I48" s="60">
        <v>220</v>
      </c>
      <c r="J48" s="43" t="s">
        <v>398</v>
      </c>
      <c r="K48" s="43" t="s">
        <v>398</v>
      </c>
      <c r="L48" s="43" t="s">
        <v>399</v>
      </c>
      <c r="M48" s="43" t="s">
        <v>395</v>
      </c>
      <c r="N48" s="43" t="s">
        <v>396</v>
      </c>
      <c r="O48" s="52" t="s">
        <v>321</v>
      </c>
      <c r="P48" s="63" t="s">
        <v>276</v>
      </c>
      <c r="Q48" s="57" t="str">
        <f>MID(Tabla1[[#This Row],[Aplicación]],14,1)</f>
        <v>2</v>
      </c>
      <c r="R48" s="35" t="s">
        <v>265</v>
      </c>
      <c r="S48" s="57" t="str">
        <f>MID(Tabla1[[#This Row],[Aplicación]],6,2)</f>
        <v>10</v>
      </c>
      <c r="T48" s="54" t="str">
        <f>VLOOKUP(Tabla1[[#This Row],[AREA]],Hoja1!A:B,2,FALSE)</f>
        <v>10. Personas mayores, familia y servicios sociales</v>
      </c>
      <c r="U48" s="57" t="str">
        <f>MID(Tabla1[[#This Row],[Aplicación]],9,4)</f>
        <v>2313</v>
      </c>
      <c r="V48" s="54" t="str">
        <f>VLOOKUP(Tabla1[[#This Row],[PROGRAMA]],Hoja1!A:B,2,FALSE)</f>
        <v>2313. Dirección del área de personas mayores, familia y servicios sociales</v>
      </c>
      <c r="W48" s="57" t="str">
        <f>MID(Tabla1[[#This Row],[Aplicación]],14,2)</f>
        <v>21</v>
      </c>
      <c r="X48" s="57" t="str">
        <f>MID(Tabla1[[#This Row],[Aplicación]],14,6)</f>
        <v>213</v>
      </c>
    </row>
    <row r="49" spans="1:24" hidden="1" x14ac:dyDescent="0.25">
      <c r="A49" s="60">
        <v>220219001057</v>
      </c>
      <c r="B49" s="43" t="s">
        <v>390</v>
      </c>
      <c r="C49" s="61">
        <v>45292</v>
      </c>
      <c r="D49" s="60">
        <v>22024001951</v>
      </c>
      <c r="E49" s="43" t="s">
        <v>1183</v>
      </c>
      <c r="F49" s="62">
        <v>417</v>
      </c>
      <c r="G49" s="43" t="s">
        <v>429</v>
      </c>
      <c r="H49" s="43" t="s">
        <v>465</v>
      </c>
      <c r="I49" s="60">
        <v>220</v>
      </c>
      <c r="J49" s="43" t="s">
        <v>398</v>
      </c>
      <c r="K49" s="43" t="s">
        <v>398</v>
      </c>
      <c r="L49" s="43" t="s">
        <v>399</v>
      </c>
      <c r="M49" s="43" t="s">
        <v>395</v>
      </c>
      <c r="N49" s="43" t="s">
        <v>396</v>
      </c>
      <c r="O49" s="52" t="s">
        <v>321</v>
      </c>
      <c r="P49" s="63" t="s">
        <v>276</v>
      </c>
      <c r="Q49" s="57" t="str">
        <f>MID(Tabla1[[#This Row],[Aplicación]],14,1)</f>
        <v>2</v>
      </c>
      <c r="R49" s="35" t="s">
        <v>265</v>
      </c>
      <c r="S49" s="57" t="str">
        <f>MID(Tabla1[[#This Row],[Aplicación]],6,2)</f>
        <v>01</v>
      </c>
      <c r="T49" s="54" t="str">
        <f>VLOOKUP(Tabla1[[#This Row],[AREA]],Hoja1!A:B,2,FALSE)</f>
        <v>01. Alcaldía</v>
      </c>
      <c r="U49" s="57" t="str">
        <f>MID(Tabla1[[#This Row],[Aplicación]],9,4)</f>
        <v>9201</v>
      </c>
      <c r="V49" s="54" t="str">
        <f>VLOOKUP(Tabla1[[#This Row],[PROGRAMA]],Hoja1!A:B,2,FALSE)</f>
        <v>9201. Secretaría General</v>
      </c>
      <c r="W49" s="57" t="str">
        <f>MID(Tabla1[[#This Row],[Aplicación]],14,2)</f>
        <v>21</v>
      </c>
      <c r="X49" s="57" t="str">
        <f>MID(Tabla1[[#This Row],[Aplicación]],14,6)</f>
        <v>213</v>
      </c>
    </row>
    <row r="50" spans="1:24" hidden="1" x14ac:dyDescent="0.25">
      <c r="A50" s="60">
        <v>220219001058</v>
      </c>
      <c r="B50" s="43" t="s">
        <v>390</v>
      </c>
      <c r="C50" s="61">
        <v>45292</v>
      </c>
      <c r="D50" s="60">
        <v>22024002889</v>
      </c>
      <c r="E50" s="43" t="s">
        <v>1184</v>
      </c>
      <c r="F50" s="62">
        <v>160</v>
      </c>
      <c r="G50" s="43" t="s">
        <v>429</v>
      </c>
      <c r="H50" s="43" t="s">
        <v>466</v>
      </c>
      <c r="I50" s="60">
        <v>220</v>
      </c>
      <c r="J50" s="43" t="s">
        <v>398</v>
      </c>
      <c r="K50" s="43" t="s">
        <v>398</v>
      </c>
      <c r="L50" s="43" t="s">
        <v>399</v>
      </c>
      <c r="M50" s="43" t="s">
        <v>395</v>
      </c>
      <c r="N50" s="43" t="s">
        <v>396</v>
      </c>
      <c r="O50" s="52" t="s">
        <v>321</v>
      </c>
      <c r="P50" s="63" t="s">
        <v>276</v>
      </c>
      <c r="Q50" s="57" t="str">
        <f>MID(Tabla1[[#This Row],[Aplicación]],14,1)</f>
        <v>2</v>
      </c>
      <c r="R50" s="35" t="s">
        <v>265</v>
      </c>
      <c r="S50" s="57" t="str">
        <f>MID(Tabla1[[#This Row],[Aplicación]],6,2)</f>
        <v>04</v>
      </c>
      <c r="T50" s="54" t="str">
        <f>VLOOKUP(Tabla1[[#This Row],[AREA]],Hoja1!A:B,2,FALSE)</f>
        <v>04. Hacienda, personal y modernización administrativa</v>
      </c>
      <c r="U50" s="57" t="str">
        <f>MID(Tabla1[[#This Row],[Aplicación]],9,4)</f>
        <v>9202</v>
      </c>
      <c r="V50" s="54" t="str">
        <f>VLOOKUP(Tabla1[[#This Row],[PROGRAMA]],Hoja1!A:B,2,FALSE)</f>
        <v>9202. Gestión de recursos humanos</v>
      </c>
      <c r="W50" s="57" t="str">
        <f>MID(Tabla1[[#This Row],[Aplicación]],14,2)</f>
        <v>20</v>
      </c>
      <c r="X50" s="57" t="str">
        <f>MID(Tabla1[[#This Row],[Aplicación]],14,6)</f>
        <v>203</v>
      </c>
    </row>
    <row r="51" spans="1:24" hidden="1" x14ac:dyDescent="0.25">
      <c r="A51" s="60">
        <v>220219001060</v>
      </c>
      <c r="B51" s="43" t="s">
        <v>390</v>
      </c>
      <c r="C51" s="61">
        <v>45292</v>
      </c>
      <c r="D51" s="60">
        <v>22024001952</v>
      </c>
      <c r="E51" s="43" t="s">
        <v>1185</v>
      </c>
      <c r="F51" s="62">
        <v>271.35000000000002</v>
      </c>
      <c r="G51" s="43" t="s">
        <v>429</v>
      </c>
      <c r="H51" s="43" t="s">
        <v>467</v>
      </c>
      <c r="I51" s="60">
        <v>220</v>
      </c>
      <c r="J51" s="43" t="s">
        <v>398</v>
      </c>
      <c r="K51" s="43" t="s">
        <v>398</v>
      </c>
      <c r="L51" s="43" t="s">
        <v>399</v>
      </c>
      <c r="M51" s="43" t="s">
        <v>395</v>
      </c>
      <c r="N51" s="43" t="s">
        <v>396</v>
      </c>
      <c r="O51" s="52" t="s">
        <v>321</v>
      </c>
      <c r="P51" s="63" t="s">
        <v>276</v>
      </c>
      <c r="Q51" s="57" t="str">
        <f>MID(Tabla1[[#This Row],[Aplicación]],14,1)</f>
        <v>2</v>
      </c>
      <c r="R51" s="35" t="s">
        <v>265</v>
      </c>
      <c r="S51" s="57" t="str">
        <f>MID(Tabla1[[#This Row],[Aplicación]],6,2)</f>
        <v>04</v>
      </c>
      <c r="T51" s="54" t="str">
        <f>VLOOKUP(Tabla1[[#This Row],[AREA]],Hoja1!A:B,2,FALSE)</f>
        <v>04. Hacienda, personal y modernización administrativa</v>
      </c>
      <c r="U51" s="57" t="str">
        <f>MID(Tabla1[[#This Row],[Aplicación]],9,4)</f>
        <v>3121</v>
      </c>
      <c r="V51" s="54" t="str">
        <f>VLOOKUP(Tabla1[[#This Row],[PROGRAMA]],Hoja1!A:B,2,FALSE)</f>
        <v>3121. Prevención y salud laboral</v>
      </c>
      <c r="W51" s="57" t="str">
        <f>MID(Tabla1[[#This Row],[Aplicación]],14,2)</f>
        <v>21</v>
      </c>
      <c r="X51" s="57" t="str">
        <f>MID(Tabla1[[#This Row],[Aplicación]],14,6)</f>
        <v>213</v>
      </c>
    </row>
    <row r="52" spans="1:24" hidden="1" x14ac:dyDescent="0.25">
      <c r="A52" s="60">
        <v>220219001061</v>
      </c>
      <c r="B52" s="43" t="s">
        <v>390</v>
      </c>
      <c r="C52" s="61">
        <v>45292</v>
      </c>
      <c r="D52" s="60">
        <v>22024001805</v>
      </c>
      <c r="E52" s="43" t="s">
        <v>1186</v>
      </c>
      <c r="F52" s="62">
        <v>1030</v>
      </c>
      <c r="G52" s="43" t="s">
        <v>429</v>
      </c>
      <c r="H52" s="43" t="s">
        <v>468</v>
      </c>
      <c r="I52" s="60">
        <v>220</v>
      </c>
      <c r="J52" s="43" t="s">
        <v>398</v>
      </c>
      <c r="K52" s="43" t="s">
        <v>398</v>
      </c>
      <c r="L52" s="43" t="s">
        <v>399</v>
      </c>
      <c r="M52" s="43" t="s">
        <v>395</v>
      </c>
      <c r="N52" s="43" t="s">
        <v>396</v>
      </c>
      <c r="O52" s="52" t="s">
        <v>321</v>
      </c>
      <c r="P52" s="63" t="s">
        <v>276</v>
      </c>
      <c r="Q52" s="57" t="str">
        <f>MID(Tabla1[[#This Row],[Aplicación]],14,1)</f>
        <v>2</v>
      </c>
      <c r="R52" s="35" t="s">
        <v>265</v>
      </c>
      <c r="S52" s="57" t="str">
        <f>MID(Tabla1[[#This Row],[Aplicación]],6,2)</f>
        <v>07</v>
      </c>
      <c r="T52" s="54" t="str">
        <f>VLOOKUP(Tabla1[[#This Row],[AREA]],Hoja1!A:B,2,FALSE)</f>
        <v>07. Medio ambiente</v>
      </c>
      <c r="U52" s="57" t="str">
        <f>MID(Tabla1[[#This Row],[Aplicación]],9,4)</f>
        <v>1721</v>
      </c>
      <c r="V52" s="54" t="str">
        <f>VLOOKUP(Tabla1[[#This Row],[PROGRAMA]],Hoja1!A:B,2,FALSE)</f>
        <v>1721. Protección del medio ambiente</v>
      </c>
      <c r="W52" s="57" t="str">
        <f>MID(Tabla1[[#This Row],[Aplicación]],14,2)</f>
        <v>20</v>
      </c>
      <c r="X52" s="57" t="str">
        <f>MID(Tabla1[[#This Row],[Aplicación]],14,6)</f>
        <v>203</v>
      </c>
    </row>
    <row r="53" spans="1:24" hidden="1" x14ac:dyDescent="0.25">
      <c r="A53" s="60">
        <v>220219001063</v>
      </c>
      <c r="B53" s="43" t="s">
        <v>390</v>
      </c>
      <c r="C53" s="61">
        <v>45292</v>
      </c>
      <c r="D53" s="60">
        <v>22024001953</v>
      </c>
      <c r="E53" s="43" t="s">
        <v>1187</v>
      </c>
      <c r="F53" s="62">
        <v>174.34</v>
      </c>
      <c r="G53" s="43" t="s">
        <v>429</v>
      </c>
      <c r="H53" s="43" t="s">
        <v>1516</v>
      </c>
      <c r="I53" s="60">
        <v>220</v>
      </c>
      <c r="J53" s="43" t="s">
        <v>398</v>
      </c>
      <c r="K53" s="43" t="s">
        <v>398</v>
      </c>
      <c r="L53" s="43" t="s">
        <v>413</v>
      </c>
      <c r="M53" s="43" t="s">
        <v>395</v>
      </c>
      <c r="N53" s="43" t="s">
        <v>396</v>
      </c>
      <c r="O53" s="52" t="s">
        <v>321</v>
      </c>
      <c r="P53" s="63" t="s">
        <v>276</v>
      </c>
      <c r="Q53" s="57" t="str">
        <f>MID(Tabla1[[#This Row],[Aplicación]],14,1)</f>
        <v>2</v>
      </c>
      <c r="R53" s="35" t="s">
        <v>265</v>
      </c>
      <c r="S53" s="57" t="str">
        <f>MID(Tabla1[[#This Row],[Aplicación]],6,2)</f>
        <v>11</v>
      </c>
      <c r="T53" s="54" t="str">
        <f>VLOOKUP(Tabla1[[#This Row],[AREA]],Hoja1!A:B,2,FALSE)</f>
        <v>11. Salud pública y seguridad ciudadana</v>
      </c>
      <c r="U53" s="57" t="str">
        <f>MID(Tabla1[[#This Row],[Aplicación]],9,4)</f>
        <v>1361</v>
      </c>
      <c r="V53" s="54" t="str">
        <f>VLOOKUP(Tabla1[[#This Row],[PROGRAMA]],Hoja1!A:B,2,FALSE)</f>
        <v>1361. Prevención y extinción de incencios</v>
      </c>
      <c r="W53" s="57" t="str">
        <f>MID(Tabla1[[#This Row],[Aplicación]],14,2)</f>
        <v>21</v>
      </c>
      <c r="X53" s="57" t="str">
        <f>MID(Tabla1[[#This Row],[Aplicación]],14,6)</f>
        <v>213</v>
      </c>
    </row>
    <row r="54" spans="1:24" hidden="1" x14ac:dyDescent="0.25">
      <c r="A54" s="60">
        <v>220239000793</v>
      </c>
      <c r="B54" s="43" t="s">
        <v>390</v>
      </c>
      <c r="C54" s="61">
        <v>45292</v>
      </c>
      <c r="D54" s="60">
        <v>22024001333</v>
      </c>
      <c r="E54" s="43" t="s">
        <v>1188</v>
      </c>
      <c r="F54" s="62">
        <v>1113199.76</v>
      </c>
      <c r="G54" s="43" t="s">
        <v>291</v>
      </c>
      <c r="H54" s="43" t="s">
        <v>1517</v>
      </c>
      <c r="I54" s="60">
        <v>220</v>
      </c>
      <c r="J54" s="43" t="s">
        <v>537</v>
      </c>
      <c r="K54" s="43" t="s">
        <v>537</v>
      </c>
      <c r="L54" s="43" t="s">
        <v>399</v>
      </c>
      <c r="M54" s="43" t="s">
        <v>538</v>
      </c>
      <c r="N54" s="43" t="s">
        <v>539</v>
      </c>
      <c r="O54" s="52" t="s">
        <v>323</v>
      </c>
      <c r="P54" s="63" t="s">
        <v>276</v>
      </c>
      <c r="Q54" s="57" t="str">
        <f>MID(Tabla1[[#This Row],[Aplicación]],14,1)</f>
        <v>2</v>
      </c>
      <c r="R54" s="35" t="s">
        <v>265</v>
      </c>
      <c r="S54" s="57" t="str">
        <f>MID(Tabla1[[#This Row],[Aplicación]],6,2)</f>
        <v>01</v>
      </c>
      <c r="T54" s="54" t="str">
        <f>VLOOKUP(Tabla1[[#This Row],[AREA]],Hoja1!A:B,2,FALSE)</f>
        <v>01. Alcaldía</v>
      </c>
      <c r="U54" s="57" t="str">
        <f>MID(Tabla1[[#This Row],[Aplicación]],9,4)</f>
        <v>4331</v>
      </c>
      <c r="V54" s="54" t="str">
        <f>VLOOKUP(Tabla1[[#This Row],[PROGRAMA]],Hoja1!A:B,2,FALSE)</f>
        <v>4331. Desarrollo empresarial</v>
      </c>
      <c r="W54" s="57" t="str">
        <f>MID(Tabla1[[#This Row],[Aplicación]],14,2)</f>
        <v>22</v>
      </c>
      <c r="X54" s="57" t="str">
        <f>MID(Tabla1[[#This Row],[Aplicación]],14,6)</f>
        <v>22799</v>
      </c>
    </row>
    <row r="55" spans="1:24" hidden="1" x14ac:dyDescent="0.25">
      <c r="A55" s="60">
        <v>220229000814</v>
      </c>
      <c r="B55" s="43" t="s">
        <v>390</v>
      </c>
      <c r="C55" s="61">
        <v>45292</v>
      </c>
      <c r="D55" s="60">
        <v>22024002063</v>
      </c>
      <c r="E55" s="43" t="s">
        <v>1189</v>
      </c>
      <c r="F55" s="62">
        <v>956256</v>
      </c>
      <c r="G55" s="43" t="s">
        <v>1518</v>
      </c>
      <c r="H55" s="43" t="s">
        <v>407</v>
      </c>
      <c r="I55" s="60">
        <v>220</v>
      </c>
      <c r="J55" s="43" t="s">
        <v>393</v>
      </c>
      <c r="K55" s="43" t="s">
        <v>393</v>
      </c>
      <c r="L55" s="43" t="s">
        <v>399</v>
      </c>
      <c r="M55" s="43" t="s">
        <v>395</v>
      </c>
      <c r="N55" s="43" t="s">
        <v>396</v>
      </c>
      <c r="O55" s="52" t="s">
        <v>321</v>
      </c>
      <c r="P55" s="63" t="s">
        <v>276</v>
      </c>
      <c r="Q55" s="57" t="str">
        <f>MID(Tabla1[[#This Row],[Aplicación]],14,1)</f>
        <v>2</v>
      </c>
      <c r="R55" s="35" t="s">
        <v>265</v>
      </c>
      <c r="S55" s="57" t="str">
        <f>MID(Tabla1[[#This Row],[Aplicación]],6,2)</f>
        <v>10</v>
      </c>
      <c r="T55" s="54" t="str">
        <f>VLOOKUP(Tabla1[[#This Row],[AREA]],Hoja1!A:B,2,FALSE)</f>
        <v>10. Personas mayores, familia y servicios sociales</v>
      </c>
      <c r="U55" s="57" t="str">
        <f>MID(Tabla1[[#This Row],[Aplicación]],9,4)</f>
        <v>2312</v>
      </c>
      <c r="V55" s="54" t="str">
        <f>VLOOKUP(Tabla1[[#This Row],[PROGRAMA]],Hoja1!A:B,2,FALSE)</f>
        <v>2312. Iniciativas sociales</v>
      </c>
      <c r="W55" s="57" t="str">
        <f>MID(Tabla1[[#This Row],[Aplicación]],14,2)</f>
        <v>22</v>
      </c>
      <c r="X55" s="57" t="str">
        <f>MID(Tabla1[[#This Row],[Aplicación]],14,6)</f>
        <v>22799</v>
      </c>
    </row>
    <row r="56" spans="1:24" hidden="1" x14ac:dyDescent="0.25">
      <c r="A56" s="60">
        <v>220239000938</v>
      </c>
      <c r="B56" s="43" t="s">
        <v>390</v>
      </c>
      <c r="C56" s="61">
        <v>45292</v>
      </c>
      <c r="D56" s="60">
        <v>22024001392</v>
      </c>
      <c r="E56" s="43" t="s">
        <v>1190</v>
      </c>
      <c r="F56" s="62">
        <v>920000</v>
      </c>
      <c r="G56" s="43" t="s">
        <v>406</v>
      </c>
      <c r="H56" s="43" t="s">
        <v>1519</v>
      </c>
      <c r="I56" s="60">
        <v>220</v>
      </c>
      <c r="J56" s="43" t="s">
        <v>398</v>
      </c>
      <c r="K56" s="43" t="s">
        <v>398</v>
      </c>
      <c r="L56" s="43" t="s">
        <v>399</v>
      </c>
      <c r="M56" s="43" t="s">
        <v>395</v>
      </c>
      <c r="N56" s="43" t="s">
        <v>396</v>
      </c>
      <c r="O56" s="52" t="s">
        <v>321</v>
      </c>
      <c r="P56" s="63" t="s">
        <v>276</v>
      </c>
      <c r="Q56" s="57" t="str">
        <f>MID(Tabla1[[#This Row],[Aplicación]],14,1)</f>
        <v>2</v>
      </c>
      <c r="R56" s="35" t="s">
        <v>265</v>
      </c>
      <c r="S56" s="57" t="str">
        <f>MID(Tabla1[[#This Row],[Aplicación]],6,2)</f>
        <v>04</v>
      </c>
      <c r="T56" s="54" t="str">
        <f>VLOOKUP(Tabla1[[#This Row],[AREA]],Hoja1!A:B,2,FALSE)</f>
        <v>04. Hacienda, personal y modernización administrativa</v>
      </c>
      <c r="U56" s="57" t="str">
        <f>MID(Tabla1[[#This Row],[Aplicación]],9,4)</f>
        <v>9231</v>
      </c>
      <c r="V56" s="54" t="str">
        <f>VLOOKUP(Tabla1[[#This Row],[PROGRAMA]],Hoja1!A:B,2,FALSE)</f>
        <v>9231. Información, registro y gestión del padrón</v>
      </c>
      <c r="W56" s="57" t="str">
        <f>MID(Tabla1[[#This Row],[Aplicación]],14,2)</f>
        <v>22</v>
      </c>
      <c r="X56" s="57" t="str">
        <f>MID(Tabla1[[#This Row],[Aplicación]],14,6)</f>
        <v>22201</v>
      </c>
    </row>
    <row r="57" spans="1:24" hidden="1" x14ac:dyDescent="0.25">
      <c r="A57" s="60">
        <v>220239000629</v>
      </c>
      <c r="B57" s="43" t="s">
        <v>390</v>
      </c>
      <c r="C57" s="61">
        <v>45292</v>
      </c>
      <c r="D57" s="60">
        <v>22024001121</v>
      </c>
      <c r="E57" s="43" t="s">
        <v>1141</v>
      </c>
      <c r="F57" s="62">
        <v>913816.21</v>
      </c>
      <c r="G57" s="43" t="s">
        <v>520</v>
      </c>
      <c r="H57" s="43" t="s">
        <v>1521</v>
      </c>
      <c r="I57" s="60">
        <v>220</v>
      </c>
      <c r="J57" s="43" t="s">
        <v>398</v>
      </c>
      <c r="K57" s="43" t="s">
        <v>398</v>
      </c>
      <c r="L57" s="43" t="s">
        <v>399</v>
      </c>
      <c r="M57" s="43" t="s">
        <v>395</v>
      </c>
      <c r="N57" s="43" t="s">
        <v>396</v>
      </c>
      <c r="O57" s="52" t="s">
        <v>321</v>
      </c>
      <c r="P57" s="63" t="s">
        <v>276</v>
      </c>
      <c r="Q57" s="57" t="str">
        <f>MID(Tabla1[[#This Row],[Aplicación]],14,1)</f>
        <v>2</v>
      </c>
      <c r="R57" s="35" t="s">
        <v>265</v>
      </c>
      <c r="S57" s="57" t="str">
        <f>MID(Tabla1[[#This Row],[Aplicación]],6,2)</f>
        <v>10</v>
      </c>
      <c r="T57" s="54" t="str">
        <f>VLOOKUP(Tabla1[[#This Row],[AREA]],Hoja1!A:B,2,FALSE)</f>
        <v>10. Personas mayores, familia y servicios sociales</v>
      </c>
      <c r="U57" s="57" t="str">
        <f>MID(Tabla1[[#This Row],[Aplicación]],9,4)</f>
        <v>2311</v>
      </c>
      <c r="V57" s="54" t="str">
        <f>VLOOKUP(Tabla1[[#This Row],[PROGRAMA]],Hoja1!A:B,2,FALSE)</f>
        <v>2311. Intervención social</v>
      </c>
      <c r="W57" s="57" t="str">
        <f>MID(Tabla1[[#This Row],[Aplicación]],14,2)</f>
        <v>22</v>
      </c>
      <c r="X57" s="57" t="str">
        <f>MID(Tabla1[[#This Row],[Aplicación]],14,6)</f>
        <v>22799</v>
      </c>
    </row>
    <row r="58" spans="1:24" hidden="1" x14ac:dyDescent="0.25">
      <c r="A58" s="60">
        <v>220229000836</v>
      </c>
      <c r="B58" s="43" t="s">
        <v>390</v>
      </c>
      <c r="C58" s="61">
        <v>45292</v>
      </c>
      <c r="D58" s="60">
        <v>22024002145</v>
      </c>
      <c r="E58" s="43" t="s">
        <v>1192</v>
      </c>
      <c r="F58" s="62">
        <v>900000</v>
      </c>
      <c r="G58" s="43" t="s">
        <v>408</v>
      </c>
      <c r="H58" s="43" t="s">
        <v>409</v>
      </c>
      <c r="I58" s="60">
        <v>220</v>
      </c>
      <c r="J58" s="43" t="s">
        <v>410</v>
      </c>
      <c r="K58" s="43" t="s">
        <v>410</v>
      </c>
      <c r="L58" s="43" t="s">
        <v>399</v>
      </c>
      <c r="M58" s="43" t="s">
        <v>395</v>
      </c>
      <c r="N58" s="43" t="s">
        <v>396</v>
      </c>
      <c r="O58" s="52" t="s">
        <v>321</v>
      </c>
      <c r="P58" s="63" t="s">
        <v>276</v>
      </c>
      <c r="Q58" s="57" t="str">
        <f>MID(Tabla1[[#This Row],[Aplicación]],14,1)</f>
        <v>2</v>
      </c>
      <c r="R58" s="35" t="s">
        <v>265</v>
      </c>
      <c r="S58" s="57" t="str">
        <f>MID(Tabla1[[#This Row],[Aplicación]],6,2)</f>
        <v>11</v>
      </c>
      <c r="T58" s="54" t="str">
        <f>VLOOKUP(Tabla1[[#This Row],[AREA]],Hoja1!A:B,2,FALSE)</f>
        <v>11. Salud pública y seguridad ciudadana</v>
      </c>
      <c r="U58" s="57" t="str">
        <f>MID(Tabla1[[#This Row],[Aplicación]],9,4)</f>
        <v>1321</v>
      </c>
      <c r="V58" s="54" t="str">
        <f>VLOOKUP(Tabla1[[#This Row],[PROGRAMA]],Hoja1!A:B,2,FALSE)</f>
        <v>1321. Policía municipal</v>
      </c>
      <c r="W58" s="57" t="str">
        <f>MID(Tabla1[[#This Row],[Aplicación]],14,2)</f>
        <v>22</v>
      </c>
      <c r="X58" s="57" t="str">
        <f>MID(Tabla1[[#This Row],[Aplicación]],14,6)</f>
        <v>22701</v>
      </c>
    </row>
    <row r="59" spans="1:24" hidden="1" x14ac:dyDescent="0.25">
      <c r="A59" s="60">
        <v>220239000867</v>
      </c>
      <c r="B59" s="43" t="s">
        <v>390</v>
      </c>
      <c r="C59" s="61">
        <v>45292</v>
      </c>
      <c r="D59" s="60">
        <v>22024001288</v>
      </c>
      <c r="E59" s="43" t="s">
        <v>1194</v>
      </c>
      <c r="F59" s="62">
        <v>800000</v>
      </c>
      <c r="G59" s="43" t="s">
        <v>30</v>
      </c>
      <c r="H59" s="43" t="s">
        <v>1525</v>
      </c>
      <c r="I59" s="60">
        <v>220</v>
      </c>
      <c r="J59" s="43" t="s">
        <v>398</v>
      </c>
      <c r="K59" s="43" t="s">
        <v>398</v>
      </c>
      <c r="L59" s="43" t="s">
        <v>413</v>
      </c>
      <c r="M59" s="43" t="s">
        <v>395</v>
      </c>
      <c r="N59" s="43" t="s">
        <v>396</v>
      </c>
      <c r="O59" s="52" t="s">
        <v>321</v>
      </c>
      <c r="P59" s="63" t="s">
        <v>276</v>
      </c>
      <c r="Q59" s="57" t="str">
        <f>MID(Tabla1[[#This Row],[Aplicación]],14,1)</f>
        <v>2</v>
      </c>
      <c r="R59" s="35" t="s">
        <v>265</v>
      </c>
      <c r="S59" s="57" t="str">
        <f>MID(Tabla1[[#This Row],[Aplicación]],6,2)</f>
        <v>11</v>
      </c>
      <c r="T59" s="54" t="str">
        <f>VLOOKUP(Tabla1[[#This Row],[AREA]],Hoja1!A:B,2,FALSE)</f>
        <v>11. Salud pública y seguridad ciudadana</v>
      </c>
      <c r="U59" s="57" t="str">
        <f>MID(Tabla1[[#This Row],[Aplicación]],9,4)</f>
        <v>1621</v>
      </c>
      <c r="V59" s="54" t="str">
        <f>VLOOKUP(Tabla1[[#This Row],[PROGRAMA]],Hoja1!A:B,2,FALSE)</f>
        <v>1621. Recogida de residuos</v>
      </c>
      <c r="W59" s="57" t="str">
        <f>MID(Tabla1[[#This Row],[Aplicación]],14,2)</f>
        <v>22</v>
      </c>
      <c r="X59" s="57" t="str">
        <f>MID(Tabla1[[#This Row],[Aplicación]],14,6)</f>
        <v>22103</v>
      </c>
    </row>
    <row r="60" spans="1:24" hidden="1" x14ac:dyDescent="0.25">
      <c r="A60" s="60">
        <v>220239000431</v>
      </c>
      <c r="B60" s="43" t="s">
        <v>390</v>
      </c>
      <c r="C60" s="61">
        <v>45292</v>
      </c>
      <c r="D60" s="60">
        <v>22024001104</v>
      </c>
      <c r="E60" s="43" t="s">
        <v>1196</v>
      </c>
      <c r="F60" s="62">
        <v>765000</v>
      </c>
      <c r="G60" s="43" t="s">
        <v>15</v>
      </c>
      <c r="H60" s="43" t="s">
        <v>1527</v>
      </c>
      <c r="I60" s="60">
        <v>220</v>
      </c>
      <c r="J60" s="43" t="s">
        <v>537</v>
      </c>
      <c r="K60" s="43" t="s">
        <v>537</v>
      </c>
      <c r="L60" s="43" t="s">
        <v>413</v>
      </c>
      <c r="M60" s="43" t="s">
        <v>395</v>
      </c>
      <c r="N60" s="43" t="s">
        <v>433</v>
      </c>
      <c r="O60" s="52" t="s">
        <v>321</v>
      </c>
      <c r="P60" s="63" t="s">
        <v>276</v>
      </c>
      <c r="Q60" s="57" t="str">
        <f>MID(Tabla1[[#This Row],[Aplicación]],14,1)</f>
        <v>2</v>
      </c>
      <c r="R60" s="35" t="s">
        <v>265</v>
      </c>
      <c r="S60" s="57" t="str">
        <f>MID(Tabla1[[#This Row],[Aplicación]],6,2)</f>
        <v>06</v>
      </c>
      <c r="T60" s="54" t="str">
        <f>VLOOKUP(Tabla1[[#This Row],[AREA]],Hoja1!A:B,2,FALSE)</f>
        <v>06. Educación y cultura</v>
      </c>
      <c r="U60" s="57" t="str">
        <f>MID(Tabla1[[#This Row],[Aplicación]],9,4)</f>
        <v>3232</v>
      </c>
      <c r="V60" s="54" t="str">
        <f>VLOOKUP(Tabla1[[#This Row],[PROGRAMA]],Hoja1!A:B,2,FALSE)</f>
        <v>3232. Conservación y mantenimiento centros educación infantil y primaria</v>
      </c>
      <c r="W60" s="57" t="str">
        <f>MID(Tabla1[[#This Row],[Aplicación]],14,2)</f>
        <v>22</v>
      </c>
      <c r="X60" s="57" t="str">
        <f>MID(Tabla1[[#This Row],[Aplicación]],14,6)</f>
        <v>22102</v>
      </c>
    </row>
    <row r="61" spans="1:24" hidden="1" x14ac:dyDescent="0.25">
      <c r="A61" s="60">
        <v>220229000854</v>
      </c>
      <c r="B61" s="43" t="s">
        <v>390</v>
      </c>
      <c r="C61" s="61">
        <v>45292</v>
      </c>
      <c r="D61" s="60">
        <v>22024002814</v>
      </c>
      <c r="E61" s="43" t="s">
        <v>1197</v>
      </c>
      <c r="F61" s="62">
        <v>743295.15</v>
      </c>
      <c r="G61" s="43" t="s">
        <v>415</v>
      </c>
      <c r="H61" s="43" t="s">
        <v>416</v>
      </c>
      <c r="I61" s="60">
        <v>220</v>
      </c>
      <c r="J61" s="43" t="s">
        <v>398</v>
      </c>
      <c r="K61" s="43" t="s">
        <v>398</v>
      </c>
      <c r="L61" s="43" t="s">
        <v>399</v>
      </c>
      <c r="M61" s="43" t="s">
        <v>395</v>
      </c>
      <c r="N61" s="43" t="s">
        <v>396</v>
      </c>
      <c r="O61" s="52" t="s">
        <v>321</v>
      </c>
      <c r="P61" s="63" t="s">
        <v>276</v>
      </c>
      <c r="Q61" s="57" t="str">
        <f>MID(Tabla1[[#This Row],[Aplicación]],14,1)</f>
        <v>2</v>
      </c>
      <c r="R61" s="35" t="s">
        <v>265</v>
      </c>
      <c r="S61" s="57" t="str">
        <f>MID(Tabla1[[#This Row],[Aplicación]],6,2)</f>
        <v>04</v>
      </c>
      <c r="T61" s="54" t="str">
        <f>VLOOKUP(Tabla1[[#This Row],[AREA]],Hoja1!A:B,2,FALSE)</f>
        <v>04. Hacienda, personal y modernización administrativa</v>
      </c>
      <c r="U61" s="57" t="str">
        <f>MID(Tabla1[[#This Row],[Aplicación]],9,4)</f>
        <v>9204</v>
      </c>
      <c r="V61" s="54" t="str">
        <f>VLOOKUP(Tabla1[[#This Row],[PROGRAMA]],Hoja1!A:B,2,FALSE)</f>
        <v>9204. Tecnologías de la información y comunicación</v>
      </c>
      <c r="W61" s="57" t="str">
        <f>MID(Tabla1[[#This Row],[Aplicación]],14,2)</f>
        <v>21</v>
      </c>
      <c r="X61" s="57" t="str">
        <f>MID(Tabla1[[#This Row],[Aplicación]],14,6)</f>
        <v>216</v>
      </c>
    </row>
    <row r="62" spans="1:24" hidden="1" x14ac:dyDescent="0.25">
      <c r="A62" s="60">
        <v>220239000518</v>
      </c>
      <c r="B62" s="43" t="s">
        <v>390</v>
      </c>
      <c r="C62" s="61">
        <v>45292</v>
      </c>
      <c r="D62" s="60">
        <v>22024001120</v>
      </c>
      <c r="E62" s="43" t="s">
        <v>1199</v>
      </c>
      <c r="F62" s="62">
        <v>655612.65</v>
      </c>
      <c r="G62" s="43" t="s">
        <v>402</v>
      </c>
      <c r="H62" s="43" t="s">
        <v>1530</v>
      </c>
      <c r="I62" s="60">
        <v>220</v>
      </c>
      <c r="J62" s="43" t="s">
        <v>403</v>
      </c>
      <c r="K62" s="43" t="s">
        <v>393</v>
      </c>
      <c r="L62" s="43" t="s">
        <v>399</v>
      </c>
      <c r="M62" s="43" t="s">
        <v>395</v>
      </c>
      <c r="N62" s="43" t="s">
        <v>396</v>
      </c>
      <c r="O62" s="52" t="s">
        <v>321</v>
      </c>
      <c r="P62" s="63" t="s">
        <v>276</v>
      </c>
      <c r="Q62" s="57" t="str">
        <f>MID(Tabla1[[#This Row],[Aplicación]],14,1)</f>
        <v>2</v>
      </c>
      <c r="R62" s="35" t="s">
        <v>265</v>
      </c>
      <c r="S62" s="57" t="str">
        <f>MID(Tabla1[[#This Row],[Aplicación]],6,2)</f>
        <v>07</v>
      </c>
      <c r="T62" s="54" t="str">
        <f>VLOOKUP(Tabla1[[#This Row],[AREA]],Hoja1!A:B,2,FALSE)</f>
        <v>07. Medio ambiente</v>
      </c>
      <c r="U62" s="57" t="str">
        <f>MID(Tabla1[[#This Row],[Aplicación]],9,4)</f>
        <v>1711</v>
      </c>
      <c r="V62" s="54" t="str">
        <f>VLOOKUP(Tabla1[[#This Row],[PROGRAMA]],Hoja1!A:B,2,FALSE)</f>
        <v>1711. Parques y jardines</v>
      </c>
      <c r="W62" s="57" t="str">
        <f>MID(Tabla1[[#This Row],[Aplicación]],14,2)</f>
        <v>22</v>
      </c>
      <c r="X62" s="57" t="str">
        <f>MID(Tabla1[[#This Row],[Aplicación]],14,6)</f>
        <v>22799</v>
      </c>
    </row>
    <row r="63" spans="1:24" hidden="1" x14ac:dyDescent="0.25">
      <c r="A63" s="60">
        <v>220229000598</v>
      </c>
      <c r="B63" s="43" t="s">
        <v>390</v>
      </c>
      <c r="C63" s="61">
        <v>45292</v>
      </c>
      <c r="D63" s="60">
        <v>22024002736</v>
      </c>
      <c r="E63" s="43" t="s">
        <v>1201</v>
      </c>
      <c r="F63" s="62">
        <v>621438.75</v>
      </c>
      <c r="G63" s="43" t="s">
        <v>421</v>
      </c>
      <c r="H63" s="43" t="s">
        <v>422</v>
      </c>
      <c r="I63" s="60">
        <v>220</v>
      </c>
      <c r="J63" s="43" t="s">
        <v>393</v>
      </c>
      <c r="K63" s="43" t="s">
        <v>393</v>
      </c>
      <c r="L63" s="43" t="s">
        <v>399</v>
      </c>
      <c r="M63" s="43" t="s">
        <v>395</v>
      </c>
      <c r="N63" s="43" t="s">
        <v>396</v>
      </c>
      <c r="O63" s="52" t="s">
        <v>321</v>
      </c>
      <c r="P63" s="63" t="s">
        <v>276</v>
      </c>
      <c r="Q63" s="57" t="str">
        <f>MID(Tabla1[[#This Row],[Aplicación]],14,1)</f>
        <v>2</v>
      </c>
      <c r="R63" s="35" t="s">
        <v>265</v>
      </c>
      <c r="S63" s="57" t="str">
        <f>MID(Tabla1[[#This Row],[Aplicación]],6,2)</f>
        <v>11</v>
      </c>
      <c r="T63" s="54" t="str">
        <f>VLOOKUP(Tabla1[[#This Row],[AREA]],Hoja1!A:B,2,FALSE)</f>
        <v>11. Salud pública y seguridad ciudadana</v>
      </c>
      <c r="U63" s="57" t="str">
        <f>MID(Tabla1[[#This Row],[Aplicación]],9,4)</f>
        <v>1621</v>
      </c>
      <c r="V63" s="54" t="str">
        <f>VLOOKUP(Tabla1[[#This Row],[PROGRAMA]],Hoja1!A:B,2,FALSE)</f>
        <v>1621. Recogida de residuos</v>
      </c>
      <c r="W63" s="57" t="str">
        <f>MID(Tabla1[[#This Row],[Aplicación]],14,2)</f>
        <v>22</v>
      </c>
      <c r="X63" s="57" t="str">
        <f>MID(Tabla1[[#This Row],[Aplicación]],14,6)</f>
        <v>22700</v>
      </c>
    </row>
    <row r="64" spans="1:24" hidden="1" x14ac:dyDescent="0.25">
      <c r="A64" s="60">
        <v>220239000762</v>
      </c>
      <c r="B64" s="43" t="s">
        <v>390</v>
      </c>
      <c r="C64" s="61">
        <v>45292</v>
      </c>
      <c r="D64" s="60">
        <v>22024001331</v>
      </c>
      <c r="E64" s="43" t="s">
        <v>1141</v>
      </c>
      <c r="F64" s="62">
        <v>560000</v>
      </c>
      <c r="G64" s="43" t="s">
        <v>418</v>
      </c>
      <c r="H64" s="43" t="s">
        <v>1531</v>
      </c>
      <c r="I64" s="60">
        <v>220</v>
      </c>
      <c r="J64" s="43" t="s">
        <v>419</v>
      </c>
      <c r="K64" s="43" t="s">
        <v>420</v>
      </c>
      <c r="L64" s="43" t="s">
        <v>399</v>
      </c>
      <c r="M64" s="43" t="s">
        <v>395</v>
      </c>
      <c r="N64" s="43" t="s">
        <v>396</v>
      </c>
      <c r="O64" s="52" t="s">
        <v>321</v>
      </c>
      <c r="P64" s="63" t="s">
        <v>276</v>
      </c>
      <c r="Q64" s="57" t="str">
        <f>MID(Tabla1[[#This Row],[Aplicación]],14,1)</f>
        <v>2</v>
      </c>
      <c r="R64" s="35" t="s">
        <v>265</v>
      </c>
      <c r="S64" s="57" t="str">
        <f>MID(Tabla1[[#This Row],[Aplicación]],6,2)</f>
        <v>10</v>
      </c>
      <c r="T64" s="54" t="str">
        <f>VLOOKUP(Tabla1[[#This Row],[AREA]],Hoja1!A:B,2,FALSE)</f>
        <v>10. Personas mayores, familia y servicios sociales</v>
      </c>
      <c r="U64" s="57" t="str">
        <f>MID(Tabla1[[#This Row],[Aplicación]],9,4)</f>
        <v>2311</v>
      </c>
      <c r="V64" s="54" t="str">
        <f>VLOOKUP(Tabla1[[#This Row],[PROGRAMA]],Hoja1!A:B,2,FALSE)</f>
        <v>2311. Intervención social</v>
      </c>
      <c r="W64" s="57" t="str">
        <f>MID(Tabla1[[#This Row],[Aplicación]],14,2)</f>
        <v>22</v>
      </c>
      <c r="X64" s="57" t="str">
        <f>MID(Tabla1[[#This Row],[Aplicación]],14,6)</f>
        <v>22799</v>
      </c>
    </row>
    <row r="65" spans="1:24" hidden="1" x14ac:dyDescent="0.25">
      <c r="A65" s="60">
        <v>220239000318</v>
      </c>
      <c r="B65" s="43" t="s">
        <v>390</v>
      </c>
      <c r="C65" s="61">
        <v>45292</v>
      </c>
      <c r="D65" s="60">
        <v>22024001080</v>
      </c>
      <c r="E65" s="43" t="s">
        <v>1202</v>
      </c>
      <c r="F65" s="62">
        <v>555113.43000000005</v>
      </c>
      <c r="G65" s="43" t="s">
        <v>1016</v>
      </c>
      <c r="H65" s="43" t="s">
        <v>1532</v>
      </c>
      <c r="I65" s="60">
        <v>220</v>
      </c>
      <c r="J65" s="43" t="s">
        <v>398</v>
      </c>
      <c r="K65" s="43" t="s">
        <v>398</v>
      </c>
      <c r="L65" s="43" t="s">
        <v>399</v>
      </c>
      <c r="M65" s="43" t="s">
        <v>395</v>
      </c>
      <c r="N65" s="43" t="s">
        <v>396</v>
      </c>
      <c r="O65" s="52" t="s">
        <v>321</v>
      </c>
      <c r="P65" s="63" t="s">
        <v>276</v>
      </c>
      <c r="Q65" s="57" t="str">
        <f>MID(Tabla1[[#This Row],[Aplicación]],14,1)</f>
        <v>2</v>
      </c>
      <c r="R65" s="35" t="s">
        <v>265</v>
      </c>
      <c r="S65" s="57" t="str">
        <f>MID(Tabla1[[#This Row],[Aplicación]],6,2)</f>
        <v>03</v>
      </c>
      <c r="T65" s="54" t="str">
        <f>VLOOKUP(Tabla1[[#This Row],[AREA]],Hoja1!A:B,2,FALSE)</f>
        <v>03. Participación ciudadana y deportes</v>
      </c>
      <c r="U65" s="57" t="str">
        <f>MID(Tabla1[[#This Row],[Aplicación]],9,4)</f>
        <v>9241</v>
      </c>
      <c r="V65" s="54" t="str">
        <f>VLOOKUP(Tabla1[[#This Row],[PROGRAMA]],Hoja1!A:B,2,FALSE)</f>
        <v>9241. Participación ciudadana</v>
      </c>
      <c r="W65" s="57" t="str">
        <f>MID(Tabla1[[#This Row],[Aplicación]],14,2)</f>
        <v>22</v>
      </c>
      <c r="X65" s="57" t="str">
        <f>MID(Tabla1[[#This Row],[Aplicación]],14,6)</f>
        <v>22701</v>
      </c>
    </row>
    <row r="66" spans="1:24" hidden="1" x14ac:dyDescent="0.25">
      <c r="A66" s="60">
        <v>220239000415</v>
      </c>
      <c r="B66" s="43" t="s">
        <v>390</v>
      </c>
      <c r="C66" s="61">
        <v>45292</v>
      </c>
      <c r="D66" s="60">
        <v>22024001304</v>
      </c>
      <c r="E66" s="43" t="s">
        <v>1189</v>
      </c>
      <c r="F66" s="62">
        <v>495000</v>
      </c>
      <c r="G66" s="43" t="s">
        <v>490</v>
      </c>
      <c r="H66" s="43" t="s">
        <v>1535</v>
      </c>
      <c r="I66" s="60">
        <v>220</v>
      </c>
      <c r="J66" s="43" t="s">
        <v>398</v>
      </c>
      <c r="K66" s="43" t="s">
        <v>398</v>
      </c>
      <c r="L66" s="43" t="s">
        <v>399</v>
      </c>
      <c r="M66" s="43" t="s">
        <v>395</v>
      </c>
      <c r="N66" s="43" t="s">
        <v>396</v>
      </c>
      <c r="O66" s="52" t="s">
        <v>321</v>
      </c>
      <c r="P66" s="63" t="s">
        <v>276</v>
      </c>
      <c r="Q66" s="57" t="str">
        <f>MID(Tabla1[[#This Row],[Aplicación]],14,1)</f>
        <v>2</v>
      </c>
      <c r="R66" s="35" t="s">
        <v>265</v>
      </c>
      <c r="S66" s="57" t="str">
        <f>MID(Tabla1[[#This Row],[Aplicación]],6,2)</f>
        <v>10</v>
      </c>
      <c r="T66" s="54" t="str">
        <f>VLOOKUP(Tabla1[[#This Row],[AREA]],Hoja1!A:B,2,FALSE)</f>
        <v>10. Personas mayores, familia y servicios sociales</v>
      </c>
      <c r="U66" s="57" t="str">
        <f>MID(Tabla1[[#This Row],[Aplicación]],9,4)</f>
        <v>2312</v>
      </c>
      <c r="V66" s="54" t="str">
        <f>VLOOKUP(Tabla1[[#This Row],[PROGRAMA]],Hoja1!A:B,2,FALSE)</f>
        <v>2312. Iniciativas sociales</v>
      </c>
      <c r="W66" s="57" t="str">
        <f>MID(Tabla1[[#This Row],[Aplicación]],14,2)</f>
        <v>22</v>
      </c>
      <c r="X66" s="57" t="str">
        <f>MID(Tabla1[[#This Row],[Aplicación]],14,6)</f>
        <v>22799</v>
      </c>
    </row>
    <row r="67" spans="1:24" hidden="1" x14ac:dyDescent="0.25">
      <c r="A67" s="44">
        <v>220239000191</v>
      </c>
      <c r="B67" s="45" t="s">
        <v>390</v>
      </c>
      <c r="C67" s="50">
        <v>45292</v>
      </c>
      <c r="D67" s="44">
        <v>22024001170</v>
      </c>
      <c r="E67" s="45" t="s">
        <v>1206</v>
      </c>
      <c r="F67" s="51">
        <v>464633.96</v>
      </c>
      <c r="G67" s="45" t="s">
        <v>756</v>
      </c>
      <c r="H67" s="45" t="s">
        <v>1538</v>
      </c>
      <c r="I67" s="44">
        <v>220</v>
      </c>
      <c r="J67" s="45" t="s">
        <v>486</v>
      </c>
      <c r="K67" s="45" t="s">
        <v>486</v>
      </c>
      <c r="L67" s="45" t="s">
        <v>399</v>
      </c>
      <c r="M67" s="45" t="s">
        <v>395</v>
      </c>
      <c r="N67" s="45" t="s">
        <v>396</v>
      </c>
      <c r="O67" s="52" t="s">
        <v>321</v>
      </c>
      <c r="P67" s="63" t="s">
        <v>276</v>
      </c>
      <c r="Q67" s="57" t="str">
        <f>MID(Tabla1[[#This Row],[Aplicación]],14,1)</f>
        <v>2</v>
      </c>
      <c r="R67" s="35" t="s">
        <v>265</v>
      </c>
      <c r="S67" s="57" t="str">
        <f>MID(Tabla1[[#This Row],[Aplicación]],6,2)</f>
        <v>04</v>
      </c>
      <c r="T67" s="54" t="str">
        <f>VLOOKUP(Tabla1[[#This Row],[AREA]],Hoja1!A:B,2,FALSE)</f>
        <v>04. Hacienda, personal y modernización administrativa</v>
      </c>
      <c r="U67" s="57" t="str">
        <f>MID(Tabla1[[#This Row],[Aplicación]],9,4)</f>
        <v>9231</v>
      </c>
      <c r="V67" s="54" t="str">
        <f>VLOOKUP(Tabla1[[#This Row],[PROGRAMA]],Hoja1!A:B,2,FALSE)</f>
        <v>9231. Información, registro y gestión del padrón</v>
      </c>
      <c r="W67" s="57" t="str">
        <f>MID(Tabla1[[#This Row],[Aplicación]],14,2)</f>
        <v>22</v>
      </c>
      <c r="X67" s="57" t="str">
        <f>MID(Tabla1[[#This Row],[Aplicación]],14,6)</f>
        <v>22799</v>
      </c>
    </row>
    <row r="68" spans="1:24" hidden="1" x14ac:dyDescent="0.25">
      <c r="A68" s="44">
        <v>220239000830</v>
      </c>
      <c r="B68" s="45" t="s">
        <v>390</v>
      </c>
      <c r="C68" s="50">
        <v>45292</v>
      </c>
      <c r="D68" s="44">
        <v>22024001181</v>
      </c>
      <c r="E68" s="45" t="s">
        <v>1207</v>
      </c>
      <c r="F68" s="51">
        <v>460000</v>
      </c>
      <c r="G68" s="45" t="s">
        <v>426</v>
      </c>
      <c r="H68" s="45" t="s">
        <v>1539</v>
      </c>
      <c r="I68" s="44">
        <v>220</v>
      </c>
      <c r="J68" s="45" t="s">
        <v>427</v>
      </c>
      <c r="K68" s="45" t="s">
        <v>428</v>
      </c>
      <c r="L68" s="45" t="s">
        <v>413</v>
      </c>
      <c r="M68" s="45" t="s">
        <v>395</v>
      </c>
      <c r="N68" s="45" t="s">
        <v>433</v>
      </c>
      <c r="O68" s="52" t="s">
        <v>321</v>
      </c>
      <c r="P68" s="63" t="s">
        <v>276</v>
      </c>
      <c r="Q68" s="57" t="str">
        <f>MID(Tabla1[[#This Row],[Aplicación]],14,1)</f>
        <v>2</v>
      </c>
      <c r="R68" s="35" t="s">
        <v>265</v>
      </c>
      <c r="S68" s="57" t="str">
        <f>MID(Tabla1[[#This Row],[Aplicación]],6,2)</f>
        <v>06</v>
      </c>
      <c r="T68" s="54" t="str">
        <f>VLOOKUP(Tabla1[[#This Row],[AREA]],Hoja1!A:B,2,FALSE)</f>
        <v>06. Educación y cultura</v>
      </c>
      <c r="U68" s="57" t="str">
        <f>MID(Tabla1[[#This Row],[Aplicación]],9,4)</f>
        <v>3232</v>
      </c>
      <c r="V68" s="54" t="str">
        <f>VLOOKUP(Tabla1[[#This Row],[PROGRAMA]],Hoja1!A:B,2,FALSE)</f>
        <v>3232. Conservación y mantenimiento centros educación infantil y primaria</v>
      </c>
      <c r="W68" s="57" t="str">
        <f>MID(Tabla1[[#This Row],[Aplicación]],14,2)</f>
        <v>22</v>
      </c>
      <c r="X68" s="57" t="str">
        <f>MID(Tabla1[[#This Row],[Aplicación]],14,6)</f>
        <v>22100</v>
      </c>
    </row>
    <row r="69" spans="1:24" hidden="1" x14ac:dyDescent="0.25">
      <c r="A69" s="60">
        <v>220239000430</v>
      </c>
      <c r="B69" s="43" t="s">
        <v>390</v>
      </c>
      <c r="C69" s="61">
        <v>45292</v>
      </c>
      <c r="D69" s="60">
        <v>22024001103</v>
      </c>
      <c r="E69" s="43" t="s">
        <v>1210</v>
      </c>
      <c r="F69" s="62">
        <v>430000</v>
      </c>
      <c r="G69" s="43" t="s">
        <v>15</v>
      </c>
      <c r="H69" s="43" t="s">
        <v>1543</v>
      </c>
      <c r="I69" s="60">
        <v>220</v>
      </c>
      <c r="J69" s="43" t="s">
        <v>537</v>
      </c>
      <c r="K69" s="43" t="s">
        <v>537</v>
      </c>
      <c r="L69" s="43" t="s">
        <v>1049</v>
      </c>
      <c r="M69" s="43" t="s">
        <v>395</v>
      </c>
      <c r="N69" s="43" t="s">
        <v>396</v>
      </c>
      <c r="O69" s="52" t="s">
        <v>321</v>
      </c>
      <c r="P69" s="63" t="s">
        <v>276</v>
      </c>
      <c r="Q69" s="57" t="str">
        <f>MID(Tabla1[[#This Row],[Aplicación]],14,1)</f>
        <v>2</v>
      </c>
      <c r="R69" s="35" t="s">
        <v>265</v>
      </c>
      <c r="S69" s="57" t="str">
        <f>MID(Tabla1[[#This Row],[Aplicación]],6,2)</f>
        <v>03</v>
      </c>
      <c r="T69" s="54" t="str">
        <f>VLOOKUP(Tabla1[[#This Row],[AREA]],Hoja1!A:B,2,FALSE)</f>
        <v>03. Participación ciudadana y deportes</v>
      </c>
      <c r="U69" s="57" t="str">
        <f>MID(Tabla1[[#This Row],[Aplicación]],9,4)</f>
        <v>9241</v>
      </c>
      <c r="V69" s="54" t="str">
        <f>VLOOKUP(Tabla1[[#This Row],[PROGRAMA]],Hoja1!A:B,2,FALSE)</f>
        <v>9241. Participación ciudadana</v>
      </c>
      <c r="W69" s="57" t="str">
        <f>MID(Tabla1[[#This Row],[Aplicación]],14,2)</f>
        <v>22</v>
      </c>
      <c r="X69" s="57" t="str">
        <f>MID(Tabla1[[#This Row],[Aplicación]],14,6)</f>
        <v>22102</v>
      </c>
    </row>
    <row r="70" spans="1:24" hidden="1" x14ac:dyDescent="0.25">
      <c r="A70" s="44">
        <v>220239000866</v>
      </c>
      <c r="B70" s="45" t="s">
        <v>390</v>
      </c>
      <c r="C70" s="50">
        <v>45292</v>
      </c>
      <c r="D70" s="44">
        <v>22024001205</v>
      </c>
      <c r="E70" s="45" t="s">
        <v>1211</v>
      </c>
      <c r="F70" s="51">
        <v>423506</v>
      </c>
      <c r="G70" s="45" t="s">
        <v>426</v>
      </c>
      <c r="H70" s="45" t="s">
        <v>1544</v>
      </c>
      <c r="I70" s="44">
        <v>220</v>
      </c>
      <c r="J70" s="45" t="s">
        <v>427</v>
      </c>
      <c r="K70" s="45" t="s">
        <v>428</v>
      </c>
      <c r="L70" s="45" t="s">
        <v>413</v>
      </c>
      <c r="M70" s="45" t="s">
        <v>395</v>
      </c>
      <c r="N70" s="45" t="s">
        <v>396</v>
      </c>
      <c r="O70" s="52" t="s">
        <v>321</v>
      </c>
      <c r="P70" s="63" t="s">
        <v>276</v>
      </c>
      <c r="Q70" s="57" t="str">
        <f>MID(Tabla1[[#This Row],[Aplicación]],14,1)</f>
        <v>2</v>
      </c>
      <c r="R70" s="35" t="s">
        <v>265</v>
      </c>
      <c r="S70" s="57" t="str">
        <f>MID(Tabla1[[#This Row],[Aplicación]],6,2)</f>
        <v>03</v>
      </c>
      <c r="T70" s="54" t="str">
        <f>VLOOKUP(Tabla1[[#This Row],[AREA]],Hoja1!A:B,2,FALSE)</f>
        <v>03. Participación ciudadana y deportes</v>
      </c>
      <c r="U70" s="57" t="str">
        <f>MID(Tabla1[[#This Row],[Aplicación]],9,4)</f>
        <v>9241</v>
      </c>
      <c r="V70" s="54" t="str">
        <f>VLOOKUP(Tabla1[[#This Row],[PROGRAMA]],Hoja1!A:B,2,FALSE)</f>
        <v>9241. Participación ciudadana</v>
      </c>
      <c r="W70" s="57" t="str">
        <f>MID(Tabla1[[#This Row],[Aplicación]],14,2)</f>
        <v>22</v>
      </c>
      <c r="X70" s="57" t="str">
        <f>MID(Tabla1[[#This Row],[Aplicación]],14,6)</f>
        <v>22100</v>
      </c>
    </row>
    <row r="71" spans="1:24" hidden="1" x14ac:dyDescent="0.25">
      <c r="A71" s="60">
        <v>220240004832</v>
      </c>
      <c r="B71" s="43" t="s">
        <v>673</v>
      </c>
      <c r="C71" s="61">
        <v>45356</v>
      </c>
      <c r="D71" s="60">
        <v>22024000016</v>
      </c>
      <c r="E71" s="43" t="s">
        <v>1212</v>
      </c>
      <c r="F71" s="62">
        <v>-173677.61</v>
      </c>
      <c r="G71" s="43" t="s">
        <v>517</v>
      </c>
      <c r="H71" s="43" t="s">
        <v>1545</v>
      </c>
      <c r="I71" s="60">
        <v>220</v>
      </c>
      <c r="J71" s="43" t="s">
        <v>518</v>
      </c>
      <c r="K71" s="43" t="s">
        <v>428</v>
      </c>
      <c r="L71" s="43" t="s">
        <v>399</v>
      </c>
      <c r="M71" s="43" t="s">
        <v>395</v>
      </c>
      <c r="N71" s="43" t="s">
        <v>396</v>
      </c>
      <c r="O71" s="52" t="s">
        <v>321</v>
      </c>
      <c r="P71" s="63" t="s">
        <v>276</v>
      </c>
      <c r="Q71" s="57" t="str">
        <f>MID(Tabla1[[#This Row],[Aplicación]],14,1)</f>
        <v>2</v>
      </c>
      <c r="R71" s="35" t="s">
        <v>265</v>
      </c>
      <c r="S71" s="57" t="str">
        <f>MID(Tabla1[[#This Row],[Aplicación]],6,2)</f>
        <v>02</v>
      </c>
      <c r="T71" s="54" t="str">
        <f>VLOOKUP(Tabla1[[#This Row],[AREA]],Hoja1!A:B,2,FALSE)</f>
        <v>02. Urbanismo y vivienda</v>
      </c>
      <c r="U71" s="57" t="str">
        <f>MID(Tabla1[[#This Row],[Aplicación]],9,4)</f>
        <v>9331</v>
      </c>
      <c r="V71" s="54" t="str">
        <f>VLOOKUP(Tabla1[[#This Row],[PROGRAMA]],Hoja1!A:B,2,FALSE)</f>
        <v>9331. Gestión del patrimonio</v>
      </c>
      <c r="W71" s="57" t="str">
        <f>MID(Tabla1[[#This Row],[Aplicación]],14,2)</f>
        <v>22</v>
      </c>
      <c r="X71" s="57" t="str">
        <f>MID(Tabla1[[#This Row],[Aplicación]],14,6)</f>
        <v>224</v>
      </c>
    </row>
    <row r="72" spans="1:24" hidden="1" x14ac:dyDescent="0.25">
      <c r="A72" s="60">
        <v>220240008440</v>
      </c>
      <c r="B72" s="43" t="s">
        <v>673</v>
      </c>
      <c r="C72" s="61">
        <v>45373</v>
      </c>
      <c r="D72" s="60">
        <v>22024001252</v>
      </c>
      <c r="E72" s="43" t="s">
        <v>1213</v>
      </c>
      <c r="F72" s="62">
        <v>-80500</v>
      </c>
      <c r="G72" s="43" t="s">
        <v>1546</v>
      </c>
      <c r="H72" s="43" t="s">
        <v>1547</v>
      </c>
      <c r="I72" s="60">
        <v>220</v>
      </c>
      <c r="J72" s="43" t="s">
        <v>398</v>
      </c>
      <c r="K72" s="43" t="s">
        <v>398</v>
      </c>
      <c r="L72" s="43" t="s">
        <v>399</v>
      </c>
      <c r="M72" s="43" t="s">
        <v>395</v>
      </c>
      <c r="N72" s="43" t="s">
        <v>396</v>
      </c>
      <c r="O72" s="52" t="s">
        <v>321</v>
      </c>
      <c r="P72" s="63" t="s">
        <v>276</v>
      </c>
      <c r="Q72" s="57" t="str">
        <f>MID(Tabla1[[#This Row],[Aplicación]],14,1)</f>
        <v>2</v>
      </c>
      <c r="R72" s="35" t="s">
        <v>265</v>
      </c>
      <c r="S72" s="57" t="str">
        <f>MID(Tabla1[[#This Row],[Aplicación]],6,2)</f>
        <v>01</v>
      </c>
      <c r="T72" s="54" t="str">
        <f>VLOOKUP(Tabla1[[#This Row],[AREA]],Hoja1!A:B,2,FALSE)</f>
        <v>01. Alcaldía</v>
      </c>
      <c r="U72" s="57" t="str">
        <f>MID(Tabla1[[#This Row],[Aplicación]],9,4)</f>
        <v>9206</v>
      </c>
      <c r="V72" s="54" t="str">
        <f>VLOOKUP(Tabla1[[#This Row],[PROGRAMA]],Hoja1!A:B,2,FALSE)</f>
        <v>9206. Archivo municipal</v>
      </c>
      <c r="W72" s="57" t="str">
        <f>MID(Tabla1[[#This Row],[Aplicación]],14,2)</f>
        <v>22</v>
      </c>
      <c r="X72" s="57" t="str">
        <f>MID(Tabla1[[#This Row],[Aplicación]],14,6)</f>
        <v>22706</v>
      </c>
    </row>
    <row r="73" spans="1:24" hidden="1" x14ac:dyDescent="0.25">
      <c r="A73" s="44">
        <v>220219001098</v>
      </c>
      <c r="B73" s="45" t="s">
        <v>390</v>
      </c>
      <c r="C73" s="50">
        <v>45292</v>
      </c>
      <c r="D73" s="44">
        <v>22024002873</v>
      </c>
      <c r="E73" s="45" t="s">
        <v>1214</v>
      </c>
      <c r="F73" s="51">
        <v>415981.2</v>
      </c>
      <c r="G73" s="45" t="s">
        <v>469</v>
      </c>
      <c r="H73" s="45" t="s">
        <v>470</v>
      </c>
      <c r="I73" s="44">
        <v>220</v>
      </c>
      <c r="J73" s="45" t="s">
        <v>393</v>
      </c>
      <c r="K73" s="45" t="s">
        <v>393</v>
      </c>
      <c r="L73" s="45" t="s">
        <v>399</v>
      </c>
      <c r="M73" s="45" t="s">
        <v>395</v>
      </c>
      <c r="N73" s="45" t="s">
        <v>396</v>
      </c>
      <c r="O73" s="52" t="s">
        <v>321</v>
      </c>
      <c r="P73" s="63" t="s">
        <v>276</v>
      </c>
      <c r="Q73" s="57" t="str">
        <f>MID(Tabla1[[#This Row],[Aplicación]],14,1)</f>
        <v>2</v>
      </c>
      <c r="R73" s="35" t="s">
        <v>265</v>
      </c>
      <c r="S73" s="57" t="str">
        <f>MID(Tabla1[[#This Row],[Aplicación]],6,2)</f>
        <v>04</v>
      </c>
      <c r="T73" s="54" t="str">
        <f>VLOOKUP(Tabla1[[#This Row],[AREA]],Hoja1!A:B,2,FALSE)</f>
        <v>04. Hacienda, personal y modernización administrativa</v>
      </c>
      <c r="U73" s="57" t="str">
        <f>MID(Tabla1[[#This Row],[Aplicación]],9,4)</f>
        <v>9204</v>
      </c>
      <c r="V73" s="54" t="str">
        <f>VLOOKUP(Tabla1[[#This Row],[PROGRAMA]],Hoja1!A:B,2,FALSE)</f>
        <v>9204. Tecnologías de la información y comunicación</v>
      </c>
      <c r="W73" s="57" t="str">
        <f>MID(Tabla1[[#This Row],[Aplicación]],14,2)</f>
        <v>22</v>
      </c>
      <c r="X73" s="57" t="str">
        <f>MID(Tabla1[[#This Row],[Aplicación]],14,6)</f>
        <v>22200</v>
      </c>
    </row>
    <row r="74" spans="1:24" hidden="1" x14ac:dyDescent="0.25">
      <c r="A74" s="60">
        <v>220199000334</v>
      </c>
      <c r="B74" s="43" t="s">
        <v>390</v>
      </c>
      <c r="C74" s="61">
        <v>45292</v>
      </c>
      <c r="D74" s="60">
        <v>22024002972</v>
      </c>
      <c r="E74" s="43" t="s">
        <v>1144</v>
      </c>
      <c r="F74" s="62">
        <v>406016.97</v>
      </c>
      <c r="G74" s="43" t="s">
        <v>391</v>
      </c>
      <c r="H74" s="43" t="s">
        <v>471</v>
      </c>
      <c r="I74" s="60">
        <v>220</v>
      </c>
      <c r="J74" s="43" t="s">
        <v>393</v>
      </c>
      <c r="K74" s="43" t="s">
        <v>393</v>
      </c>
      <c r="L74" s="43" t="s">
        <v>394</v>
      </c>
      <c r="M74" s="43" t="s">
        <v>395</v>
      </c>
      <c r="N74" s="43" t="s">
        <v>396</v>
      </c>
      <c r="O74" s="52" t="s">
        <v>321</v>
      </c>
      <c r="P74" s="63" t="s">
        <v>276</v>
      </c>
      <c r="Q74" s="57" t="str">
        <f>MID(Tabla1[[#This Row],[Aplicación]],14,1)</f>
        <v>2</v>
      </c>
      <c r="R74" s="35" t="s">
        <v>265</v>
      </c>
      <c r="S74" s="57" t="str">
        <f>MID(Tabla1[[#This Row],[Aplicación]],6,2)</f>
        <v>08</v>
      </c>
      <c r="T74" s="54" t="str">
        <f>VLOOKUP(Tabla1[[#This Row],[AREA]],Hoja1!A:B,2,FALSE)</f>
        <v>08. Tráfico y movilidad</v>
      </c>
      <c r="U74" s="57" t="str">
        <f>MID(Tabla1[[#This Row],[Aplicación]],9,4)</f>
        <v>1341</v>
      </c>
      <c r="V74" s="54" t="str">
        <f>VLOOKUP(Tabla1[[#This Row],[PROGRAMA]],Hoja1!A:B,2,FALSE)</f>
        <v>1341. Movilidad</v>
      </c>
      <c r="W74" s="57" t="str">
        <f>MID(Tabla1[[#This Row],[Aplicación]],14,2)</f>
        <v>22</v>
      </c>
      <c r="X74" s="57" t="str">
        <f>MID(Tabla1[[#This Row],[Aplicación]],14,6)</f>
        <v>22799</v>
      </c>
    </row>
    <row r="75" spans="1:24" hidden="1" x14ac:dyDescent="0.25">
      <c r="A75" s="44">
        <v>220239000774</v>
      </c>
      <c r="B75" s="45" t="s">
        <v>390</v>
      </c>
      <c r="C75" s="50">
        <v>45292</v>
      </c>
      <c r="D75" s="44">
        <v>22024001219</v>
      </c>
      <c r="E75" s="45" t="s">
        <v>1215</v>
      </c>
      <c r="F75" s="51">
        <v>405540.64</v>
      </c>
      <c r="G75" s="45" t="s">
        <v>42</v>
      </c>
      <c r="H75" s="45" t="s">
        <v>1549</v>
      </c>
      <c r="I75" s="44">
        <v>220</v>
      </c>
      <c r="J75" s="45" t="s">
        <v>398</v>
      </c>
      <c r="K75" s="45" t="s">
        <v>398</v>
      </c>
      <c r="L75" s="45" t="s">
        <v>399</v>
      </c>
      <c r="M75" s="45" t="s">
        <v>395</v>
      </c>
      <c r="N75" s="45" t="s">
        <v>396</v>
      </c>
      <c r="O75" s="52" t="s">
        <v>321</v>
      </c>
      <c r="P75" s="63" t="s">
        <v>276</v>
      </c>
      <c r="Q75" s="57" t="str">
        <f>MID(Tabla1[[#This Row],[Aplicación]],14,1)</f>
        <v>2</v>
      </c>
      <c r="R75" s="35" t="s">
        <v>265</v>
      </c>
      <c r="S75" s="57" t="str">
        <f>MID(Tabla1[[#This Row],[Aplicación]],6,2)</f>
        <v>03</v>
      </c>
      <c r="T75" s="54" t="str">
        <f>VLOOKUP(Tabla1[[#This Row],[AREA]],Hoja1!A:B,2,FALSE)</f>
        <v>03. Participación ciudadana y deportes</v>
      </c>
      <c r="U75" s="57">
        <v>1721</v>
      </c>
      <c r="V75" s="54" t="str">
        <f>VLOOKUP(Tabla1[[#This Row],[PROGRAMA]],Hoja1!A:B,2,FALSE)</f>
        <v>1721. Protección del medio ambiente</v>
      </c>
      <c r="W75" s="57">
        <v>62</v>
      </c>
      <c r="X75" s="57">
        <v>623</v>
      </c>
    </row>
    <row r="76" spans="1:24" hidden="1" x14ac:dyDescent="0.25">
      <c r="A76" s="60">
        <v>220239000088</v>
      </c>
      <c r="B76" s="43" t="s">
        <v>390</v>
      </c>
      <c r="C76" s="61">
        <v>45292</v>
      </c>
      <c r="D76" s="60">
        <v>22024001535</v>
      </c>
      <c r="E76" s="43" t="s">
        <v>1144</v>
      </c>
      <c r="F76" s="62">
        <v>373709.03</v>
      </c>
      <c r="G76" s="43" t="s">
        <v>391</v>
      </c>
      <c r="H76" s="43" t="s">
        <v>945</v>
      </c>
      <c r="I76" s="60">
        <v>220</v>
      </c>
      <c r="J76" s="43" t="s">
        <v>393</v>
      </c>
      <c r="K76" s="43" t="s">
        <v>393</v>
      </c>
      <c r="L76" s="43" t="s">
        <v>394</v>
      </c>
      <c r="M76" s="43" t="s">
        <v>395</v>
      </c>
      <c r="N76" s="43" t="s">
        <v>396</v>
      </c>
      <c r="O76" s="52" t="s">
        <v>321</v>
      </c>
      <c r="P76" s="63" t="s">
        <v>276</v>
      </c>
      <c r="Q76" s="57" t="str">
        <f>MID(Tabla1[[#This Row],[Aplicación]],14,1)</f>
        <v>2</v>
      </c>
      <c r="R76" s="35" t="s">
        <v>265</v>
      </c>
      <c r="S76" s="57" t="str">
        <f>MID(Tabla1[[#This Row],[Aplicación]],6,2)</f>
        <v>08</v>
      </c>
      <c r="T76" s="54" t="str">
        <f>VLOOKUP(Tabla1[[#This Row],[AREA]],Hoja1!A:B,2,FALSE)</f>
        <v>08. Tráfico y movilidad</v>
      </c>
      <c r="U76" s="57" t="str">
        <f>MID(Tabla1[[#This Row],[Aplicación]],9,4)</f>
        <v>1341</v>
      </c>
      <c r="V76" s="54" t="str">
        <f>VLOOKUP(Tabla1[[#This Row],[PROGRAMA]],Hoja1!A:B,2,FALSE)</f>
        <v>1341. Movilidad</v>
      </c>
      <c r="W76" s="57" t="str">
        <f>MID(Tabla1[[#This Row],[Aplicación]],14,2)</f>
        <v>22</v>
      </c>
      <c r="X76" s="57" t="str">
        <f>MID(Tabla1[[#This Row],[Aplicación]],14,6)</f>
        <v>22799</v>
      </c>
    </row>
    <row r="77" spans="1:24" hidden="1" x14ac:dyDescent="0.25">
      <c r="A77" s="44">
        <v>220229000167</v>
      </c>
      <c r="B77" s="45" t="s">
        <v>390</v>
      </c>
      <c r="C77" s="50">
        <v>45292</v>
      </c>
      <c r="D77" s="44">
        <v>22024002521</v>
      </c>
      <c r="E77" s="45" t="s">
        <v>1216</v>
      </c>
      <c r="F77" s="51">
        <v>357080</v>
      </c>
      <c r="G77" s="45" t="s">
        <v>423</v>
      </c>
      <c r="H77" s="45" t="s">
        <v>424</v>
      </c>
      <c r="I77" s="44">
        <v>220</v>
      </c>
      <c r="J77" s="45" t="s">
        <v>398</v>
      </c>
      <c r="K77" s="45" t="s">
        <v>398</v>
      </c>
      <c r="L77" s="45" t="s">
        <v>399</v>
      </c>
      <c r="M77" s="45" t="s">
        <v>395</v>
      </c>
      <c r="N77" s="45" t="s">
        <v>396</v>
      </c>
      <c r="O77" s="52" t="s">
        <v>321</v>
      </c>
      <c r="P77" s="63" t="s">
        <v>276</v>
      </c>
      <c r="Q77" s="57" t="str">
        <f>MID(Tabla1[[#This Row],[Aplicación]],14,1)</f>
        <v>2</v>
      </c>
      <c r="R77" s="35" t="s">
        <v>265</v>
      </c>
      <c r="S77" s="57" t="str">
        <f>MID(Tabla1[[#This Row],[Aplicación]],6,2)</f>
        <v>06</v>
      </c>
      <c r="T77" s="54" t="str">
        <f>VLOOKUP(Tabla1[[#This Row],[AREA]],Hoja1!A:B,2,FALSE)</f>
        <v>06. Educación y cultura</v>
      </c>
      <c r="U77" s="57">
        <v>2312</v>
      </c>
      <c r="V77" s="54" t="str">
        <f>VLOOKUP(Tabla1[[#This Row],[PROGRAMA]],Hoja1!A:B,2,FALSE)</f>
        <v>2312. Iniciativas sociales</v>
      </c>
      <c r="W77" s="57">
        <v>62</v>
      </c>
      <c r="X77" s="57">
        <v>626</v>
      </c>
    </row>
    <row r="78" spans="1:24" hidden="1" x14ac:dyDescent="0.25">
      <c r="A78" s="44">
        <v>220239000850</v>
      </c>
      <c r="B78" s="45" t="s">
        <v>390</v>
      </c>
      <c r="C78" s="50">
        <v>45292</v>
      </c>
      <c r="D78" s="44">
        <v>22024001200</v>
      </c>
      <c r="E78" s="45" t="s">
        <v>1217</v>
      </c>
      <c r="F78" s="51">
        <v>340000</v>
      </c>
      <c r="G78" s="45" t="s">
        <v>426</v>
      </c>
      <c r="H78" s="45" t="s">
        <v>631</v>
      </c>
      <c r="I78" s="44">
        <v>220</v>
      </c>
      <c r="J78" s="45" t="s">
        <v>427</v>
      </c>
      <c r="K78" s="45" t="s">
        <v>428</v>
      </c>
      <c r="L78" s="45" t="s">
        <v>413</v>
      </c>
      <c r="M78" s="45" t="s">
        <v>395</v>
      </c>
      <c r="N78" s="45" t="s">
        <v>396</v>
      </c>
      <c r="O78" s="52" t="s">
        <v>321</v>
      </c>
      <c r="P78" s="63" t="s">
        <v>276</v>
      </c>
      <c r="Q78" s="57" t="str">
        <f>MID(Tabla1[[#This Row],[Aplicación]],14,1)</f>
        <v>2</v>
      </c>
      <c r="R78" s="35" t="s">
        <v>265</v>
      </c>
      <c r="S78" s="57" t="str">
        <f>MID(Tabla1[[#This Row],[Aplicación]],6,2)</f>
        <v>07</v>
      </c>
      <c r="T78" s="54" t="str">
        <f>VLOOKUP(Tabla1[[#This Row],[AREA]],Hoja1!A:B,2,FALSE)</f>
        <v>07. Medio ambiente</v>
      </c>
      <c r="U78" s="57" t="str">
        <f>MID(Tabla1[[#This Row],[Aplicación]],9,4)</f>
        <v>1711</v>
      </c>
      <c r="V78" s="54" t="str">
        <f>VLOOKUP(Tabla1[[#This Row],[PROGRAMA]],Hoja1!A:B,2,FALSE)</f>
        <v>1711. Parques y jardines</v>
      </c>
      <c r="W78" s="57" t="str">
        <f>MID(Tabla1[[#This Row],[Aplicación]],14,2)</f>
        <v>22</v>
      </c>
      <c r="X78" s="57" t="str">
        <f>MID(Tabla1[[#This Row],[Aplicación]],14,6)</f>
        <v>22100</v>
      </c>
    </row>
    <row r="79" spans="1:24" hidden="1" x14ac:dyDescent="0.25">
      <c r="A79" s="60">
        <v>220239000763</v>
      </c>
      <c r="B79" s="43" t="s">
        <v>390</v>
      </c>
      <c r="C79" s="61">
        <v>45292</v>
      </c>
      <c r="D79" s="60">
        <v>22024001332</v>
      </c>
      <c r="E79" s="43" t="s">
        <v>1141</v>
      </c>
      <c r="F79" s="62">
        <v>310000</v>
      </c>
      <c r="G79" s="43" t="s">
        <v>418</v>
      </c>
      <c r="H79" s="43" t="s">
        <v>1551</v>
      </c>
      <c r="I79" s="60">
        <v>220</v>
      </c>
      <c r="J79" s="43" t="s">
        <v>419</v>
      </c>
      <c r="K79" s="43" t="s">
        <v>420</v>
      </c>
      <c r="L79" s="43" t="s">
        <v>399</v>
      </c>
      <c r="M79" s="43" t="s">
        <v>395</v>
      </c>
      <c r="N79" s="43" t="s">
        <v>396</v>
      </c>
      <c r="O79" s="52" t="s">
        <v>321</v>
      </c>
      <c r="P79" s="63" t="s">
        <v>276</v>
      </c>
      <c r="Q79" s="57" t="str">
        <f>MID(Tabla1[[#This Row],[Aplicación]],14,1)</f>
        <v>2</v>
      </c>
      <c r="R79" s="35" t="s">
        <v>265</v>
      </c>
      <c r="S79" s="57" t="str">
        <f>MID(Tabla1[[#This Row],[Aplicación]],6,2)</f>
        <v>10</v>
      </c>
      <c r="T79" s="54" t="str">
        <f>VLOOKUP(Tabla1[[#This Row],[AREA]],Hoja1!A:B,2,FALSE)</f>
        <v>10. Personas mayores, familia y servicios sociales</v>
      </c>
      <c r="U79" s="57" t="str">
        <f>MID(Tabla1[[#This Row],[Aplicación]],9,4)</f>
        <v>2311</v>
      </c>
      <c r="V79" s="54" t="str">
        <f>VLOOKUP(Tabla1[[#This Row],[PROGRAMA]],Hoja1!A:B,2,FALSE)</f>
        <v>2311. Intervención social</v>
      </c>
      <c r="W79" s="57" t="str">
        <f>MID(Tabla1[[#This Row],[Aplicación]],14,2)</f>
        <v>22</v>
      </c>
      <c r="X79" s="57" t="str">
        <f>MID(Tabla1[[#This Row],[Aplicación]],14,6)</f>
        <v>22799</v>
      </c>
    </row>
    <row r="80" spans="1:24" hidden="1" x14ac:dyDescent="0.25">
      <c r="A80" s="60">
        <v>220239000682</v>
      </c>
      <c r="B80" s="43" t="s">
        <v>390</v>
      </c>
      <c r="C80" s="61">
        <v>45292</v>
      </c>
      <c r="D80" s="60">
        <v>22024001324</v>
      </c>
      <c r="E80" s="43" t="s">
        <v>1219</v>
      </c>
      <c r="F80" s="62">
        <v>305083.90000000002</v>
      </c>
      <c r="G80" s="43" t="s">
        <v>421</v>
      </c>
      <c r="H80" s="43" t="s">
        <v>1552</v>
      </c>
      <c r="I80" s="60">
        <v>220</v>
      </c>
      <c r="J80" s="43" t="s">
        <v>393</v>
      </c>
      <c r="K80" s="43" t="s">
        <v>393</v>
      </c>
      <c r="L80" s="43" t="s">
        <v>399</v>
      </c>
      <c r="M80" s="43" t="s">
        <v>395</v>
      </c>
      <c r="N80" s="43" t="s">
        <v>396</v>
      </c>
      <c r="O80" s="52" t="s">
        <v>321</v>
      </c>
      <c r="P80" s="63" t="s">
        <v>276</v>
      </c>
      <c r="Q80" s="57" t="str">
        <f>MID(Tabla1[[#This Row],[Aplicación]],14,1)</f>
        <v>2</v>
      </c>
      <c r="R80" s="35" t="s">
        <v>265</v>
      </c>
      <c r="S80" s="57" t="str">
        <f>MID(Tabla1[[#This Row],[Aplicación]],6,2)</f>
        <v>11</v>
      </c>
      <c r="T80" s="54" t="str">
        <f>VLOOKUP(Tabla1[[#This Row],[AREA]],Hoja1!A:B,2,FALSE)</f>
        <v>11. Salud pública y seguridad ciudadana</v>
      </c>
      <c r="U80" s="57" t="str">
        <f>MID(Tabla1[[#This Row],[Aplicación]],9,4)</f>
        <v>1621</v>
      </c>
      <c r="V80" s="54" t="str">
        <f>VLOOKUP(Tabla1[[#This Row],[PROGRAMA]],Hoja1!A:B,2,FALSE)</f>
        <v>1621. Recogida de residuos</v>
      </c>
      <c r="W80" s="57" t="str">
        <f>MID(Tabla1[[#This Row],[Aplicación]],14,2)</f>
        <v>22</v>
      </c>
      <c r="X80" s="57" t="str">
        <f>MID(Tabla1[[#This Row],[Aplicación]],14,6)</f>
        <v>22799</v>
      </c>
    </row>
    <row r="81" spans="1:24" hidden="1" x14ac:dyDescent="0.25">
      <c r="A81" s="44">
        <v>220229000380</v>
      </c>
      <c r="B81" s="45" t="s">
        <v>390</v>
      </c>
      <c r="C81" s="50">
        <v>45292</v>
      </c>
      <c r="D81" s="44">
        <v>22024002003</v>
      </c>
      <c r="E81" s="45" t="s">
        <v>1222</v>
      </c>
      <c r="F81" s="51">
        <v>276848</v>
      </c>
      <c r="G81" s="45" t="s">
        <v>474</v>
      </c>
      <c r="H81" s="45" t="s">
        <v>475</v>
      </c>
      <c r="I81" s="44">
        <v>220</v>
      </c>
      <c r="J81" s="45" t="s">
        <v>476</v>
      </c>
      <c r="K81" s="45" t="s">
        <v>477</v>
      </c>
      <c r="L81" s="45" t="s">
        <v>399</v>
      </c>
      <c r="M81" s="45" t="s">
        <v>395</v>
      </c>
      <c r="N81" s="45" t="s">
        <v>396</v>
      </c>
      <c r="O81" s="52" t="s">
        <v>321</v>
      </c>
      <c r="P81" s="63" t="s">
        <v>276</v>
      </c>
      <c r="Q81" s="57" t="str">
        <f>MID(Tabla1[[#This Row],[Aplicación]],14,1)</f>
        <v>2</v>
      </c>
      <c r="R81" s="35" t="s">
        <v>265</v>
      </c>
      <c r="S81" s="57" t="str">
        <f>MID(Tabla1[[#This Row],[Aplicación]],6,2)</f>
        <v>11</v>
      </c>
      <c r="T81" s="54" t="str">
        <f>VLOOKUP(Tabla1[[#This Row],[AREA]],Hoja1!A:B,2,FALSE)</f>
        <v>11. Salud pública y seguridad ciudadana</v>
      </c>
      <c r="U81" s="57" t="str">
        <f>MID(Tabla1[[#This Row],[Aplicación]],9,4)</f>
        <v>1321</v>
      </c>
      <c r="V81" s="54" t="str">
        <f>VLOOKUP(Tabla1[[#This Row],[PROGRAMA]],Hoja1!A:B,2,FALSE)</f>
        <v>1321. Policía municipal</v>
      </c>
      <c r="W81" s="57" t="str">
        <f>MID(Tabla1[[#This Row],[Aplicación]],14,2)</f>
        <v>22</v>
      </c>
      <c r="X81" s="57" t="str">
        <f>MID(Tabla1[[#This Row],[Aplicación]],14,6)</f>
        <v>22799</v>
      </c>
    </row>
    <row r="82" spans="1:24" hidden="1" x14ac:dyDescent="0.25">
      <c r="A82" s="44">
        <v>220240004887</v>
      </c>
      <c r="B82" s="45" t="s">
        <v>390</v>
      </c>
      <c r="C82" s="50">
        <v>45356</v>
      </c>
      <c r="D82" s="44">
        <v>22024003040</v>
      </c>
      <c r="E82" s="45" t="s">
        <v>1216</v>
      </c>
      <c r="F82" s="51">
        <v>267385.59999999998</v>
      </c>
      <c r="G82" s="45" t="s">
        <v>423</v>
      </c>
      <c r="H82" s="45" t="s">
        <v>1556</v>
      </c>
      <c r="I82" s="44">
        <v>220</v>
      </c>
      <c r="J82" s="45" t="s">
        <v>398</v>
      </c>
      <c r="K82" s="45" t="s">
        <v>398</v>
      </c>
      <c r="L82" s="45" t="s">
        <v>399</v>
      </c>
      <c r="M82" s="45" t="s">
        <v>395</v>
      </c>
      <c r="N82" s="45" t="s">
        <v>396</v>
      </c>
      <c r="O82" s="52" t="s">
        <v>321</v>
      </c>
      <c r="P82" s="63" t="s">
        <v>276</v>
      </c>
      <c r="Q82" s="57" t="str">
        <f>MID(Tabla1[[#This Row],[Aplicación]],14,1)</f>
        <v>2</v>
      </c>
      <c r="R82" s="35" t="s">
        <v>265</v>
      </c>
      <c r="S82" s="57" t="str">
        <f>MID(Tabla1[[#This Row],[Aplicación]],6,2)</f>
        <v>06</v>
      </c>
      <c r="T82" s="54" t="str">
        <f>VLOOKUP(Tabla1[[#This Row],[AREA]],Hoja1!A:B,2,FALSE)</f>
        <v>06. Educación y cultura</v>
      </c>
      <c r="U82" s="57" t="str">
        <f>MID(Tabla1[[#This Row],[Aplicación]],9,4)</f>
        <v>3231</v>
      </c>
      <c r="V82" s="54" t="str">
        <f>VLOOKUP(Tabla1[[#This Row],[PROGRAMA]],Hoja1!A:B,2,FALSE)</f>
        <v>3231. Escuelas infantiles</v>
      </c>
      <c r="W82" s="57" t="str">
        <f>MID(Tabla1[[#This Row],[Aplicación]],14,2)</f>
        <v>22</v>
      </c>
      <c r="X82" s="57" t="str">
        <f>MID(Tabla1[[#This Row],[Aplicación]],14,6)</f>
        <v>22799</v>
      </c>
    </row>
    <row r="83" spans="1:24" hidden="1" x14ac:dyDescent="0.25">
      <c r="A83" s="44">
        <v>220239000667</v>
      </c>
      <c r="B83" s="45" t="s">
        <v>390</v>
      </c>
      <c r="C83" s="50">
        <v>45292</v>
      </c>
      <c r="D83" s="44">
        <v>22024001398</v>
      </c>
      <c r="E83" s="45" t="s">
        <v>1226</v>
      </c>
      <c r="F83" s="51">
        <v>2501.1999999999998</v>
      </c>
      <c r="G83" s="45" t="s">
        <v>636</v>
      </c>
      <c r="H83" s="45" t="s">
        <v>1558</v>
      </c>
      <c r="I83" s="44">
        <v>220</v>
      </c>
      <c r="J83" s="45" t="s">
        <v>637</v>
      </c>
      <c r="K83" s="45" t="s">
        <v>537</v>
      </c>
      <c r="L83" s="45" t="s">
        <v>399</v>
      </c>
      <c r="M83" s="45" t="s">
        <v>395</v>
      </c>
      <c r="N83" s="45" t="s">
        <v>396</v>
      </c>
      <c r="O83" s="52" t="s">
        <v>325</v>
      </c>
      <c r="P83" s="63" t="s">
        <v>276</v>
      </c>
      <c r="Q83" s="57" t="str">
        <f>MID(Tabla1[[#This Row],[Aplicación]],14,1)</f>
        <v>2</v>
      </c>
      <c r="R83" s="35" t="s">
        <v>265</v>
      </c>
      <c r="S83" s="57" t="str">
        <f>MID(Tabla1[[#This Row],[Aplicación]],6,2)</f>
        <v>01</v>
      </c>
      <c r="T83" s="54" t="str">
        <f>VLOOKUP(Tabla1[[#This Row],[AREA]],Hoja1!A:B,2,FALSE)</f>
        <v>01. Alcaldía</v>
      </c>
      <c r="U83" s="57">
        <v>1721</v>
      </c>
      <c r="V83" s="54" t="str">
        <f>VLOOKUP(Tabla1[[#This Row],[PROGRAMA]],Hoja1!A:B,2,FALSE)</f>
        <v>1721. Protección del medio ambiente</v>
      </c>
      <c r="W83" s="57">
        <v>62</v>
      </c>
      <c r="X83" s="57">
        <v>623</v>
      </c>
    </row>
    <row r="84" spans="1:24" hidden="1" x14ac:dyDescent="0.25">
      <c r="A84" s="44">
        <v>220239000792</v>
      </c>
      <c r="B84" s="45" t="s">
        <v>390</v>
      </c>
      <c r="C84" s="50">
        <v>45292</v>
      </c>
      <c r="D84" s="44">
        <v>22024001354</v>
      </c>
      <c r="E84" s="45" t="s">
        <v>1227</v>
      </c>
      <c r="F84" s="51">
        <v>261021.69</v>
      </c>
      <c r="G84" s="45" t="s">
        <v>42</v>
      </c>
      <c r="H84" s="45" t="s">
        <v>1559</v>
      </c>
      <c r="I84" s="44">
        <v>220</v>
      </c>
      <c r="J84" s="45" t="s">
        <v>398</v>
      </c>
      <c r="K84" s="45" t="s">
        <v>398</v>
      </c>
      <c r="L84" s="45" t="s">
        <v>399</v>
      </c>
      <c r="M84" s="45" t="s">
        <v>395</v>
      </c>
      <c r="N84" s="45" t="s">
        <v>396</v>
      </c>
      <c r="O84" s="52" t="s">
        <v>321</v>
      </c>
      <c r="P84" s="63" t="s">
        <v>276</v>
      </c>
      <c r="Q84" s="57" t="str">
        <f>MID(Tabla1[[#This Row],[Aplicación]],14,1)</f>
        <v>2</v>
      </c>
      <c r="R84" s="35" t="s">
        <v>265</v>
      </c>
      <c r="S84" s="57" t="str">
        <f>MID(Tabla1[[#This Row],[Aplicación]],6,2)</f>
        <v>02</v>
      </c>
      <c r="T84" s="54" t="str">
        <f>VLOOKUP(Tabla1[[#This Row],[AREA]],Hoja1!A:B,2,FALSE)</f>
        <v>02. Urbanismo y vivienda</v>
      </c>
      <c r="U84" s="57" t="str">
        <f>MID(Tabla1[[#This Row],[Aplicación]],9,4)</f>
        <v>9332</v>
      </c>
      <c r="V84" s="54" t="str">
        <f>VLOOKUP(Tabla1[[#This Row],[PROGRAMA]],Hoja1!A:B,2,FALSE)</f>
        <v>9332. Mantenimiento de edificios e instalaciones municipales</v>
      </c>
      <c r="W84" s="57" t="str">
        <f>MID(Tabla1[[#This Row],[Aplicación]],14,2)</f>
        <v>22</v>
      </c>
      <c r="X84" s="57" t="str">
        <f>MID(Tabla1[[#This Row],[Aplicación]],14,6)</f>
        <v>22700</v>
      </c>
    </row>
    <row r="85" spans="1:24" hidden="1" x14ac:dyDescent="0.25">
      <c r="A85" s="60">
        <v>220240004890</v>
      </c>
      <c r="B85" s="43" t="s">
        <v>390</v>
      </c>
      <c r="C85" s="61">
        <v>45356</v>
      </c>
      <c r="D85" s="60">
        <v>22024003066</v>
      </c>
      <c r="E85" s="43" t="s">
        <v>1216</v>
      </c>
      <c r="F85" s="62">
        <v>260185.60000000001</v>
      </c>
      <c r="G85" s="43" t="s">
        <v>425</v>
      </c>
      <c r="H85" s="43" t="s">
        <v>1560</v>
      </c>
      <c r="I85" s="60">
        <v>220</v>
      </c>
      <c r="J85" s="43" t="s">
        <v>398</v>
      </c>
      <c r="K85" s="43" t="s">
        <v>398</v>
      </c>
      <c r="L85" s="43" t="s">
        <v>399</v>
      </c>
      <c r="M85" s="43" t="s">
        <v>395</v>
      </c>
      <c r="N85" s="43" t="s">
        <v>396</v>
      </c>
      <c r="O85" s="52" t="s">
        <v>321</v>
      </c>
      <c r="P85" s="63" t="s">
        <v>276</v>
      </c>
      <c r="Q85" s="57" t="str">
        <f>MID(Tabla1[[#This Row],[Aplicación]],14,1)</f>
        <v>2</v>
      </c>
      <c r="R85" s="35" t="s">
        <v>265</v>
      </c>
      <c r="S85" s="57" t="str">
        <f>MID(Tabla1[[#This Row],[Aplicación]],6,2)</f>
        <v>06</v>
      </c>
      <c r="T85" s="54" t="str">
        <f>VLOOKUP(Tabla1[[#This Row],[AREA]],Hoja1!A:B,2,FALSE)</f>
        <v>06. Educación y cultura</v>
      </c>
      <c r="U85" s="57" t="str">
        <f>MID(Tabla1[[#This Row],[Aplicación]],9,4)</f>
        <v>3231</v>
      </c>
      <c r="V85" s="54" t="str">
        <f>VLOOKUP(Tabla1[[#This Row],[PROGRAMA]],Hoja1!A:B,2,FALSE)</f>
        <v>3231. Escuelas infantiles</v>
      </c>
      <c r="W85" s="57" t="str">
        <f>MID(Tabla1[[#This Row],[Aplicación]],14,2)</f>
        <v>22</v>
      </c>
      <c r="X85" s="57" t="str">
        <f>MID(Tabla1[[#This Row],[Aplicación]],14,6)</f>
        <v>22799</v>
      </c>
    </row>
    <row r="86" spans="1:24" hidden="1" x14ac:dyDescent="0.25">
      <c r="A86" s="60">
        <v>220229000165</v>
      </c>
      <c r="B86" s="43" t="s">
        <v>390</v>
      </c>
      <c r="C86" s="61">
        <v>45292</v>
      </c>
      <c r="D86" s="60">
        <v>22024002826</v>
      </c>
      <c r="E86" s="43" t="s">
        <v>1216</v>
      </c>
      <c r="F86" s="62">
        <v>255333.33</v>
      </c>
      <c r="G86" s="43" t="s">
        <v>423</v>
      </c>
      <c r="H86" s="43" t="s">
        <v>473</v>
      </c>
      <c r="I86" s="60">
        <v>220</v>
      </c>
      <c r="J86" s="43" t="s">
        <v>398</v>
      </c>
      <c r="K86" s="43" t="s">
        <v>398</v>
      </c>
      <c r="L86" s="43" t="s">
        <v>399</v>
      </c>
      <c r="M86" s="43" t="s">
        <v>395</v>
      </c>
      <c r="N86" s="43" t="s">
        <v>396</v>
      </c>
      <c r="O86" s="52" t="s">
        <v>321</v>
      </c>
      <c r="P86" s="63" t="s">
        <v>276</v>
      </c>
      <c r="Q86" s="57" t="str">
        <f>MID(Tabla1[[#This Row],[Aplicación]],14,1)</f>
        <v>2</v>
      </c>
      <c r="R86" s="35" t="s">
        <v>265</v>
      </c>
      <c r="S86" s="57" t="str">
        <f>MID(Tabla1[[#This Row],[Aplicación]],6,2)</f>
        <v>06</v>
      </c>
      <c r="T86" s="54" t="str">
        <f>VLOOKUP(Tabla1[[#This Row],[AREA]],Hoja1!A:B,2,FALSE)</f>
        <v>06. Educación y cultura</v>
      </c>
      <c r="U86" s="57" t="str">
        <f>MID(Tabla1[[#This Row],[Aplicación]],9,4)</f>
        <v>3231</v>
      </c>
      <c r="V86" s="54" t="str">
        <f>VLOOKUP(Tabla1[[#This Row],[PROGRAMA]],Hoja1!A:B,2,FALSE)</f>
        <v>3231. Escuelas infantiles</v>
      </c>
      <c r="W86" s="57" t="str">
        <f>MID(Tabla1[[#This Row],[Aplicación]],14,2)</f>
        <v>22</v>
      </c>
      <c r="X86" s="57" t="str">
        <f>MID(Tabla1[[#This Row],[Aplicación]],14,6)</f>
        <v>22799</v>
      </c>
    </row>
    <row r="87" spans="1:24" hidden="1" x14ac:dyDescent="0.25">
      <c r="A87" s="44">
        <v>220239000142</v>
      </c>
      <c r="B87" s="45" t="s">
        <v>390</v>
      </c>
      <c r="C87" s="50">
        <v>45292</v>
      </c>
      <c r="D87" s="44">
        <v>22024001062</v>
      </c>
      <c r="E87" s="45" t="s">
        <v>1199</v>
      </c>
      <c r="F87" s="51">
        <v>252983.4</v>
      </c>
      <c r="G87" s="45" t="s">
        <v>941</v>
      </c>
      <c r="H87" s="45" t="s">
        <v>1561</v>
      </c>
      <c r="I87" s="44">
        <v>220</v>
      </c>
      <c r="J87" s="45" t="s">
        <v>393</v>
      </c>
      <c r="K87" s="45" t="s">
        <v>393</v>
      </c>
      <c r="L87" s="45" t="s">
        <v>399</v>
      </c>
      <c r="M87" s="45" t="s">
        <v>395</v>
      </c>
      <c r="N87" s="45" t="s">
        <v>396</v>
      </c>
      <c r="O87" s="52" t="s">
        <v>321</v>
      </c>
      <c r="P87" s="63" t="s">
        <v>276</v>
      </c>
      <c r="Q87" s="57" t="str">
        <f>MID(Tabla1[[#This Row],[Aplicación]],14,1)</f>
        <v>2</v>
      </c>
      <c r="R87" s="35" t="s">
        <v>265</v>
      </c>
      <c r="S87" s="57" t="str">
        <f>MID(Tabla1[[#This Row],[Aplicación]],6,2)</f>
        <v>07</v>
      </c>
      <c r="T87" s="54" t="str">
        <f>VLOOKUP(Tabla1[[#This Row],[AREA]],Hoja1!A:B,2,FALSE)</f>
        <v>07. Medio ambiente</v>
      </c>
      <c r="U87" s="57" t="str">
        <f>MID(Tabla1[[#This Row],[Aplicación]],9,4)</f>
        <v>1711</v>
      </c>
      <c r="V87" s="54" t="str">
        <f>VLOOKUP(Tabla1[[#This Row],[PROGRAMA]],Hoja1!A:B,2,FALSE)</f>
        <v>1711. Parques y jardines</v>
      </c>
      <c r="W87" s="57" t="str">
        <f>MID(Tabla1[[#This Row],[Aplicación]],14,2)</f>
        <v>22</v>
      </c>
      <c r="X87" s="57" t="str">
        <f>MID(Tabla1[[#This Row],[Aplicación]],14,6)</f>
        <v>22799</v>
      </c>
    </row>
    <row r="88" spans="1:24" hidden="1" x14ac:dyDescent="0.25">
      <c r="A88" s="44">
        <v>220239000141</v>
      </c>
      <c r="B88" s="45" t="s">
        <v>390</v>
      </c>
      <c r="C88" s="50">
        <v>45292</v>
      </c>
      <c r="D88" s="44">
        <v>22024001061</v>
      </c>
      <c r="E88" s="45" t="s">
        <v>1199</v>
      </c>
      <c r="F88" s="51">
        <v>248486.85</v>
      </c>
      <c r="G88" s="45" t="s">
        <v>942</v>
      </c>
      <c r="H88" s="45" t="s">
        <v>1562</v>
      </c>
      <c r="I88" s="44">
        <v>220</v>
      </c>
      <c r="J88" s="45" t="s">
        <v>599</v>
      </c>
      <c r="K88" s="45" t="s">
        <v>599</v>
      </c>
      <c r="L88" s="45" t="s">
        <v>399</v>
      </c>
      <c r="M88" s="45" t="s">
        <v>395</v>
      </c>
      <c r="N88" s="45" t="s">
        <v>396</v>
      </c>
      <c r="O88" s="52" t="s">
        <v>321</v>
      </c>
      <c r="P88" s="63" t="s">
        <v>276</v>
      </c>
      <c r="Q88" s="57" t="str">
        <f>MID(Tabla1[[#This Row],[Aplicación]],14,1)</f>
        <v>2</v>
      </c>
      <c r="R88" s="35" t="s">
        <v>265</v>
      </c>
      <c r="S88" s="57" t="str">
        <f>MID(Tabla1[[#This Row],[Aplicación]],6,2)</f>
        <v>07</v>
      </c>
      <c r="T88" s="54" t="str">
        <f>VLOOKUP(Tabla1[[#This Row],[AREA]],Hoja1!A:B,2,FALSE)</f>
        <v>07. Medio ambiente</v>
      </c>
      <c r="U88" s="57" t="str">
        <f>MID(Tabla1[[#This Row],[Aplicación]],9,4)</f>
        <v>1711</v>
      </c>
      <c r="V88" s="54" t="str">
        <f>VLOOKUP(Tabla1[[#This Row],[PROGRAMA]],Hoja1!A:B,2,FALSE)</f>
        <v>1711. Parques y jardines</v>
      </c>
      <c r="W88" s="57" t="str">
        <f>MID(Tabla1[[#This Row],[Aplicación]],14,2)</f>
        <v>22</v>
      </c>
      <c r="X88" s="57" t="str">
        <f>MID(Tabla1[[#This Row],[Aplicación]],14,6)</f>
        <v>22799</v>
      </c>
    </row>
    <row r="89" spans="1:24" hidden="1" x14ac:dyDescent="0.25">
      <c r="A89" s="60">
        <v>220240003119</v>
      </c>
      <c r="B89" s="43" t="s">
        <v>702</v>
      </c>
      <c r="C89" s="61">
        <v>45343</v>
      </c>
      <c r="D89" s="60">
        <v>22024001432</v>
      </c>
      <c r="E89" s="43" t="s">
        <v>1228</v>
      </c>
      <c r="F89" s="62">
        <v>241546.25</v>
      </c>
      <c r="G89" s="43" t="s">
        <v>488</v>
      </c>
      <c r="H89" s="43" t="s">
        <v>1566</v>
      </c>
      <c r="I89" s="60">
        <v>300</v>
      </c>
      <c r="J89" s="43" t="s">
        <v>489</v>
      </c>
      <c r="K89" s="43" t="s">
        <v>489</v>
      </c>
      <c r="L89" s="43" t="s">
        <v>399</v>
      </c>
      <c r="M89" s="43" t="s">
        <v>395</v>
      </c>
      <c r="N89" s="43" t="s">
        <v>396</v>
      </c>
      <c r="O89" s="52" t="s">
        <v>321</v>
      </c>
      <c r="P89" s="63" t="s">
        <v>276</v>
      </c>
      <c r="Q89" s="57" t="str">
        <f>MID(Tabla1[[#This Row],[Aplicación]],14,1)</f>
        <v>2</v>
      </c>
      <c r="R89" s="35" t="s">
        <v>265</v>
      </c>
      <c r="S89" s="57" t="str">
        <f>MID(Tabla1[[#This Row],[Aplicación]],6,2)</f>
        <v>06</v>
      </c>
      <c r="T89" s="54" t="str">
        <f>VLOOKUP(Tabla1[[#This Row],[AREA]],Hoja1!A:B,2,FALSE)</f>
        <v>06. Educación y cultura</v>
      </c>
      <c r="U89" s="57" t="str">
        <f>MID(Tabla1[[#This Row],[Aplicación]],9,4)</f>
        <v>3321</v>
      </c>
      <c r="V89" s="54" t="str">
        <f>VLOOKUP(Tabla1[[#This Row],[PROGRAMA]],Hoja1!A:B,2,FALSE)</f>
        <v>3321. Bibliotecas públicas</v>
      </c>
      <c r="W89" s="57" t="str">
        <f>MID(Tabla1[[#This Row],[Aplicación]],14,2)</f>
        <v>22</v>
      </c>
      <c r="X89" s="57" t="str">
        <f>MID(Tabla1[[#This Row],[Aplicación]],14,6)</f>
        <v>22799</v>
      </c>
    </row>
    <row r="90" spans="1:24" hidden="1" x14ac:dyDescent="0.25">
      <c r="A90" s="53">
        <v>220240004831</v>
      </c>
      <c r="B90" s="45" t="s">
        <v>673</v>
      </c>
      <c r="C90" s="50">
        <v>45356</v>
      </c>
      <c r="D90" s="44">
        <v>22024000017</v>
      </c>
      <c r="E90" s="45" t="s">
        <v>1212</v>
      </c>
      <c r="F90" s="51">
        <v>-42699.4</v>
      </c>
      <c r="G90" s="45" t="s">
        <v>517</v>
      </c>
      <c r="H90" s="45" t="s">
        <v>1568</v>
      </c>
      <c r="I90" s="44">
        <v>220</v>
      </c>
      <c r="J90" s="45" t="s">
        <v>518</v>
      </c>
      <c r="K90" s="45" t="s">
        <v>428</v>
      </c>
      <c r="L90" s="45" t="s">
        <v>399</v>
      </c>
      <c r="M90" s="45" t="s">
        <v>395</v>
      </c>
      <c r="N90" s="45" t="s">
        <v>396</v>
      </c>
      <c r="O90" s="52" t="s">
        <v>321</v>
      </c>
      <c r="P90" s="63" t="s">
        <v>276</v>
      </c>
      <c r="Q90" s="57" t="str">
        <f>MID(Tabla1[[#This Row],[Aplicación]],14,1)</f>
        <v>2</v>
      </c>
      <c r="R90" s="35" t="s">
        <v>265</v>
      </c>
      <c r="S90" s="57" t="str">
        <f>MID(Tabla1[[#This Row],[Aplicación]],6,2)</f>
        <v>02</v>
      </c>
      <c r="T90" s="54" t="str">
        <f>VLOOKUP(Tabla1[[#This Row],[AREA]],Hoja1!A:B,2,FALSE)</f>
        <v>02. Urbanismo y vivienda</v>
      </c>
      <c r="U90" s="57">
        <v>1721</v>
      </c>
      <c r="V90" s="54" t="str">
        <f>VLOOKUP(Tabla1[[#This Row],[PROGRAMA]],Hoja1!A:B,2,FALSE)</f>
        <v>1721. Protección del medio ambiente</v>
      </c>
      <c r="W90" s="57">
        <v>62</v>
      </c>
      <c r="X90" s="57">
        <v>623</v>
      </c>
    </row>
    <row r="91" spans="1:24" hidden="1" x14ac:dyDescent="0.25">
      <c r="A91" s="60">
        <v>220229000853</v>
      </c>
      <c r="B91" s="43" t="s">
        <v>390</v>
      </c>
      <c r="C91" s="61">
        <v>45292</v>
      </c>
      <c r="D91" s="60">
        <v>22024002147</v>
      </c>
      <c r="E91" s="43" t="s">
        <v>1197</v>
      </c>
      <c r="F91" s="62">
        <v>225028.69</v>
      </c>
      <c r="G91" s="43" t="s">
        <v>504</v>
      </c>
      <c r="H91" s="43" t="s">
        <v>505</v>
      </c>
      <c r="I91" s="60">
        <v>220</v>
      </c>
      <c r="J91" s="43" t="s">
        <v>506</v>
      </c>
      <c r="K91" s="43" t="s">
        <v>506</v>
      </c>
      <c r="L91" s="43" t="s">
        <v>399</v>
      </c>
      <c r="M91" s="43" t="s">
        <v>395</v>
      </c>
      <c r="N91" s="43" t="s">
        <v>396</v>
      </c>
      <c r="O91" s="52" t="s">
        <v>321</v>
      </c>
      <c r="P91" s="63" t="s">
        <v>276</v>
      </c>
      <c r="Q91" s="57" t="str">
        <f>MID(Tabla1[[#This Row],[Aplicación]],14,1)</f>
        <v>2</v>
      </c>
      <c r="R91" s="35" t="s">
        <v>265</v>
      </c>
      <c r="S91" s="57" t="str">
        <f>MID(Tabla1[[#This Row],[Aplicación]],6,2)</f>
        <v>04</v>
      </c>
      <c r="T91" s="54" t="str">
        <f>VLOOKUP(Tabla1[[#This Row],[AREA]],Hoja1!A:B,2,FALSE)</f>
        <v>04. Hacienda, personal y modernización administrativa</v>
      </c>
      <c r="U91" s="57" t="str">
        <f>MID(Tabla1[[#This Row],[Aplicación]],9,4)</f>
        <v>9204</v>
      </c>
      <c r="V91" s="54" t="str">
        <f>VLOOKUP(Tabla1[[#This Row],[PROGRAMA]],Hoja1!A:B,2,FALSE)</f>
        <v>9204. Tecnologías de la información y comunicación</v>
      </c>
      <c r="W91" s="57" t="str">
        <f>MID(Tabla1[[#This Row],[Aplicación]],14,2)</f>
        <v>21</v>
      </c>
      <c r="X91" s="57" t="str">
        <f>MID(Tabla1[[#This Row],[Aplicación]],14,6)</f>
        <v>216</v>
      </c>
    </row>
    <row r="92" spans="1:24" hidden="1" x14ac:dyDescent="0.25">
      <c r="A92" s="60">
        <v>220239000788</v>
      </c>
      <c r="B92" s="43" t="s">
        <v>390</v>
      </c>
      <c r="C92" s="61">
        <v>45292</v>
      </c>
      <c r="D92" s="60">
        <v>22024001231</v>
      </c>
      <c r="E92" s="43" t="s">
        <v>1231</v>
      </c>
      <c r="F92" s="62">
        <v>221771.51999999999</v>
      </c>
      <c r="G92" s="43" t="s">
        <v>500</v>
      </c>
      <c r="H92" s="43" t="s">
        <v>1569</v>
      </c>
      <c r="I92" s="60">
        <v>220</v>
      </c>
      <c r="J92" s="43" t="s">
        <v>393</v>
      </c>
      <c r="K92" s="43" t="s">
        <v>393</v>
      </c>
      <c r="L92" s="43" t="s">
        <v>399</v>
      </c>
      <c r="M92" s="43" t="s">
        <v>395</v>
      </c>
      <c r="N92" s="43" t="s">
        <v>396</v>
      </c>
      <c r="O92" s="52" t="s">
        <v>321</v>
      </c>
      <c r="P92" s="63" t="s">
        <v>276</v>
      </c>
      <c r="Q92" s="57" t="str">
        <f>MID(Tabla1[[#This Row],[Aplicación]],14,1)</f>
        <v>2</v>
      </c>
      <c r="R92" s="35" t="s">
        <v>265</v>
      </c>
      <c r="S92" s="57" t="str">
        <f>MID(Tabla1[[#This Row],[Aplicación]],6,2)</f>
        <v>06</v>
      </c>
      <c r="T92" s="54" t="str">
        <f>VLOOKUP(Tabla1[[#This Row],[AREA]],Hoja1!A:B,2,FALSE)</f>
        <v>06. Educación y cultura</v>
      </c>
      <c r="U92" s="57" t="str">
        <f>MID(Tabla1[[#This Row],[Aplicación]],9,4)</f>
        <v>3231</v>
      </c>
      <c r="V92" s="54" t="str">
        <f>VLOOKUP(Tabla1[[#This Row],[PROGRAMA]],Hoja1!A:B,2,FALSE)</f>
        <v>3231. Escuelas infantiles</v>
      </c>
      <c r="W92" s="57" t="str">
        <f>MID(Tabla1[[#This Row],[Aplicación]],14,2)</f>
        <v>22</v>
      </c>
      <c r="X92" s="57" t="str">
        <f>MID(Tabla1[[#This Row],[Aplicación]],14,6)</f>
        <v>22700</v>
      </c>
    </row>
    <row r="93" spans="1:24" hidden="1" x14ac:dyDescent="0.25">
      <c r="A93" s="44">
        <v>220240004735</v>
      </c>
      <c r="B93" s="45" t="s">
        <v>390</v>
      </c>
      <c r="C93" s="50">
        <v>45356</v>
      </c>
      <c r="D93" s="44">
        <v>22024003057</v>
      </c>
      <c r="E93" s="45" t="s">
        <v>1216</v>
      </c>
      <c r="F93" s="51">
        <v>215862.86</v>
      </c>
      <c r="G93" s="45" t="s">
        <v>472</v>
      </c>
      <c r="H93" s="45" t="s">
        <v>1570</v>
      </c>
      <c r="I93" s="44">
        <v>220</v>
      </c>
      <c r="J93" s="45" t="s">
        <v>398</v>
      </c>
      <c r="K93" s="45" t="s">
        <v>398</v>
      </c>
      <c r="L93" s="45" t="s">
        <v>399</v>
      </c>
      <c r="M93" s="45" t="s">
        <v>395</v>
      </c>
      <c r="N93" s="45" t="s">
        <v>396</v>
      </c>
      <c r="O93" s="52" t="s">
        <v>321</v>
      </c>
      <c r="P93" s="63" t="s">
        <v>276</v>
      </c>
      <c r="Q93" s="57" t="str">
        <f>MID(Tabla1[[#This Row],[Aplicación]],14,1)</f>
        <v>2</v>
      </c>
      <c r="R93" s="35" t="s">
        <v>265</v>
      </c>
      <c r="S93" s="57" t="str">
        <f>MID(Tabla1[[#This Row],[Aplicación]],6,2)</f>
        <v>06</v>
      </c>
      <c r="T93" s="54" t="str">
        <f>VLOOKUP(Tabla1[[#This Row],[AREA]],Hoja1!A:B,2,FALSE)</f>
        <v>06. Educación y cultura</v>
      </c>
      <c r="U93" s="57">
        <v>2312</v>
      </c>
      <c r="V93" s="54" t="str">
        <f>VLOOKUP(Tabla1[[#This Row],[PROGRAMA]],Hoja1!A:B,2,FALSE)</f>
        <v>2312. Iniciativas sociales</v>
      </c>
      <c r="W93" s="57">
        <v>64</v>
      </c>
      <c r="X93" s="57">
        <v>641</v>
      </c>
    </row>
    <row r="94" spans="1:24" hidden="1" x14ac:dyDescent="0.25">
      <c r="A94" s="44">
        <v>220229000381</v>
      </c>
      <c r="B94" s="45" t="s">
        <v>390</v>
      </c>
      <c r="C94" s="50">
        <v>45292</v>
      </c>
      <c r="D94" s="44">
        <v>22024002864</v>
      </c>
      <c r="E94" s="45" t="s">
        <v>1232</v>
      </c>
      <c r="F94" s="51">
        <v>211860.59</v>
      </c>
      <c r="G94" s="45" t="s">
        <v>501</v>
      </c>
      <c r="H94" s="45" t="s">
        <v>502</v>
      </c>
      <c r="I94" s="44">
        <v>220</v>
      </c>
      <c r="J94" s="45" t="s">
        <v>503</v>
      </c>
      <c r="K94" s="45" t="s">
        <v>393</v>
      </c>
      <c r="L94" s="45" t="s">
        <v>413</v>
      </c>
      <c r="M94" s="45" t="s">
        <v>395</v>
      </c>
      <c r="N94" s="45" t="s">
        <v>396</v>
      </c>
      <c r="O94" s="52" t="s">
        <v>321</v>
      </c>
      <c r="P94" s="63" t="s">
        <v>276</v>
      </c>
      <c r="Q94" s="57" t="str">
        <f>MID(Tabla1[[#This Row],[Aplicación]],14,1)</f>
        <v>2</v>
      </c>
      <c r="R94" s="35" t="s">
        <v>265</v>
      </c>
      <c r="S94" s="57" t="str">
        <f>MID(Tabla1[[#This Row],[Aplicación]],6,2)</f>
        <v>11</v>
      </c>
      <c r="T94" s="54" t="str">
        <f>VLOOKUP(Tabla1[[#This Row],[AREA]],Hoja1!A:B,2,FALSE)</f>
        <v>11. Salud pública y seguridad ciudadana</v>
      </c>
      <c r="U94" s="57" t="str">
        <f>MID(Tabla1[[#This Row],[Aplicación]],9,4)</f>
        <v>1321</v>
      </c>
      <c r="V94" s="54" t="str">
        <f>VLOOKUP(Tabla1[[#This Row],[PROGRAMA]],Hoja1!A:B,2,FALSE)</f>
        <v>1321. Policía municipal</v>
      </c>
      <c r="W94" s="57" t="str">
        <f>MID(Tabla1[[#This Row],[Aplicación]],14,2)</f>
        <v>20</v>
      </c>
      <c r="X94" s="57" t="str">
        <f>MID(Tabla1[[#This Row],[Aplicación]],14,6)</f>
        <v>204</v>
      </c>
    </row>
    <row r="95" spans="1:24" hidden="1" x14ac:dyDescent="0.25">
      <c r="A95" s="44">
        <v>220239000321</v>
      </c>
      <c r="B95" s="45" t="s">
        <v>390</v>
      </c>
      <c r="C95" s="50">
        <v>45292</v>
      </c>
      <c r="D95" s="44">
        <v>22024001083</v>
      </c>
      <c r="E95" s="45" t="s">
        <v>1189</v>
      </c>
      <c r="F95" s="51">
        <v>211125</v>
      </c>
      <c r="G95" s="45" t="s">
        <v>541</v>
      </c>
      <c r="H95" s="45" t="s">
        <v>1572</v>
      </c>
      <c r="I95" s="44">
        <v>220</v>
      </c>
      <c r="J95" s="45" t="s">
        <v>542</v>
      </c>
      <c r="K95" s="45" t="s">
        <v>543</v>
      </c>
      <c r="L95" s="45" t="s">
        <v>399</v>
      </c>
      <c r="M95" s="45" t="s">
        <v>395</v>
      </c>
      <c r="N95" s="45" t="s">
        <v>396</v>
      </c>
      <c r="O95" s="52" t="s">
        <v>321</v>
      </c>
      <c r="P95" s="63" t="s">
        <v>276</v>
      </c>
      <c r="Q95" s="57" t="str">
        <f>MID(Tabla1[[#This Row],[Aplicación]],14,1)</f>
        <v>2</v>
      </c>
      <c r="R95" s="35" t="s">
        <v>265</v>
      </c>
      <c r="S95" s="57" t="str">
        <f>MID(Tabla1[[#This Row],[Aplicación]],6,2)</f>
        <v>10</v>
      </c>
      <c r="T95" s="54" t="str">
        <f>VLOOKUP(Tabla1[[#This Row],[AREA]],Hoja1!A:B,2,FALSE)</f>
        <v>10. Personas mayores, familia y servicios sociales</v>
      </c>
      <c r="U95" s="57" t="str">
        <f>MID(Tabla1[[#This Row],[Aplicación]],9,4)</f>
        <v>2312</v>
      </c>
      <c r="V95" s="54" t="str">
        <f>VLOOKUP(Tabla1[[#This Row],[PROGRAMA]],Hoja1!A:B,2,FALSE)</f>
        <v>2312. Iniciativas sociales</v>
      </c>
      <c r="W95" s="57" t="str">
        <f>MID(Tabla1[[#This Row],[Aplicación]],14,2)</f>
        <v>22</v>
      </c>
      <c r="X95" s="57" t="str">
        <f>MID(Tabla1[[#This Row],[Aplicación]],14,6)</f>
        <v>22799</v>
      </c>
    </row>
    <row r="96" spans="1:24" hidden="1" x14ac:dyDescent="0.25">
      <c r="A96" s="60">
        <v>220239000855</v>
      </c>
      <c r="B96" s="43" t="s">
        <v>390</v>
      </c>
      <c r="C96" s="61">
        <v>45292</v>
      </c>
      <c r="D96" s="60">
        <v>22024001206</v>
      </c>
      <c r="E96" s="43" t="s">
        <v>1233</v>
      </c>
      <c r="F96" s="62">
        <v>210000</v>
      </c>
      <c r="G96" s="43" t="s">
        <v>426</v>
      </c>
      <c r="H96" s="43" t="s">
        <v>1573</v>
      </c>
      <c r="I96" s="60">
        <v>220</v>
      </c>
      <c r="J96" s="43" t="s">
        <v>427</v>
      </c>
      <c r="K96" s="43" t="s">
        <v>428</v>
      </c>
      <c r="L96" s="43" t="s">
        <v>413</v>
      </c>
      <c r="M96" s="43" t="s">
        <v>395</v>
      </c>
      <c r="N96" s="43" t="s">
        <v>396</v>
      </c>
      <c r="O96" s="52" t="s">
        <v>321</v>
      </c>
      <c r="P96" s="63" t="s">
        <v>276</v>
      </c>
      <c r="Q96" s="57" t="str">
        <f>MID(Tabla1[[#This Row],[Aplicación]],14,1)</f>
        <v>2</v>
      </c>
      <c r="R96" s="35" t="s">
        <v>265</v>
      </c>
      <c r="S96" s="57" t="str">
        <f>MID(Tabla1[[#This Row],[Aplicación]],6,2)</f>
        <v>08</v>
      </c>
      <c r="T96" s="54" t="str">
        <f>VLOOKUP(Tabla1[[#This Row],[AREA]],Hoja1!A:B,2,FALSE)</f>
        <v>08. Tráfico y movilidad</v>
      </c>
      <c r="U96" s="57" t="str">
        <f>MID(Tabla1[[#This Row],[Aplicación]],9,4)</f>
        <v>1341</v>
      </c>
      <c r="V96" s="54" t="str">
        <f>VLOOKUP(Tabla1[[#This Row],[PROGRAMA]],Hoja1!A:B,2,FALSE)</f>
        <v>1341. Movilidad</v>
      </c>
      <c r="W96" s="57" t="str">
        <f>MID(Tabla1[[#This Row],[Aplicación]],14,2)</f>
        <v>22</v>
      </c>
      <c r="X96" s="57" t="str">
        <f>MID(Tabla1[[#This Row],[Aplicación]],14,6)</f>
        <v>22100</v>
      </c>
    </row>
    <row r="97" spans="1:24" hidden="1" x14ac:dyDescent="0.25">
      <c r="A97" s="44">
        <v>220239000937</v>
      </c>
      <c r="B97" s="45" t="s">
        <v>390</v>
      </c>
      <c r="C97" s="50">
        <v>45292</v>
      </c>
      <c r="D97" s="44">
        <v>22024001391</v>
      </c>
      <c r="E97" s="45" t="s">
        <v>1190</v>
      </c>
      <c r="F97" s="51">
        <v>210000</v>
      </c>
      <c r="G97" s="45" t="s">
        <v>495</v>
      </c>
      <c r="H97" s="45" t="s">
        <v>1574</v>
      </c>
      <c r="I97" s="44">
        <v>220</v>
      </c>
      <c r="J97" s="45" t="s">
        <v>496</v>
      </c>
      <c r="K97" s="49" t="s">
        <v>393</v>
      </c>
      <c r="L97" s="45" t="s">
        <v>399</v>
      </c>
      <c r="M97" s="45" t="s">
        <v>395</v>
      </c>
      <c r="N97" s="45" t="s">
        <v>396</v>
      </c>
      <c r="O97" s="52" t="s">
        <v>321</v>
      </c>
      <c r="P97" s="63" t="s">
        <v>276</v>
      </c>
      <c r="Q97" s="57" t="str">
        <f>MID(Tabla1[[#This Row],[Aplicación]],14,1)</f>
        <v>2</v>
      </c>
      <c r="R97" s="35" t="s">
        <v>265</v>
      </c>
      <c r="S97" s="57" t="str">
        <f>MID(Tabla1[[#This Row],[Aplicación]],6,2)</f>
        <v>04</v>
      </c>
      <c r="T97" s="54" t="str">
        <f>VLOOKUP(Tabla1[[#This Row],[AREA]],Hoja1!A:B,2,FALSE)</f>
        <v>04. Hacienda, personal y modernización administrativa</v>
      </c>
      <c r="U97" s="57" t="str">
        <f>MID(Tabla1[[#This Row],[Aplicación]],9,4)</f>
        <v>9231</v>
      </c>
      <c r="V97" s="54" t="str">
        <f>VLOOKUP(Tabla1[[#This Row],[PROGRAMA]],Hoja1!A:B,2,FALSE)</f>
        <v>9231. Información, registro y gestión del padrón</v>
      </c>
      <c r="W97" s="57" t="str">
        <f>MID(Tabla1[[#This Row],[Aplicación]],14,2)</f>
        <v>22</v>
      </c>
      <c r="X97" s="57" t="str">
        <f>MID(Tabla1[[#This Row],[Aplicación]],14,6)</f>
        <v>22201</v>
      </c>
    </row>
    <row r="98" spans="1:24" hidden="1" x14ac:dyDescent="0.25">
      <c r="A98" s="44">
        <v>220229000704</v>
      </c>
      <c r="B98" s="45" t="s">
        <v>390</v>
      </c>
      <c r="C98" s="50">
        <v>45292</v>
      </c>
      <c r="D98" s="44">
        <v>22024002042</v>
      </c>
      <c r="E98" s="45" t="s">
        <v>1234</v>
      </c>
      <c r="F98" s="51">
        <v>209649.57</v>
      </c>
      <c r="G98" s="45" t="s">
        <v>508</v>
      </c>
      <c r="H98" s="45" t="s">
        <v>509</v>
      </c>
      <c r="I98" s="44">
        <v>220</v>
      </c>
      <c r="J98" s="45" t="s">
        <v>398</v>
      </c>
      <c r="K98" s="45" t="s">
        <v>398</v>
      </c>
      <c r="L98" s="45" t="s">
        <v>399</v>
      </c>
      <c r="M98" s="45" t="s">
        <v>395</v>
      </c>
      <c r="N98" s="45" t="s">
        <v>396</v>
      </c>
      <c r="O98" s="52" t="s">
        <v>321</v>
      </c>
      <c r="P98" s="63" t="s">
        <v>276</v>
      </c>
      <c r="Q98" s="57" t="str">
        <f>MID(Tabla1[[#This Row],[Aplicación]],14,1)</f>
        <v>2</v>
      </c>
      <c r="R98" s="35" t="s">
        <v>265</v>
      </c>
      <c r="S98" s="57" t="str">
        <f>MID(Tabla1[[#This Row],[Aplicación]],6,2)</f>
        <v>10</v>
      </c>
      <c r="T98" s="54" t="str">
        <f>VLOOKUP(Tabla1[[#This Row],[AREA]],Hoja1!A:B,2,FALSE)</f>
        <v>10. Personas mayores, familia y servicios sociales</v>
      </c>
      <c r="U98" s="57">
        <v>2313</v>
      </c>
      <c r="V98" s="54" t="str">
        <f>VLOOKUP(Tabla1[[#This Row],[PROGRAMA]],Hoja1!A:B,2,FALSE)</f>
        <v>2313. Dirección del área de personas mayores, familia y servicios sociales</v>
      </c>
      <c r="W98" s="57">
        <v>64</v>
      </c>
      <c r="X98" s="57">
        <v>641</v>
      </c>
    </row>
    <row r="99" spans="1:24" hidden="1" x14ac:dyDescent="0.25">
      <c r="A99" s="60">
        <v>220239000039</v>
      </c>
      <c r="B99" s="43" t="s">
        <v>390</v>
      </c>
      <c r="C99" s="61">
        <v>45292</v>
      </c>
      <c r="D99" s="60">
        <v>22024001300</v>
      </c>
      <c r="E99" s="43" t="s">
        <v>1234</v>
      </c>
      <c r="F99" s="62">
        <v>207428.52</v>
      </c>
      <c r="G99" s="43" t="s">
        <v>510</v>
      </c>
      <c r="H99" s="43" t="s">
        <v>1575</v>
      </c>
      <c r="I99" s="60">
        <v>220</v>
      </c>
      <c r="J99" s="43" t="s">
        <v>398</v>
      </c>
      <c r="K99" s="43" t="s">
        <v>398</v>
      </c>
      <c r="L99" s="43" t="s">
        <v>399</v>
      </c>
      <c r="M99" s="43" t="s">
        <v>395</v>
      </c>
      <c r="N99" s="43" t="s">
        <v>396</v>
      </c>
      <c r="O99" s="52" t="s">
        <v>321</v>
      </c>
      <c r="P99" s="63" t="s">
        <v>276</v>
      </c>
      <c r="Q99" s="57" t="str">
        <f>MID(Tabla1[[#This Row],[Aplicación]],14,1)</f>
        <v>2</v>
      </c>
      <c r="R99" s="35" t="s">
        <v>265</v>
      </c>
      <c r="S99" s="57" t="str">
        <f>MID(Tabla1[[#This Row],[Aplicación]],6,2)</f>
        <v>10</v>
      </c>
      <c r="T99" s="54" t="str">
        <f>VLOOKUP(Tabla1[[#This Row],[AREA]],Hoja1!A:B,2,FALSE)</f>
        <v>10. Personas mayores, familia y servicios sociales</v>
      </c>
      <c r="U99" s="57" t="str">
        <f>MID(Tabla1[[#This Row],[Aplicación]],9,4)</f>
        <v>2314</v>
      </c>
      <c r="V99" s="54" t="str">
        <f>VLOOKUP(Tabla1[[#This Row],[PROGRAMA]],Hoja1!A:B,2,FALSE)</f>
        <v>2314. Centro de programas juveniles</v>
      </c>
      <c r="W99" s="57" t="str">
        <f>MID(Tabla1[[#This Row],[Aplicación]],14,2)</f>
        <v>22</v>
      </c>
      <c r="X99" s="57" t="str">
        <f>MID(Tabla1[[#This Row],[Aplicación]],14,6)</f>
        <v>22799</v>
      </c>
    </row>
    <row r="100" spans="1:24" hidden="1" x14ac:dyDescent="0.25">
      <c r="A100" s="44">
        <v>220240004884</v>
      </c>
      <c r="B100" s="45" t="s">
        <v>390</v>
      </c>
      <c r="C100" s="50">
        <v>45356</v>
      </c>
      <c r="D100" s="44">
        <v>22024003032</v>
      </c>
      <c r="E100" s="45" t="s">
        <v>1216</v>
      </c>
      <c r="F100" s="51">
        <v>204457.17</v>
      </c>
      <c r="G100" s="45" t="s">
        <v>423</v>
      </c>
      <c r="H100" s="45" t="s">
        <v>1576</v>
      </c>
      <c r="I100" s="44">
        <v>220</v>
      </c>
      <c r="J100" s="45" t="s">
        <v>398</v>
      </c>
      <c r="K100" s="45" t="s">
        <v>398</v>
      </c>
      <c r="L100" s="45" t="s">
        <v>399</v>
      </c>
      <c r="M100" s="45" t="s">
        <v>395</v>
      </c>
      <c r="N100" s="45" t="s">
        <v>396</v>
      </c>
      <c r="O100" s="52" t="s">
        <v>321</v>
      </c>
      <c r="P100" s="63" t="s">
        <v>276</v>
      </c>
      <c r="Q100" s="57" t="str">
        <f>MID(Tabla1[[#This Row],[Aplicación]],14,1)</f>
        <v>2</v>
      </c>
      <c r="R100" s="35" t="s">
        <v>265</v>
      </c>
      <c r="S100" s="57" t="str">
        <f>MID(Tabla1[[#This Row],[Aplicación]],6,2)</f>
        <v>06</v>
      </c>
      <c r="T100" s="54" t="str">
        <f>VLOOKUP(Tabla1[[#This Row],[AREA]],Hoja1!A:B,2,FALSE)</f>
        <v>06. Educación y cultura</v>
      </c>
      <c r="U100" s="57" t="str">
        <f>MID(Tabla1[[#This Row],[Aplicación]],9,4)</f>
        <v>3231</v>
      </c>
      <c r="V100" s="54" t="str">
        <f>VLOOKUP(Tabla1[[#This Row],[PROGRAMA]],Hoja1!A:B,2,FALSE)</f>
        <v>3231. Escuelas infantiles</v>
      </c>
      <c r="W100" s="57" t="str">
        <f>MID(Tabla1[[#This Row],[Aplicación]],14,2)</f>
        <v>22</v>
      </c>
      <c r="X100" s="57" t="str">
        <f>MID(Tabla1[[#This Row],[Aplicación]],14,6)</f>
        <v>22799</v>
      </c>
    </row>
    <row r="101" spans="1:24" hidden="1" x14ac:dyDescent="0.25">
      <c r="A101" s="44">
        <v>220239000332</v>
      </c>
      <c r="B101" s="45" t="s">
        <v>390</v>
      </c>
      <c r="C101" s="50">
        <v>45292</v>
      </c>
      <c r="D101" s="44">
        <v>22024001089</v>
      </c>
      <c r="E101" s="45" t="s">
        <v>1236</v>
      </c>
      <c r="F101" s="51">
        <v>201283.54</v>
      </c>
      <c r="G101" s="45" t="s">
        <v>58</v>
      </c>
      <c r="H101" s="45" t="s">
        <v>1578</v>
      </c>
      <c r="I101" s="44">
        <v>220</v>
      </c>
      <c r="J101" s="45" t="s">
        <v>616</v>
      </c>
      <c r="K101" s="45" t="s">
        <v>398</v>
      </c>
      <c r="L101" s="45" t="s">
        <v>413</v>
      </c>
      <c r="M101" s="45" t="s">
        <v>395</v>
      </c>
      <c r="N101" s="45" t="s">
        <v>396</v>
      </c>
      <c r="O101" s="52" t="s">
        <v>321</v>
      </c>
      <c r="P101" s="63" t="s">
        <v>276</v>
      </c>
      <c r="Q101" s="57" t="str">
        <f>MID(Tabla1[[#This Row],[Aplicación]],14,1)</f>
        <v>2</v>
      </c>
      <c r="R101" s="35" t="s">
        <v>265</v>
      </c>
      <c r="S101" s="57" t="str">
        <f>MID(Tabla1[[#This Row],[Aplicación]],6,2)</f>
        <v>11</v>
      </c>
      <c r="T101" s="54" t="str">
        <f>VLOOKUP(Tabla1[[#This Row],[AREA]],Hoja1!A:B,2,FALSE)</f>
        <v>11. Salud pública y seguridad ciudadana</v>
      </c>
      <c r="U101" s="57" t="str">
        <f>MID(Tabla1[[#This Row],[Aplicación]],9,4)</f>
        <v>1631</v>
      </c>
      <c r="V101" s="54" t="str">
        <f>VLOOKUP(Tabla1[[#This Row],[PROGRAMA]],Hoja1!A:B,2,FALSE)</f>
        <v>1631. Limpieza viaria</v>
      </c>
      <c r="W101" s="57" t="str">
        <f>MID(Tabla1[[#This Row],[Aplicación]],14,2)</f>
        <v>22</v>
      </c>
      <c r="X101" s="57" t="str">
        <f>MID(Tabla1[[#This Row],[Aplicación]],14,6)</f>
        <v>22104</v>
      </c>
    </row>
    <row r="102" spans="1:24" hidden="1" x14ac:dyDescent="0.25">
      <c r="A102" s="60">
        <v>220239000838</v>
      </c>
      <c r="B102" s="43" t="s">
        <v>390</v>
      </c>
      <c r="C102" s="61">
        <v>45292</v>
      </c>
      <c r="D102" s="60">
        <v>22024001189</v>
      </c>
      <c r="E102" s="43" t="s">
        <v>1237</v>
      </c>
      <c r="F102" s="62">
        <v>200000</v>
      </c>
      <c r="G102" s="43" t="s">
        <v>426</v>
      </c>
      <c r="H102" s="43" t="s">
        <v>1579</v>
      </c>
      <c r="I102" s="60">
        <v>220</v>
      </c>
      <c r="J102" s="43" t="s">
        <v>427</v>
      </c>
      <c r="K102" s="43" t="s">
        <v>428</v>
      </c>
      <c r="L102" s="43" t="s">
        <v>413</v>
      </c>
      <c r="M102" s="43" t="s">
        <v>395</v>
      </c>
      <c r="N102" s="43" t="s">
        <v>396</v>
      </c>
      <c r="O102" s="52" t="s">
        <v>321</v>
      </c>
      <c r="P102" s="63" t="s">
        <v>276</v>
      </c>
      <c r="Q102" s="57" t="str">
        <f>MID(Tabla1[[#This Row],[Aplicación]],14,1)</f>
        <v>2</v>
      </c>
      <c r="R102" s="35" t="s">
        <v>265</v>
      </c>
      <c r="S102" s="57" t="str">
        <f>MID(Tabla1[[#This Row],[Aplicación]],6,2)</f>
        <v>02</v>
      </c>
      <c r="T102" s="54" t="str">
        <f>VLOOKUP(Tabla1[[#This Row],[AREA]],Hoja1!A:B,2,FALSE)</f>
        <v>02. Urbanismo y vivienda</v>
      </c>
      <c r="U102" s="57" t="str">
        <f>MID(Tabla1[[#This Row],[Aplicación]],9,4)</f>
        <v>9332</v>
      </c>
      <c r="V102" s="54" t="str">
        <f>VLOOKUP(Tabla1[[#This Row],[PROGRAMA]],Hoja1!A:B,2,FALSE)</f>
        <v>9332. Mantenimiento de edificios e instalaciones municipales</v>
      </c>
      <c r="W102" s="57" t="str">
        <f>MID(Tabla1[[#This Row],[Aplicación]],14,2)</f>
        <v>22</v>
      </c>
      <c r="X102" s="57" t="str">
        <f>MID(Tabla1[[#This Row],[Aplicación]],14,6)</f>
        <v>22100</v>
      </c>
    </row>
    <row r="103" spans="1:24" hidden="1" x14ac:dyDescent="0.25">
      <c r="A103" s="44">
        <v>220239000868</v>
      </c>
      <c r="B103" s="45" t="s">
        <v>390</v>
      </c>
      <c r="C103" s="50">
        <v>45292</v>
      </c>
      <c r="D103" s="44">
        <v>22024001289</v>
      </c>
      <c r="E103" s="45" t="s">
        <v>1238</v>
      </c>
      <c r="F103" s="51">
        <v>200000</v>
      </c>
      <c r="G103" s="45" t="s">
        <v>30</v>
      </c>
      <c r="H103" s="45" t="s">
        <v>1580</v>
      </c>
      <c r="I103" s="44">
        <v>220</v>
      </c>
      <c r="J103" s="45" t="s">
        <v>398</v>
      </c>
      <c r="K103" s="45" t="s">
        <v>398</v>
      </c>
      <c r="L103" s="45" t="s">
        <v>413</v>
      </c>
      <c r="M103" s="45" t="s">
        <v>395</v>
      </c>
      <c r="N103" s="45" t="s">
        <v>396</v>
      </c>
      <c r="O103" s="52" t="s">
        <v>321</v>
      </c>
      <c r="P103" s="63" t="s">
        <v>276</v>
      </c>
      <c r="Q103" s="57" t="str">
        <f>MID(Tabla1[[#This Row],[Aplicación]],14,1)</f>
        <v>2</v>
      </c>
      <c r="R103" s="35" t="s">
        <v>265</v>
      </c>
      <c r="S103" s="57" t="str">
        <f>MID(Tabla1[[#This Row],[Aplicación]],6,2)</f>
        <v>11</v>
      </c>
      <c r="T103" s="54" t="str">
        <f>VLOOKUP(Tabla1[[#This Row],[AREA]],Hoja1!A:B,2,FALSE)</f>
        <v>11. Salud pública y seguridad ciudadana</v>
      </c>
      <c r="U103" s="57" t="str">
        <f>MID(Tabla1[[#This Row],[Aplicación]],9,4)</f>
        <v>1631</v>
      </c>
      <c r="V103" s="54" t="str">
        <f>VLOOKUP(Tabla1[[#This Row],[PROGRAMA]],Hoja1!A:B,2,FALSE)</f>
        <v>1631. Limpieza viaria</v>
      </c>
      <c r="W103" s="57" t="str">
        <f>MID(Tabla1[[#This Row],[Aplicación]],14,2)</f>
        <v>22</v>
      </c>
      <c r="X103" s="57" t="str">
        <f>MID(Tabla1[[#This Row],[Aplicación]],14,6)</f>
        <v>22103</v>
      </c>
    </row>
    <row r="104" spans="1:24" hidden="1" x14ac:dyDescent="0.25">
      <c r="A104" s="44">
        <v>220229000166</v>
      </c>
      <c r="B104" s="45" t="s">
        <v>390</v>
      </c>
      <c r="C104" s="50">
        <v>45292</v>
      </c>
      <c r="D104" s="44">
        <v>22024002827</v>
      </c>
      <c r="E104" s="45" t="s">
        <v>1216</v>
      </c>
      <c r="F104" s="51">
        <v>195573.34</v>
      </c>
      <c r="G104" s="45" t="s">
        <v>482</v>
      </c>
      <c r="H104" s="45" t="s">
        <v>483</v>
      </c>
      <c r="I104" s="44">
        <v>220</v>
      </c>
      <c r="J104" s="45" t="s">
        <v>398</v>
      </c>
      <c r="K104" s="45" t="s">
        <v>398</v>
      </c>
      <c r="L104" s="45" t="s">
        <v>399</v>
      </c>
      <c r="M104" s="45" t="s">
        <v>395</v>
      </c>
      <c r="N104" s="45" t="s">
        <v>396</v>
      </c>
      <c r="O104" s="52" t="s">
        <v>321</v>
      </c>
      <c r="P104" s="63" t="s">
        <v>276</v>
      </c>
      <c r="Q104" s="57" t="str">
        <f>MID(Tabla1[[#This Row],[Aplicación]],14,1)</f>
        <v>2</v>
      </c>
      <c r="R104" s="35" t="s">
        <v>265</v>
      </c>
      <c r="S104" s="57" t="str">
        <f>MID(Tabla1[[#This Row],[Aplicación]],6,2)</f>
        <v>06</v>
      </c>
      <c r="T104" s="54" t="str">
        <f>VLOOKUP(Tabla1[[#This Row],[AREA]],Hoja1!A:B,2,FALSE)</f>
        <v>06. Educación y cultura</v>
      </c>
      <c r="U104" s="57" t="str">
        <f>MID(Tabla1[[#This Row],[Aplicación]],9,4)</f>
        <v>3231</v>
      </c>
      <c r="V104" s="54" t="str">
        <f>VLOOKUP(Tabla1[[#This Row],[PROGRAMA]],Hoja1!A:B,2,FALSE)</f>
        <v>3231. Escuelas infantiles</v>
      </c>
      <c r="W104" s="57" t="str">
        <f>MID(Tabla1[[#This Row],[Aplicación]],14,2)</f>
        <v>22</v>
      </c>
      <c r="X104" s="57" t="str">
        <f>MID(Tabla1[[#This Row],[Aplicación]],14,6)</f>
        <v>22799</v>
      </c>
    </row>
    <row r="105" spans="1:24" hidden="1" x14ac:dyDescent="0.25">
      <c r="A105" s="44">
        <v>220239000037</v>
      </c>
      <c r="B105" s="45" t="s">
        <v>390</v>
      </c>
      <c r="C105" s="50">
        <v>45292</v>
      </c>
      <c r="D105" s="44">
        <v>22024001052</v>
      </c>
      <c r="E105" s="45" t="s">
        <v>1189</v>
      </c>
      <c r="F105" s="51">
        <v>193802</v>
      </c>
      <c r="G105" s="45" t="s">
        <v>515</v>
      </c>
      <c r="H105" s="45" t="s">
        <v>1582</v>
      </c>
      <c r="I105" s="44">
        <v>220</v>
      </c>
      <c r="J105" s="45" t="s">
        <v>393</v>
      </c>
      <c r="K105" s="45" t="s">
        <v>393</v>
      </c>
      <c r="L105" s="45" t="s">
        <v>399</v>
      </c>
      <c r="M105" s="45" t="s">
        <v>395</v>
      </c>
      <c r="N105" s="45" t="s">
        <v>396</v>
      </c>
      <c r="O105" s="52" t="s">
        <v>321</v>
      </c>
      <c r="P105" s="63" t="s">
        <v>276</v>
      </c>
      <c r="Q105" s="57" t="str">
        <f>MID(Tabla1[[#This Row],[Aplicación]],14,1)</f>
        <v>2</v>
      </c>
      <c r="R105" s="35" t="s">
        <v>265</v>
      </c>
      <c r="S105" s="57" t="str">
        <f>MID(Tabla1[[#This Row],[Aplicación]],6,2)</f>
        <v>10</v>
      </c>
      <c r="T105" s="54" t="str">
        <f>VLOOKUP(Tabla1[[#This Row],[AREA]],Hoja1!A:B,2,FALSE)</f>
        <v>10. Personas mayores, familia y servicios sociales</v>
      </c>
      <c r="U105" s="57" t="str">
        <f>MID(Tabla1[[#This Row],[Aplicación]],9,4)</f>
        <v>2312</v>
      </c>
      <c r="V105" s="54" t="str">
        <f>VLOOKUP(Tabla1[[#This Row],[PROGRAMA]],Hoja1!A:B,2,FALSE)</f>
        <v>2312. Iniciativas sociales</v>
      </c>
      <c r="W105" s="57" t="str">
        <f>MID(Tabla1[[#This Row],[Aplicación]],14,2)</f>
        <v>22</v>
      </c>
      <c r="X105" s="57" t="str">
        <f>MID(Tabla1[[#This Row],[Aplicación]],14,6)</f>
        <v>22799</v>
      </c>
    </row>
    <row r="106" spans="1:24" hidden="1" x14ac:dyDescent="0.25">
      <c r="A106" s="60">
        <v>220239000688</v>
      </c>
      <c r="B106" s="43" t="s">
        <v>390</v>
      </c>
      <c r="C106" s="61">
        <v>45292</v>
      </c>
      <c r="D106" s="60">
        <v>22024001325</v>
      </c>
      <c r="E106" s="43" t="s">
        <v>1234</v>
      </c>
      <c r="F106" s="62">
        <v>185786.39</v>
      </c>
      <c r="G106" s="43" t="s">
        <v>510</v>
      </c>
      <c r="H106" s="43" t="s">
        <v>1584</v>
      </c>
      <c r="I106" s="60">
        <v>220</v>
      </c>
      <c r="J106" s="43" t="s">
        <v>398</v>
      </c>
      <c r="K106" s="43" t="s">
        <v>398</v>
      </c>
      <c r="L106" s="43" t="s">
        <v>399</v>
      </c>
      <c r="M106" s="43" t="s">
        <v>395</v>
      </c>
      <c r="N106" s="43" t="s">
        <v>396</v>
      </c>
      <c r="O106" s="52" t="s">
        <v>321</v>
      </c>
      <c r="P106" s="63" t="s">
        <v>276</v>
      </c>
      <c r="Q106" s="57" t="str">
        <f>MID(Tabla1[[#This Row],[Aplicación]],14,1)</f>
        <v>2</v>
      </c>
      <c r="R106" s="35" t="s">
        <v>265</v>
      </c>
      <c r="S106" s="57" t="str">
        <f>MID(Tabla1[[#This Row],[Aplicación]],6,2)</f>
        <v>10</v>
      </c>
      <c r="T106" s="54" t="str">
        <f>VLOOKUP(Tabla1[[#This Row],[AREA]],Hoja1!A:B,2,FALSE)</f>
        <v>10. Personas mayores, familia y servicios sociales</v>
      </c>
      <c r="U106" s="57" t="str">
        <f>MID(Tabla1[[#This Row],[Aplicación]],9,4)</f>
        <v>2314</v>
      </c>
      <c r="V106" s="54" t="str">
        <f>VLOOKUP(Tabla1[[#This Row],[PROGRAMA]],Hoja1!A:B,2,FALSE)</f>
        <v>2314. Centro de programas juveniles</v>
      </c>
      <c r="W106" s="57" t="str">
        <f>MID(Tabla1[[#This Row],[Aplicación]],14,2)</f>
        <v>22</v>
      </c>
      <c r="X106" s="57" t="str">
        <f>MID(Tabla1[[#This Row],[Aplicación]],14,6)</f>
        <v>22799</v>
      </c>
    </row>
    <row r="107" spans="1:24" hidden="1" x14ac:dyDescent="0.25">
      <c r="A107" s="60">
        <v>220240003064</v>
      </c>
      <c r="B107" s="43" t="s">
        <v>390</v>
      </c>
      <c r="C107" s="61">
        <v>45343</v>
      </c>
      <c r="D107" s="60">
        <v>22024001760</v>
      </c>
      <c r="E107" s="43" t="s">
        <v>1240</v>
      </c>
      <c r="F107" s="62">
        <v>246.84</v>
      </c>
      <c r="G107" s="43" t="s">
        <v>764</v>
      </c>
      <c r="H107" s="43" t="s">
        <v>1585</v>
      </c>
      <c r="I107" s="60">
        <v>220</v>
      </c>
      <c r="J107" s="43" t="s">
        <v>398</v>
      </c>
      <c r="K107" s="43" t="s">
        <v>398</v>
      </c>
      <c r="L107" s="43" t="s">
        <v>413</v>
      </c>
      <c r="M107" s="43" t="s">
        <v>395</v>
      </c>
      <c r="N107" s="43" t="s">
        <v>396</v>
      </c>
      <c r="O107" s="52" t="s">
        <v>325</v>
      </c>
      <c r="P107" s="63" t="s">
        <v>276</v>
      </c>
      <c r="Q107" s="57" t="str">
        <f>MID(Tabla1[[#This Row],[Aplicación]],14,1)</f>
        <v>2</v>
      </c>
      <c r="R107" s="35" t="s">
        <v>265</v>
      </c>
      <c r="S107" s="57" t="str">
        <f>MID(Tabla1[[#This Row],[Aplicación]],6,2)</f>
        <v>01</v>
      </c>
      <c r="T107" s="54" t="str">
        <f>VLOOKUP(Tabla1[[#This Row],[AREA]],Hoja1!A:B,2,FALSE)</f>
        <v>01. Alcaldía</v>
      </c>
      <c r="U107" s="57" t="str">
        <f>MID(Tabla1[[#This Row],[Aplicación]],9,4)</f>
        <v>9203</v>
      </c>
      <c r="V107" s="54" t="str">
        <f>VLOOKUP(Tabla1[[#This Row],[PROGRAMA]],Hoja1!A:B,2,FALSE)</f>
        <v>9203. Unidad de régimen interior</v>
      </c>
      <c r="W107" s="57" t="str">
        <f>MID(Tabla1[[#This Row],[Aplicación]],14,2)</f>
        <v>22</v>
      </c>
      <c r="X107" s="57" t="str">
        <f>MID(Tabla1[[#This Row],[Aplicación]],14,6)</f>
        <v>22699</v>
      </c>
    </row>
    <row r="108" spans="1:24" hidden="1" x14ac:dyDescent="0.25">
      <c r="A108" s="44">
        <v>220240001341</v>
      </c>
      <c r="B108" s="45" t="s">
        <v>673</v>
      </c>
      <c r="C108" s="50">
        <v>45331</v>
      </c>
      <c r="D108" s="44">
        <v>22024001312</v>
      </c>
      <c r="E108" s="45" t="s">
        <v>1216</v>
      </c>
      <c r="F108" s="51">
        <v>-10195.780000000001</v>
      </c>
      <c r="G108" s="45" t="s">
        <v>660</v>
      </c>
      <c r="H108" s="45" t="s">
        <v>1586</v>
      </c>
      <c r="I108" s="44">
        <v>220</v>
      </c>
      <c r="J108" s="45" t="s">
        <v>661</v>
      </c>
      <c r="K108" s="45" t="s">
        <v>420</v>
      </c>
      <c r="L108" s="45" t="s">
        <v>399</v>
      </c>
      <c r="M108" s="45" t="s">
        <v>585</v>
      </c>
      <c r="N108" s="45" t="s">
        <v>539</v>
      </c>
      <c r="O108" s="52" t="s">
        <v>326</v>
      </c>
      <c r="P108" s="63" t="s">
        <v>276</v>
      </c>
      <c r="Q108" s="57" t="str">
        <f>MID(Tabla1[[#This Row],[Aplicación]],14,1)</f>
        <v>2</v>
      </c>
      <c r="R108" s="35" t="s">
        <v>265</v>
      </c>
      <c r="S108" s="57" t="str">
        <f>MID(Tabla1[[#This Row],[Aplicación]],6,2)</f>
        <v>06</v>
      </c>
      <c r="T108" s="54" t="str">
        <f>VLOOKUP(Tabla1[[#This Row],[AREA]],Hoja1!A:B,2,FALSE)</f>
        <v>06. Educación y cultura</v>
      </c>
      <c r="U108" s="57">
        <v>9231</v>
      </c>
      <c r="V108" s="54" t="str">
        <f>VLOOKUP(Tabla1[[#This Row],[PROGRAMA]],Hoja1!A:B,2,FALSE)</f>
        <v>9231. Información, registro y gestión del padrón</v>
      </c>
      <c r="W108" s="57">
        <v>64</v>
      </c>
      <c r="X108" s="57">
        <v>641</v>
      </c>
    </row>
    <row r="109" spans="1:24" hidden="1" x14ac:dyDescent="0.25">
      <c r="A109" s="44">
        <v>220239000898</v>
      </c>
      <c r="B109" s="45" t="s">
        <v>390</v>
      </c>
      <c r="C109" s="50">
        <v>45292</v>
      </c>
      <c r="D109" s="44">
        <v>22024001297</v>
      </c>
      <c r="E109" s="45" t="s">
        <v>1241</v>
      </c>
      <c r="F109" s="51">
        <v>20000</v>
      </c>
      <c r="G109" s="45" t="s">
        <v>12</v>
      </c>
      <c r="H109" s="45" t="s">
        <v>1587</v>
      </c>
      <c r="I109" s="44">
        <v>220</v>
      </c>
      <c r="J109" s="45" t="s">
        <v>393</v>
      </c>
      <c r="K109" s="45" t="s">
        <v>393</v>
      </c>
      <c r="L109" s="45" t="s">
        <v>413</v>
      </c>
      <c r="M109" s="45" t="s">
        <v>395</v>
      </c>
      <c r="N109" s="45" t="s">
        <v>396</v>
      </c>
      <c r="O109" s="52" t="s">
        <v>321</v>
      </c>
      <c r="P109" s="63" t="s">
        <v>276</v>
      </c>
      <c r="Q109" s="57" t="str">
        <f>MID(Tabla1[[#This Row],[Aplicación]],14,1)</f>
        <v>2</v>
      </c>
      <c r="R109" s="35" t="s">
        <v>265</v>
      </c>
      <c r="S109" s="57" t="str">
        <f>MID(Tabla1[[#This Row],[Aplicación]],6,2)</f>
        <v>02</v>
      </c>
      <c r="T109" s="54" t="str">
        <f>VLOOKUP(Tabla1[[#This Row],[AREA]],Hoja1!A:B,2,FALSE)</f>
        <v>02. Urbanismo y vivienda</v>
      </c>
      <c r="U109" s="57">
        <v>2313</v>
      </c>
      <c r="V109" s="54" t="str">
        <f>VLOOKUP(Tabla1[[#This Row],[PROGRAMA]],Hoja1!A:B,2,FALSE)</f>
        <v>2313. Dirección del área de personas mayores, familia y servicios sociales</v>
      </c>
      <c r="W109" s="57">
        <v>64</v>
      </c>
      <c r="X109" s="57">
        <v>641</v>
      </c>
    </row>
    <row r="110" spans="1:24" hidden="1" x14ac:dyDescent="0.25">
      <c r="A110" s="60">
        <v>220219000122</v>
      </c>
      <c r="B110" s="43" t="s">
        <v>390</v>
      </c>
      <c r="C110" s="61">
        <v>45292</v>
      </c>
      <c r="D110" s="60">
        <v>22024001727</v>
      </c>
      <c r="E110" s="43" t="s">
        <v>1141</v>
      </c>
      <c r="F110" s="62">
        <v>163945.04999999999</v>
      </c>
      <c r="G110" s="43" t="s">
        <v>281</v>
      </c>
      <c r="H110" s="43" t="s">
        <v>417</v>
      </c>
      <c r="I110" s="60">
        <v>220</v>
      </c>
      <c r="J110" s="43" t="s">
        <v>398</v>
      </c>
      <c r="K110" s="43" t="s">
        <v>398</v>
      </c>
      <c r="L110" s="43" t="s">
        <v>399</v>
      </c>
      <c r="M110" s="43" t="s">
        <v>395</v>
      </c>
      <c r="N110" s="43" t="s">
        <v>396</v>
      </c>
      <c r="O110" s="52" t="s">
        <v>321</v>
      </c>
      <c r="P110" s="63" t="s">
        <v>276</v>
      </c>
      <c r="Q110" s="57" t="str">
        <f>MID(Tabla1[[#This Row],[Aplicación]],14,1)</f>
        <v>2</v>
      </c>
      <c r="R110" s="35" t="s">
        <v>265</v>
      </c>
      <c r="S110" s="57" t="str">
        <f>MID(Tabla1[[#This Row],[Aplicación]],6,2)</f>
        <v>10</v>
      </c>
      <c r="T110" s="54" t="str">
        <f>VLOOKUP(Tabla1[[#This Row],[AREA]],Hoja1!A:B,2,FALSE)</f>
        <v>10. Personas mayores, familia y servicios sociales</v>
      </c>
      <c r="U110" s="57" t="str">
        <f>MID(Tabla1[[#This Row],[Aplicación]],9,4)</f>
        <v>2311</v>
      </c>
      <c r="V110" s="54" t="str">
        <f>VLOOKUP(Tabla1[[#This Row],[PROGRAMA]],Hoja1!A:B,2,FALSE)</f>
        <v>2311. Intervención social</v>
      </c>
      <c r="W110" s="57" t="str">
        <f>MID(Tabla1[[#This Row],[Aplicación]],14,2)</f>
        <v>22</v>
      </c>
      <c r="X110" s="57" t="str">
        <f>MID(Tabla1[[#This Row],[Aplicación]],14,6)</f>
        <v>22799</v>
      </c>
    </row>
    <row r="111" spans="1:24" hidden="1" x14ac:dyDescent="0.25">
      <c r="A111" s="60">
        <v>220239000320</v>
      </c>
      <c r="B111" s="43" t="s">
        <v>390</v>
      </c>
      <c r="C111" s="61">
        <v>45292</v>
      </c>
      <c r="D111" s="60">
        <v>22024001082</v>
      </c>
      <c r="E111" s="43" t="s">
        <v>1189</v>
      </c>
      <c r="F111" s="62">
        <v>163875</v>
      </c>
      <c r="G111" s="43" t="s">
        <v>541</v>
      </c>
      <c r="H111" s="43" t="s">
        <v>1589</v>
      </c>
      <c r="I111" s="60">
        <v>220</v>
      </c>
      <c r="J111" s="43" t="s">
        <v>542</v>
      </c>
      <c r="K111" s="43" t="s">
        <v>543</v>
      </c>
      <c r="L111" s="43" t="s">
        <v>399</v>
      </c>
      <c r="M111" s="43" t="s">
        <v>395</v>
      </c>
      <c r="N111" s="43" t="s">
        <v>396</v>
      </c>
      <c r="O111" s="52" t="s">
        <v>321</v>
      </c>
      <c r="P111" s="63" t="s">
        <v>276</v>
      </c>
      <c r="Q111" s="57" t="str">
        <f>MID(Tabla1[[#This Row],[Aplicación]],14,1)</f>
        <v>2</v>
      </c>
      <c r="R111" s="35" t="s">
        <v>265</v>
      </c>
      <c r="S111" s="57" t="str">
        <f>MID(Tabla1[[#This Row],[Aplicación]],6,2)</f>
        <v>10</v>
      </c>
      <c r="T111" s="54" t="str">
        <f>VLOOKUP(Tabla1[[#This Row],[AREA]],Hoja1!A:B,2,FALSE)</f>
        <v>10. Personas mayores, familia y servicios sociales</v>
      </c>
      <c r="U111" s="57" t="str">
        <f>MID(Tabla1[[#This Row],[Aplicación]],9,4)</f>
        <v>2312</v>
      </c>
      <c r="V111" s="54" t="str">
        <f>VLOOKUP(Tabla1[[#This Row],[PROGRAMA]],Hoja1!A:B,2,FALSE)</f>
        <v>2312. Iniciativas sociales</v>
      </c>
      <c r="W111" s="57" t="str">
        <f>MID(Tabla1[[#This Row],[Aplicación]],14,2)</f>
        <v>22</v>
      </c>
      <c r="X111" s="57" t="str">
        <f>MID(Tabla1[[#This Row],[Aplicación]],14,6)</f>
        <v>22799</v>
      </c>
    </row>
    <row r="112" spans="1:24" hidden="1" x14ac:dyDescent="0.25">
      <c r="A112" s="60">
        <v>220229000172</v>
      </c>
      <c r="B112" s="43" t="s">
        <v>390</v>
      </c>
      <c r="C112" s="61">
        <v>45292</v>
      </c>
      <c r="D112" s="60">
        <v>22024002526</v>
      </c>
      <c r="E112" s="43" t="s">
        <v>1216</v>
      </c>
      <c r="F112" s="62">
        <v>150079.4</v>
      </c>
      <c r="G112" s="43" t="s">
        <v>497</v>
      </c>
      <c r="H112" s="43" t="s">
        <v>498</v>
      </c>
      <c r="I112" s="60">
        <v>220</v>
      </c>
      <c r="J112" s="43" t="s">
        <v>499</v>
      </c>
      <c r="K112" s="43" t="s">
        <v>499</v>
      </c>
      <c r="L112" s="43" t="s">
        <v>399</v>
      </c>
      <c r="M112" s="43" t="s">
        <v>395</v>
      </c>
      <c r="N112" s="43" t="s">
        <v>396</v>
      </c>
      <c r="O112" s="52" t="s">
        <v>321</v>
      </c>
      <c r="P112" s="63" t="s">
        <v>276</v>
      </c>
      <c r="Q112" s="57" t="str">
        <f>MID(Tabla1[[#This Row],[Aplicación]],14,1)</f>
        <v>2</v>
      </c>
      <c r="R112" s="35" t="s">
        <v>265</v>
      </c>
      <c r="S112" s="57" t="str">
        <f>MID(Tabla1[[#This Row],[Aplicación]],6,2)</f>
        <v>06</v>
      </c>
      <c r="T112" s="54" t="str">
        <f>VLOOKUP(Tabla1[[#This Row],[AREA]],Hoja1!A:B,2,FALSE)</f>
        <v>06. Educación y cultura</v>
      </c>
      <c r="U112" s="57" t="str">
        <f>MID(Tabla1[[#This Row],[Aplicación]],9,4)</f>
        <v>3231</v>
      </c>
      <c r="V112" s="54" t="str">
        <f>VLOOKUP(Tabla1[[#This Row],[PROGRAMA]],Hoja1!A:B,2,FALSE)</f>
        <v>3231. Escuelas infantiles</v>
      </c>
      <c r="W112" s="57" t="str">
        <f>MID(Tabla1[[#This Row],[Aplicación]],14,2)</f>
        <v>22</v>
      </c>
      <c r="X112" s="57" t="str">
        <f>MID(Tabla1[[#This Row],[Aplicación]],14,6)</f>
        <v>22799</v>
      </c>
    </row>
    <row r="113" spans="1:24" hidden="1" x14ac:dyDescent="0.25">
      <c r="A113" s="60">
        <v>220229000739</v>
      </c>
      <c r="B113" s="43" t="s">
        <v>390</v>
      </c>
      <c r="C113" s="61">
        <v>45292</v>
      </c>
      <c r="D113" s="60">
        <v>22024002052</v>
      </c>
      <c r="E113" s="43" t="s">
        <v>1189</v>
      </c>
      <c r="F113" s="62">
        <v>148561.92000000001</v>
      </c>
      <c r="G113" s="43" t="s">
        <v>418</v>
      </c>
      <c r="H113" s="43" t="s">
        <v>528</v>
      </c>
      <c r="I113" s="60">
        <v>220</v>
      </c>
      <c r="J113" s="43" t="s">
        <v>419</v>
      </c>
      <c r="K113" s="43" t="s">
        <v>420</v>
      </c>
      <c r="L113" s="43" t="s">
        <v>399</v>
      </c>
      <c r="M113" s="43" t="s">
        <v>395</v>
      </c>
      <c r="N113" s="43" t="s">
        <v>396</v>
      </c>
      <c r="O113" s="52" t="s">
        <v>321</v>
      </c>
      <c r="P113" s="63" t="s">
        <v>276</v>
      </c>
      <c r="Q113" s="57" t="str">
        <f>MID(Tabla1[[#This Row],[Aplicación]],14,1)</f>
        <v>2</v>
      </c>
      <c r="R113" s="35" t="s">
        <v>265</v>
      </c>
      <c r="S113" s="57" t="str">
        <f>MID(Tabla1[[#This Row],[Aplicación]],6,2)</f>
        <v>10</v>
      </c>
      <c r="T113" s="54" t="str">
        <f>VLOOKUP(Tabla1[[#This Row],[AREA]],Hoja1!A:B,2,FALSE)</f>
        <v>10. Personas mayores, familia y servicios sociales</v>
      </c>
      <c r="U113" s="57" t="str">
        <f>MID(Tabla1[[#This Row],[Aplicación]],9,4)</f>
        <v>2312</v>
      </c>
      <c r="V113" s="54" t="str">
        <f>VLOOKUP(Tabla1[[#This Row],[PROGRAMA]],Hoja1!A:B,2,FALSE)</f>
        <v>2312. Iniciativas sociales</v>
      </c>
      <c r="W113" s="57" t="str">
        <f>MID(Tabla1[[#This Row],[Aplicación]],14,2)</f>
        <v>22</v>
      </c>
      <c r="X113" s="57" t="str">
        <f>MID(Tabla1[[#This Row],[Aplicación]],14,6)</f>
        <v>22799</v>
      </c>
    </row>
    <row r="114" spans="1:24" hidden="1" x14ac:dyDescent="0.25">
      <c r="A114" s="60">
        <v>220239000826</v>
      </c>
      <c r="B114" s="43" t="s">
        <v>390</v>
      </c>
      <c r="C114" s="61">
        <v>45292</v>
      </c>
      <c r="D114" s="60">
        <v>22024001337</v>
      </c>
      <c r="E114" s="43" t="s">
        <v>1244</v>
      </c>
      <c r="F114" s="62">
        <v>15125</v>
      </c>
      <c r="G114" s="43" t="s">
        <v>1591</v>
      </c>
      <c r="H114" s="43" t="s">
        <v>1592</v>
      </c>
      <c r="I114" s="60">
        <v>220</v>
      </c>
      <c r="J114" s="43" t="s">
        <v>864</v>
      </c>
      <c r="K114" s="43" t="s">
        <v>864</v>
      </c>
      <c r="L114" s="43" t="s">
        <v>399</v>
      </c>
      <c r="M114" s="43" t="s">
        <v>585</v>
      </c>
      <c r="N114" s="43" t="s">
        <v>539</v>
      </c>
      <c r="O114" s="52" t="s">
        <v>326</v>
      </c>
      <c r="P114" s="63" t="s">
        <v>276</v>
      </c>
      <c r="Q114" s="57" t="str">
        <f>MID(Tabla1[[#This Row],[Aplicación]],14,1)</f>
        <v>2</v>
      </c>
      <c r="R114" s="35" t="s">
        <v>265</v>
      </c>
      <c r="S114" s="57" t="str">
        <f>MID(Tabla1[[#This Row],[Aplicación]],6,2)</f>
        <v>09</v>
      </c>
      <c r="T114" s="54" t="str">
        <f>VLOOKUP(Tabla1[[#This Row],[AREA]],Hoja1!A:B,2,FALSE)</f>
        <v>09. Turismo, eventos y marca ciudad</v>
      </c>
      <c r="U114" s="57" t="str">
        <f>MID(Tabla1[[#This Row],[Aplicación]],9,4)</f>
        <v>4321</v>
      </c>
      <c r="V114" s="54" t="str">
        <f>VLOOKUP(Tabla1[[#This Row],[PROGRAMA]],Hoja1!A:B,2,FALSE)</f>
        <v>4321. Turismo</v>
      </c>
      <c r="W114" s="57" t="str">
        <f>MID(Tabla1[[#This Row],[Aplicación]],14,2)</f>
        <v>22</v>
      </c>
      <c r="X114" s="57" t="str">
        <f>MID(Tabla1[[#This Row],[Aplicación]],14,6)</f>
        <v>22799</v>
      </c>
    </row>
    <row r="115" spans="1:24" hidden="1" x14ac:dyDescent="0.25">
      <c r="A115" s="60">
        <v>220240004885</v>
      </c>
      <c r="B115" s="43" t="s">
        <v>390</v>
      </c>
      <c r="C115" s="61">
        <v>45356</v>
      </c>
      <c r="D115" s="60">
        <v>22024003034</v>
      </c>
      <c r="E115" s="43" t="s">
        <v>1216</v>
      </c>
      <c r="F115" s="62">
        <v>147319.46</v>
      </c>
      <c r="G115" s="43" t="s">
        <v>482</v>
      </c>
      <c r="H115" s="43" t="s">
        <v>1593</v>
      </c>
      <c r="I115" s="60">
        <v>220</v>
      </c>
      <c r="J115" s="43" t="s">
        <v>398</v>
      </c>
      <c r="K115" s="43" t="s">
        <v>398</v>
      </c>
      <c r="L115" s="43" t="s">
        <v>399</v>
      </c>
      <c r="M115" s="43" t="s">
        <v>395</v>
      </c>
      <c r="N115" s="43" t="s">
        <v>396</v>
      </c>
      <c r="O115" s="52" t="s">
        <v>321</v>
      </c>
      <c r="P115" s="63" t="s">
        <v>276</v>
      </c>
      <c r="Q115" s="57" t="str">
        <f>MID(Tabla1[[#This Row],[Aplicación]],14,1)</f>
        <v>2</v>
      </c>
      <c r="R115" s="35" t="s">
        <v>265</v>
      </c>
      <c r="S115" s="57" t="str">
        <f>MID(Tabla1[[#This Row],[Aplicación]],6,2)</f>
        <v>06</v>
      </c>
      <c r="T115" s="54" t="str">
        <f>VLOOKUP(Tabla1[[#This Row],[AREA]],Hoja1!A:B,2,FALSE)</f>
        <v>06. Educación y cultura</v>
      </c>
      <c r="U115" s="57" t="str">
        <f>MID(Tabla1[[#This Row],[Aplicación]],9,4)</f>
        <v>3231</v>
      </c>
      <c r="V115" s="54" t="str">
        <f>VLOOKUP(Tabla1[[#This Row],[PROGRAMA]],Hoja1!A:B,2,FALSE)</f>
        <v>3231. Escuelas infantiles</v>
      </c>
      <c r="W115" s="57" t="str">
        <f>MID(Tabla1[[#This Row],[Aplicación]],14,2)</f>
        <v>22</v>
      </c>
      <c r="X115" s="57" t="str">
        <f>MID(Tabla1[[#This Row],[Aplicación]],14,6)</f>
        <v>22799</v>
      </c>
    </row>
    <row r="116" spans="1:24" hidden="1" x14ac:dyDescent="0.25">
      <c r="A116" s="60">
        <v>220239000417</v>
      </c>
      <c r="B116" s="43" t="s">
        <v>390</v>
      </c>
      <c r="C116" s="61">
        <v>45292</v>
      </c>
      <c r="D116" s="60">
        <v>22024001306</v>
      </c>
      <c r="E116" s="43" t="s">
        <v>1141</v>
      </c>
      <c r="F116" s="62">
        <v>137000</v>
      </c>
      <c r="G116" s="43" t="s">
        <v>418</v>
      </c>
      <c r="H116" s="43" t="s">
        <v>1594</v>
      </c>
      <c r="I116" s="60">
        <v>220</v>
      </c>
      <c r="J116" s="43" t="s">
        <v>419</v>
      </c>
      <c r="K116" s="43" t="s">
        <v>420</v>
      </c>
      <c r="L116" s="43" t="s">
        <v>399</v>
      </c>
      <c r="M116" s="43" t="s">
        <v>395</v>
      </c>
      <c r="N116" s="43" t="s">
        <v>396</v>
      </c>
      <c r="O116" s="52" t="s">
        <v>321</v>
      </c>
      <c r="P116" s="63" t="s">
        <v>276</v>
      </c>
      <c r="Q116" s="57" t="str">
        <f>MID(Tabla1[[#This Row],[Aplicación]],14,1)</f>
        <v>2</v>
      </c>
      <c r="R116" s="35" t="s">
        <v>265</v>
      </c>
      <c r="S116" s="57" t="str">
        <f>MID(Tabla1[[#This Row],[Aplicación]],6,2)</f>
        <v>10</v>
      </c>
      <c r="T116" s="54" t="str">
        <f>VLOOKUP(Tabla1[[#This Row],[AREA]],Hoja1!A:B,2,FALSE)</f>
        <v>10. Personas mayores, familia y servicios sociales</v>
      </c>
      <c r="U116" s="57" t="str">
        <f>MID(Tabla1[[#This Row],[Aplicación]],9,4)</f>
        <v>2311</v>
      </c>
      <c r="V116" s="54" t="str">
        <f>VLOOKUP(Tabla1[[#This Row],[PROGRAMA]],Hoja1!A:B,2,FALSE)</f>
        <v>2311. Intervención social</v>
      </c>
      <c r="W116" s="57" t="str">
        <f>MID(Tabla1[[#This Row],[Aplicación]],14,2)</f>
        <v>22</v>
      </c>
      <c r="X116" s="57" t="str">
        <f>MID(Tabla1[[#This Row],[Aplicación]],14,6)</f>
        <v>22799</v>
      </c>
    </row>
    <row r="117" spans="1:24" hidden="1" x14ac:dyDescent="0.25">
      <c r="A117" s="60">
        <v>220229000815</v>
      </c>
      <c r="B117" s="43" t="s">
        <v>390</v>
      </c>
      <c r="C117" s="61">
        <v>45292</v>
      </c>
      <c r="D117" s="60">
        <v>22024002064</v>
      </c>
      <c r="E117" s="43" t="s">
        <v>1189</v>
      </c>
      <c r="F117" s="62">
        <v>136608</v>
      </c>
      <c r="G117" s="43" t="s">
        <v>1518</v>
      </c>
      <c r="H117" s="43" t="s">
        <v>536</v>
      </c>
      <c r="I117" s="60">
        <v>220</v>
      </c>
      <c r="J117" s="43" t="s">
        <v>393</v>
      </c>
      <c r="K117" s="43" t="s">
        <v>393</v>
      </c>
      <c r="L117" s="43" t="s">
        <v>399</v>
      </c>
      <c r="M117" s="43" t="s">
        <v>395</v>
      </c>
      <c r="N117" s="43" t="s">
        <v>396</v>
      </c>
      <c r="O117" s="52" t="s">
        <v>321</v>
      </c>
      <c r="P117" s="63" t="s">
        <v>276</v>
      </c>
      <c r="Q117" s="57" t="str">
        <f>MID(Tabla1[[#This Row],[Aplicación]],14,1)</f>
        <v>2</v>
      </c>
      <c r="R117" s="35" t="s">
        <v>265</v>
      </c>
      <c r="S117" s="57" t="str">
        <f>MID(Tabla1[[#This Row],[Aplicación]],6,2)</f>
        <v>10</v>
      </c>
      <c r="T117" s="54" t="str">
        <f>VLOOKUP(Tabla1[[#This Row],[AREA]],Hoja1!A:B,2,FALSE)</f>
        <v>10. Personas mayores, familia y servicios sociales</v>
      </c>
      <c r="U117" s="57" t="str">
        <f>MID(Tabla1[[#This Row],[Aplicación]],9,4)</f>
        <v>2312</v>
      </c>
      <c r="V117" s="54" t="str">
        <f>VLOOKUP(Tabla1[[#This Row],[PROGRAMA]],Hoja1!A:B,2,FALSE)</f>
        <v>2312. Iniciativas sociales</v>
      </c>
      <c r="W117" s="57" t="str">
        <f>MID(Tabla1[[#This Row],[Aplicación]],14,2)</f>
        <v>22</v>
      </c>
      <c r="X117" s="57" t="str">
        <f>MID(Tabla1[[#This Row],[Aplicación]],14,6)</f>
        <v>22799</v>
      </c>
    </row>
    <row r="118" spans="1:24" hidden="1" x14ac:dyDescent="0.25">
      <c r="A118" s="60">
        <v>220239000331</v>
      </c>
      <c r="B118" s="43" t="s">
        <v>390</v>
      </c>
      <c r="C118" s="61">
        <v>45292</v>
      </c>
      <c r="D118" s="60">
        <v>22024001088</v>
      </c>
      <c r="E118" s="43" t="s">
        <v>1245</v>
      </c>
      <c r="F118" s="62">
        <v>134189</v>
      </c>
      <c r="G118" s="43" t="s">
        <v>58</v>
      </c>
      <c r="H118" s="43" t="s">
        <v>1595</v>
      </c>
      <c r="I118" s="60">
        <v>220</v>
      </c>
      <c r="J118" s="43" t="s">
        <v>616</v>
      </c>
      <c r="K118" s="43" t="s">
        <v>398</v>
      </c>
      <c r="L118" s="43" t="s">
        <v>413</v>
      </c>
      <c r="M118" s="43" t="s">
        <v>395</v>
      </c>
      <c r="N118" s="43" t="s">
        <v>396</v>
      </c>
      <c r="O118" s="52" t="s">
        <v>321</v>
      </c>
      <c r="P118" s="63" t="s">
        <v>276</v>
      </c>
      <c r="Q118" s="57" t="str">
        <f>MID(Tabla1[[#This Row],[Aplicación]],14,1)</f>
        <v>2</v>
      </c>
      <c r="R118" s="35" t="s">
        <v>265</v>
      </c>
      <c r="S118" s="57" t="str">
        <f>MID(Tabla1[[#This Row],[Aplicación]],6,2)</f>
        <v>11</v>
      </c>
      <c r="T118" s="54" t="str">
        <f>VLOOKUP(Tabla1[[#This Row],[AREA]],Hoja1!A:B,2,FALSE)</f>
        <v>11. Salud pública y seguridad ciudadana</v>
      </c>
      <c r="U118" s="57" t="str">
        <f>MID(Tabla1[[#This Row],[Aplicación]],9,4)</f>
        <v>1621</v>
      </c>
      <c r="V118" s="54" t="str">
        <f>VLOOKUP(Tabla1[[#This Row],[PROGRAMA]],Hoja1!A:B,2,FALSE)</f>
        <v>1621. Recogida de residuos</v>
      </c>
      <c r="W118" s="57" t="str">
        <f>MID(Tabla1[[#This Row],[Aplicación]],14,2)</f>
        <v>22</v>
      </c>
      <c r="X118" s="57" t="str">
        <f>MID(Tabla1[[#This Row],[Aplicación]],14,6)</f>
        <v>22104</v>
      </c>
    </row>
    <row r="119" spans="1:24" hidden="1" x14ac:dyDescent="0.25">
      <c r="A119" s="60">
        <v>220239000773</v>
      </c>
      <c r="B119" s="43" t="s">
        <v>390</v>
      </c>
      <c r="C119" s="61">
        <v>45292</v>
      </c>
      <c r="D119" s="60">
        <v>22024001218</v>
      </c>
      <c r="E119" s="43" t="s">
        <v>1246</v>
      </c>
      <c r="F119" s="62">
        <v>131496.69</v>
      </c>
      <c r="G119" s="43" t="s">
        <v>42</v>
      </c>
      <c r="H119" s="43" t="s">
        <v>1596</v>
      </c>
      <c r="I119" s="60">
        <v>220</v>
      </c>
      <c r="J119" s="43" t="s">
        <v>398</v>
      </c>
      <c r="K119" s="43" t="s">
        <v>398</v>
      </c>
      <c r="L119" s="43" t="s">
        <v>399</v>
      </c>
      <c r="M119" s="43" t="s">
        <v>395</v>
      </c>
      <c r="N119" s="43" t="s">
        <v>396</v>
      </c>
      <c r="O119" s="52" t="s">
        <v>321</v>
      </c>
      <c r="P119" s="63" t="s">
        <v>276</v>
      </c>
      <c r="Q119" s="57" t="str">
        <f>MID(Tabla1[[#This Row],[Aplicación]],14,1)</f>
        <v>2</v>
      </c>
      <c r="R119" s="35" t="s">
        <v>265</v>
      </c>
      <c r="S119" s="57" t="str">
        <f>MID(Tabla1[[#This Row],[Aplicación]],6,2)</f>
        <v>11</v>
      </c>
      <c r="T119" s="54" t="str">
        <f>VLOOKUP(Tabla1[[#This Row],[AREA]],Hoja1!A:B,2,FALSE)</f>
        <v>11. Salud pública y seguridad ciudadana</v>
      </c>
      <c r="U119" s="57" t="str">
        <f>MID(Tabla1[[#This Row],[Aplicación]],9,4)</f>
        <v>1321</v>
      </c>
      <c r="V119" s="54" t="str">
        <f>VLOOKUP(Tabla1[[#This Row],[PROGRAMA]],Hoja1!A:B,2,FALSE)</f>
        <v>1321. Policía municipal</v>
      </c>
      <c r="W119" s="57" t="str">
        <f>MID(Tabla1[[#This Row],[Aplicación]],14,2)</f>
        <v>22</v>
      </c>
      <c r="X119" s="57" t="str">
        <f>MID(Tabla1[[#This Row],[Aplicación]],14,6)</f>
        <v>22700</v>
      </c>
    </row>
    <row r="120" spans="1:24" hidden="1" x14ac:dyDescent="0.25">
      <c r="A120" s="60">
        <v>220240006652</v>
      </c>
      <c r="B120" s="43" t="s">
        <v>390</v>
      </c>
      <c r="C120" s="61">
        <v>45365</v>
      </c>
      <c r="D120" s="60">
        <v>22024001757</v>
      </c>
      <c r="E120" s="43" t="s">
        <v>1141</v>
      </c>
      <c r="F120" s="62">
        <v>122026.31</v>
      </c>
      <c r="G120" s="43" t="s">
        <v>281</v>
      </c>
      <c r="H120" s="43" t="s">
        <v>1598</v>
      </c>
      <c r="I120" s="60">
        <v>220</v>
      </c>
      <c r="J120" s="43" t="s">
        <v>398</v>
      </c>
      <c r="K120" s="43" t="s">
        <v>398</v>
      </c>
      <c r="L120" s="43" t="s">
        <v>399</v>
      </c>
      <c r="M120" s="43" t="s">
        <v>395</v>
      </c>
      <c r="N120" s="43" t="s">
        <v>396</v>
      </c>
      <c r="O120" s="52" t="s">
        <v>321</v>
      </c>
      <c r="P120" s="63" t="s">
        <v>276</v>
      </c>
      <c r="Q120" s="57" t="str">
        <f>MID(Tabla1[[#This Row],[Aplicación]],14,1)</f>
        <v>2</v>
      </c>
      <c r="R120" s="35" t="s">
        <v>265</v>
      </c>
      <c r="S120" s="57" t="str">
        <f>MID(Tabla1[[#This Row],[Aplicación]],6,2)</f>
        <v>10</v>
      </c>
      <c r="T120" s="54" t="str">
        <f>VLOOKUP(Tabla1[[#This Row],[AREA]],Hoja1!A:B,2,FALSE)</f>
        <v>10. Personas mayores, familia y servicios sociales</v>
      </c>
      <c r="U120" s="57" t="str">
        <f>MID(Tabla1[[#This Row],[Aplicación]],9,4)</f>
        <v>2311</v>
      </c>
      <c r="V120" s="54" t="str">
        <f>VLOOKUP(Tabla1[[#This Row],[PROGRAMA]],Hoja1!A:B,2,FALSE)</f>
        <v>2311. Intervención social</v>
      </c>
      <c r="W120" s="57" t="str">
        <f>MID(Tabla1[[#This Row],[Aplicación]],14,2)</f>
        <v>22</v>
      </c>
      <c r="X120" s="57" t="str">
        <f>MID(Tabla1[[#This Row],[Aplicación]],14,6)</f>
        <v>22799</v>
      </c>
    </row>
    <row r="121" spans="1:24" hidden="1" x14ac:dyDescent="0.25">
      <c r="A121" s="60">
        <v>220239000556</v>
      </c>
      <c r="B121" s="43" t="s">
        <v>390</v>
      </c>
      <c r="C121" s="61">
        <v>45292</v>
      </c>
      <c r="D121" s="60">
        <v>22024001352</v>
      </c>
      <c r="E121" s="43" t="s">
        <v>1201</v>
      </c>
      <c r="F121" s="62">
        <v>114583.33</v>
      </c>
      <c r="G121" s="43" t="s">
        <v>353</v>
      </c>
      <c r="H121" s="43" t="s">
        <v>1601</v>
      </c>
      <c r="I121" s="60">
        <v>220</v>
      </c>
      <c r="J121" s="43" t="s">
        <v>393</v>
      </c>
      <c r="K121" s="43" t="s">
        <v>393</v>
      </c>
      <c r="L121" s="43" t="s">
        <v>399</v>
      </c>
      <c r="M121" s="43" t="s">
        <v>395</v>
      </c>
      <c r="N121" s="43" t="s">
        <v>396</v>
      </c>
      <c r="O121" s="52" t="s">
        <v>321</v>
      </c>
      <c r="P121" s="63" t="s">
        <v>276</v>
      </c>
      <c r="Q121" s="57" t="str">
        <f>MID(Tabla1[[#This Row],[Aplicación]],14,1)</f>
        <v>2</v>
      </c>
      <c r="R121" s="35" t="s">
        <v>265</v>
      </c>
      <c r="S121" s="57" t="str">
        <f>MID(Tabla1[[#This Row],[Aplicación]],6,2)</f>
        <v>11</v>
      </c>
      <c r="T121" s="54" t="str">
        <f>VLOOKUP(Tabla1[[#This Row],[AREA]],Hoja1!A:B,2,FALSE)</f>
        <v>11. Salud pública y seguridad ciudadana</v>
      </c>
      <c r="U121" s="57" t="str">
        <f>MID(Tabla1[[#This Row],[Aplicación]],9,4)</f>
        <v>1621</v>
      </c>
      <c r="V121" s="54" t="str">
        <f>VLOOKUP(Tabla1[[#This Row],[PROGRAMA]],Hoja1!A:B,2,FALSE)</f>
        <v>1621. Recogida de residuos</v>
      </c>
      <c r="W121" s="57" t="str">
        <f>MID(Tabla1[[#This Row],[Aplicación]],14,2)</f>
        <v>22</v>
      </c>
      <c r="X121" s="57" t="str">
        <f>MID(Tabla1[[#This Row],[Aplicación]],14,6)</f>
        <v>22700</v>
      </c>
    </row>
    <row r="122" spans="1:24" hidden="1" x14ac:dyDescent="0.25">
      <c r="A122" s="60">
        <v>220240001340</v>
      </c>
      <c r="B122" s="43" t="s">
        <v>390</v>
      </c>
      <c r="C122" s="61">
        <v>45331</v>
      </c>
      <c r="D122" s="60">
        <v>22024001582</v>
      </c>
      <c r="E122" s="43" t="s">
        <v>1231</v>
      </c>
      <c r="F122" s="62">
        <v>114248.9</v>
      </c>
      <c r="G122" s="43" t="s">
        <v>500</v>
      </c>
      <c r="H122" s="43" t="s">
        <v>1602</v>
      </c>
      <c r="I122" s="60">
        <v>220</v>
      </c>
      <c r="J122" s="43" t="s">
        <v>393</v>
      </c>
      <c r="K122" s="43" t="s">
        <v>393</v>
      </c>
      <c r="L122" s="43" t="s">
        <v>399</v>
      </c>
      <c r="M122" s="43" t="s">
        <v>395</v>
      </c>
      <c r="N122" s="43" t="s">
        <v>396</v>
      </c>
      <c r="O122" s="52" t="s">
        <v>321</v>
      </c>
      <c r="P122" s="63" t="s">
        <v>276</v>
      </c>
      <c r="Q122" s="57" t="str">
        <f>MID(Tabla1[[#This Row],[Aplicación]],14,1)</f>
        <v>2</v>
      </c>
      <c r="R122" s="35" t="s">
        <v>265</v>
      </c>
      <c r="S122" s="57" t="str">
        <f>MID(Tabla1[[#This Row],[Aplicación]],6,2)</f>
        <v>06</v>
      </c>
      <c r="T122" s="54" t="str">
        <f>VLOOKUP(Tabla1[[#This Row],[AREA]],Hoja1!A:B,2,FALSE)</f>
        <v>06. Educación y cultura</v>
      </c>
      <c r="U122" s="57" t="str">
        <f>MID(Tabla1[[#This Row],[Aplicación]],9,4)</f>
        <v>3231</v>
      </c>
      <c r="V122" s="54" t="str">
        <f>VLOOKUP(Tabla1[[#This Row],[PROGRAMA]],Hoja1!A:B,2,FALSE)</f>
        <v>3231. Escuelas infantiles</v>
      </c>
      <c r="W122" s="57" t="str">
        <f>MID(Tabla1[[#This Row],[Aplicación]],14,2)</f>
        <v>22</v>
      </c>
      <c r="X122" s="57" t="str">
        <f>MID(Tabla1[[#This Row],[Aplicación]],14,6)</f>
        <v>22700</v>
      </c>
    </row>
    <row r="123" spans="1:24" hidden="1" x14ac:dyDescent="0.25">
      <c r="A123" s="44">
        <v>220239000841</v>
      </c>
      <c r="B123" s="45" t="s">
        <v>390</v>
      </c>
      <c r="C123" s="50">
        <v>45292</v>
      </c>
      <c r="D123" s="44">
        <v>22024001192</v>
      </c>
      <c r="E123" s="45" t="s">
        <v>1250</v>
      </c>
      <c r="F123" s="51">
        <v>110000</v>
      </c>
      <c r="G123" s="45" t="s">
        <v>426</v>
      </c>
      <c r="H123" s="45" t="s">
        <v>1605</v>
      </c>
      <c r="I123" s="44">
        <v>220</v>
      </c>
      <c r="J123" s="45" t="s">
        <v>427</v>
      </c>
      <c r="K123" s="49" t="s">
        <v>428</v>
      </c>
      <c r="L123" s="45" t="s">
        <v>413</v>
      </c>
      <c r="M123" s="45" t="s">
        <v>395</v>
      </c>
      <c r="N123" s="45" t="s">
        <v>396</v>
      </c>
      <c r="O123" s="52" t="s">
        <v>321</v>
      </c>
      <c r="P123" s="63" t="s">
        <v>276</v>
      </c>
      <c r="Q123" s="57" t="str">
        <f>MID(Tabla1[[#This Row],[Aplicación]],14,1)</f>
        <v>2</v>
      </c>
      <c r="R123" s="35" t="s">
        <v>265</v>
      </c>
      <c r="S123" s="57" t="str">
        <f>MID(Tabla1[[#This Row],[Aplicación]],6,2)</f>
        <v>11</v>
      </c>
      <c r="T123" s="54" t="str">
        <f>VLOOKUP(Tabla1[[#This Row],[AREA]],Hoja1!A:B,2,FALSE)</f>
        <v>11. Salud pública y seguridad ciudadana</v>
      </c>
      <c r="U123" s="57" t="str">
        <f>MID(Tabla1[[#This Row],[Aplicación]],9,4)</f>
        <v>1321</v>
      </c>
      <c r="V123" s="54" t="str">
        <f>VLOOKUP(Tabla1[[#This Row],[PROGRAMA]],Hoja1!A:B,2,FALSE)</f>
        <v>1321. Policía municipal</v>
      </c>
      <c r="W123" s="57" t="str">
        <f>MID(Tabla1[[#This Row],[Aplicación]],14,2)</f>
        <v>22</v>
      </c>
      <c r="X123" s="57" t="str">
        <f>MID(Tabla1[[#This Row],[Aplicación]],14,6)</f>
        <v>22100</v>
      </c>
    </row>
    <row r="124" spans="1:24" hidden="1" x14ac:dyDescent="0.25">
      <c r="A124" s="60">
        <v>220229000227</v>
      </c>
      <c r="B124" s="43" t="s">
        <v>390</v>
      </c>
      <c r="C124" s="61">
        <v>45292</v>
      </c>
      <c r="D124" s="60">
        <v>22024002083</v>
      </c>
      <c r="E124" s="43" t="s">
        <v>1216</v>
      </c>
      <c r="F124" s="62">
        <v>109480</v>
      </c>
      <c r="G124" s="43" t="s">
        <v>482</v>
      </c>
      <c r="H124" s="43" t="s">
        <v>521</v>
      </c>
      <c r="I124" s="60">
        <v>220</v>
      </c>
      <c r="J124" s="43" t="s">
        <v>398</v>
      </c>
      <c r="K124" s="43" t="s">
        <v>398</v>
      </c>
      <c r="L124" s="43" t="s">
        <v>399</v>
      </c>
      <c r="M124" s="43" t="s">
        <v>395</v>
      </c>
      <c r="N124" s="43" t="s">
        <v>396</v>
      </c>
      <c r="O124" s="52" t="s">
        <v>321</v>
      </c>
      <c r="P124" s="63" t="s">
        <v>276</v>
      </c>
      <c r="Q124" s="57" t="str">
        <f>MID(Tabla1[[#This Row],[Aplicación]],14,1)</f>
        <v>2</v>
      </c>
      <c r="R124" s="35" t="s">
        <v>265</v>
      </c>
      <c r="S124" s="57" t="str">
        <f>MID(Tabla1[[#This Row],[Aplicación]],6,2)</f>
        <v>06</v>
      </c>
      <c r="T124" s="54" t="str">
        <f>VLOOKUP(Tabla1[[#This Row],[AREA]],Hoja1!A:B,2,FALSE)</f>
        <v>06. Educación y cultura</v>
      </c>
      <c r="U124" s="57" t="str">
        <f>MID(Tabla1[[#This Row],[Aplicación]],9,4)</f>
        <v>3231</v>
      </c>
      <c r="V124" s="54" t="str">
        <f>VLOOKUP(Tabla1[[#This Row],[PROGRAMA]],Hoja1!A:B,2,FALSE)</f>
        <v>3231. Escuelas infantiles</v>
      </c>
      <c r="W124" s="57" t="str">
        <f>MID(Tabla1[[#This Row],[Aplicación]],14,2)</f>
        <v>22</v>
      </c>
      <c r="X124" s="57" t="str">
        <f>MID(Tabla1[[#This Row],[Aplicación]],14,6)</f>
        <v>22799</v>
      </c>
    </row>
    <row r="125" spans="1:24" hidden="1" x14ac:dyDescent="0.25">
      <c r="A125" s="60">
        <v>220239000469</v>
      </c>
      <c r="B125" s="43" t="s">
        <v>390</v>
      </c>
      <c r="C125" s="61">
        <v>45292</v>
      </c>
      <c r="D125" s="60">
        <v>22024001132</v>
      </c>
      <c r="E125" s="43" t="s">
        <v>1141</v>
      </c>
      <c r="F125" s="62">
        <v>108089.7</v>
      </c>
      <c r="G125" s="43" t="s">
        <v>1052</v>
      </c>
      <c r="H125" s="43" t="s">
        <v>1606</v>
      </c>
      <c r="I125" s="60">
        <v>220</v>
      </c>
      <c r="J125" s="43" t="s">
        <v>393</v>
      </c>
      <c r="K125" s="43" t="s">
        <v>393</v>
      </c>
      <c r="L125" s="43" t="s">
        <v>399</v>
      </c>
      <c r="M125" s="43" t="s">
        <v>395</v>
      </c>
      <c r="N125" s="43" t="s">
        <v>396</v>
      </c>
      <c r="O125" s="52" t="s">
        <v>321</v>
      </c>
      <c r="P125" s="63" t="s">
        <v>276</v>
      </c>
      <c r="Q125" s="57" t="str">
        <f>MID(Tabla1[[#This Row],[Aplicación]],14,1)</f>
        <v>2</v>
      </c>
      <c r="R125" s="35" t="s">
        <v>265</v>
      </c>
      <c r="S125" s="57" t="str">
        <f>MID(Tabla1[[#This Row],[Aplicación]],6,2)</f>
        <v>10</v>
      </c>
      <c r="T125" s="54" t="str">
        <f>VLOOKUP(Tabla1[[#This Row],[AREA]],Hoja1!A:B,2,FALSE)</f>
        <v>10. Personas mayores, familia y servicios sociales</v>
      </c>
      <c r="U125" s="57" t="str">
        <f>MID(Tabla1[[#This Row],[Aplicación]],9,4)</f>
        <v>2311</v>
      </c>
      <c r="V125" s="54" t="str">
        <f>VLOOKUP(Tabla1[[#This Row],[PROGRAMA]],Hoja1!A:B,2,FALSE)</f>
        <v>2311. Intervención social</v>
      </c>
      <c r="W125" s="57" t="str">
        <f>MID(Tabla1[[#This Row],[Aplicación]],14,2)</f>
        <v>22</v>
      </c>
      <c r="X125" s="57" t="str">
        <f>MID(Tabla1[[#This Row],[Aplicación]],14,6)</f>
        <v>22799</v>
      </c>
    </row>
    <row r="126" spans="1:24" hidden="1" x14ac:dyDescent="0.25">
      <c r="A126" s="60">
        <v>220240001340</v>
      </c>
      <c r="B126" s="43" t="s">
        <v>390</v>
      </c>
      <c r="C126" s="61">
        <v>45331</v>
      </c>
      <c r="D126" s="60">
        <v>22024001583</v>
      </c>
      <c r="E126" s="43" t="s">
        <v>1231</v>
      </c>
      <c r="F126" s="62">
        <v>107522.62</v>
      </c>
      <c r="G126" s="43" t="s">
        <v>500</v>
      </c>
      <c r="H126" s="43" t="s">
        <v>1602</v>
      </c>
      <c r="I126" s="60">
        <v>220</v>
      </c>
      <c r="J126" s="43" t="s">
        <v>393</v>
      </c>
      <c r="K126" s="43" t="s">
        <v>393</v>
      </c>
      <c r="L126" s="43" t="s">
        <v>399</v>
      </c>
      <c r="M126" s="43" t="s">
        <v>395</v>
      </c>
      <c r="N126" s="43" t="s">
        <v>396</v>
      </c>
      <c r="O126" s="52" t="s">
        <v>321</v>
      </c>
      <c r="P126" s="63" t="s">
        <v>276</v>
      </c>
      <c r="Q126" s="57" t="str">
        <f>MID(Tabla1[[#This Row],[Aplicación]],14,1)</f>
        <v>2</v>
      </c>
      <c r="R126" s="35" t="s">
        <v>265</v>
      </c>
      <c r="S126" s="57" t="str">
        <f>MID(Tabla1[[#This Row],[Aplicación]],6,2)</f>
        <v>06</v>
      </c>
      <c r="T126" s="54" t="str">
        <f>VLOOKUP(Tabla1[[#This Row],[AREA]],Hoja1!A:B,2,FALSE)</f>
        <v>06. Educación y cultura</v>
      </c>
      <c r="U126" s="57" t="str">
        <f>MID(Tabla1[[#This Row],[Aplicación]],9,4)</f>
        <v>3231</v>
      </c>
      <c r="V126" s="54" t="str">
        <f>VLOOKUP(Tabla1[[#This Row],[PROGRAMA]],Hoja1!A:B,2,FALSE)</f>
        <v>3231. Escuelas infantiles</v>
      </c>
      <c r="W126" s="57" t="str">
        <f>MID(Tabla1[[#This Row],[Aplicación]],14,2)</f>
        <v>22</v>
      </c>
      <c r="X126" s="57" t="str">
        <f>MID(Tabla1[[#This Row],[Aplicación]],14,6)</f>
        <v>22700</v>
      </c>
    </row>
    <row r="127" spans="1:24" hidden="1" x14ac:dyDescent="0.25">
      <c r="A127" s="60">
        <v>220239000481</v>
      </c>
      <c r="B127" s="43" t="s">
        <v>390</v>
      </c>
      <c r="C127" s="61">
        <v>45292</v>
      </c>
      <c r="D127" s="60">
        <v>22024001117</v>
      </c>
      <c r="E127" s="43" t="s">
        <v>1251</v>
      </c>
      <c r="F127" s="62">
        <v>107117.52</v>
      </c>
      <c r="G127" s="43" t="s">
        <v>520</v>
      </c>
      <c r="H127" s="43" t="s">
        <v>1607</v>
      </c>
      <c r="I127" s="60">
        <v>220</v>
      </c>
      <c r="J127" s="43" t="s">
        <v>398</v>
      </c>
      <c r="K127" s="43" t="s">
        <v>398</v>
      </c>
      <c r="L127" s="43" t="s">
        <v>399</v>
      </c>
      <c r="M127" s="43" t="s">
        <v>395</v>
      </c>
      <c r="N127" s="43" t="s">
        <v>396</v>
      </c>
      <c r="O127" s="52" t="s">
        <v>321</v>
      </c>
      <c r="P127" s="63" t="s">
        <v>276</v>
      </c>
      <c r="Q127" s="57" t="str">
        <f>MID(Tabla1[[#This Row],[Aplicación]],14,1)</f>
        <v>2</v>
      </c>
      <c r="R127" s="35" t="s">
        <v>265</v>
      </c>
      <c r="S127" s="57" t="str">
        <f>MID(Tabla1[[#This Row],[Aplicación]],6,2)</f>
        <v>03</v>
      </c>
      <c r="T127" s="54" t="str">
        <f>VLOOKUP(Tabla1[[#This Row],[AREA]],Hoja1!A:B,2,FALSE)</f>
        <v>03. Participación ciudadana y deportes</v>
      </c>
      <c r="U127" s="57" t="str">
        <f>MID(Tabla1[[#This Row],[Aplicación]],9,4)</f>
        <v>9241</v>
      </c>
      <c r="V127" s="54" t="str">
        <f>VLOOKUP(Tabla1[[#This Row],[PROGRAMA]],Hoja1!A:B,2,FALSE)</f>
        <v>9241. Participación ciudadana</v>
      </c>
      <c r="W127" s="57" t="str">
        <f>MID(Tabla1[[#This Row],[Aplicación]],14,2)</f>
        <v>22</v>
      </c>
      <c r="X127" s="57" t="str">
        <f>MID(Tabla1[[#This Row],[Aplicación]],14,6)</f>
        <v>22799</v>
      </c>
    </row>
    <row r="128" spans="1:24" hidden="1" x14ac:dyDescent="0.25">
      <c r="A128" s="60">
        <v>220240004888</v>
      </c>
      <c r="B128" s="43" t="s">
        <v>390</v>
      </c>
      <c r="C128" s="61">
        <v>45356</v>
      </c>
      <c r="D128" s="60">
        <v>22024003043</v>
      </c>
      <c r="E128" s="43" t="s">
        <v>1216</v>
      </c>
      <c r="F128" s="62">
        <v>105125.52</v>
      </c>
      <c r="G128" s="43" t="s">
        <v>497</v>
      </c>
      <c r="H128" s="43" t="s">
        <v>1608</v>
      </c>
      <c r="I128" s="60">
        <v>220</v>
      </c>
      <c r="J128" s="43" t="s">
        <v>499</v>
      </c>
      <c r="K128" s="43" t="s">
        <v>499</v>
      </c>
      <c r="L128" s="43" t="s">
        <v>399</v>
      </c>
      <c r="M128" s="43" t="s">
        <v>395</v>
      </c>
      <c r="N128" s="43" t="s">
        <v>396</v>
      </c>
      <c r="O128" s="52" t="s">
        <v>321</v>
      </c>
      <c r="P128" s="63" t="s">
        <v>276</v>
      </c>
      <c r="Q128" s="57" t="str">
        <f>MID(Tabla1[[#This Row],[Aplicación]],14,1)</f>
        <v>2</v>
      </c>
      <c r="R128" s="35" t="s">
        <v>265</v>
      </c>
      <c r="S128" s="57" t="str">
        <f>MID(Tabla1[[#This Row],[Aplicación]],6,2)</f>
        <v>06</v>
      </c>
      <c r="T128" s="54" t="str">
        <f>VLOOKUP(Tabla1[[#This Row],[AREA]],Hoja1!A:B,2,FALSE)</f>
        <v>06. Educación y cultura</v>
      </c>
      <c r="U128" s="57" t="str">
        <f>MID(Tabla1[[#This Row],[Aplicación]],9,4)</f>
        <v>3231</v>
      </c>
      <c r="V128" s="54" t="str">
        <f>VLOOKUP(Tabla1[[#This Row],[PROGRAMA]],Hoja1!A:B,2,FALSE)</f>
        <v>3231. Escuelas infantiles</v>
      </c>
      <c r="W128" s="57" t="str">
        <f>MID(Tabla1[[#This Row],[Aplicación]],14,2)</f>
        <v>22</v>
      </c>
      <c r="X128" s="57" t="str">
        <f>MID(Tabla1[[#This Row],[Aplicación]],14,6)</f>
        <v>22799</v>
      </c>
    </row>
    <row r="129" spans="1:24" hidden="1" x14ac:dyDescent="0.25">
      <c r="A129" s="60">
        <v>220239000658</v>
      </c>
      <c r="B129" s="43" t="s">
        <v>390</v>
      </c>
      <c r="C129" s="61">
        <v>45292</v>
      </c>
      <c r="D129" s="60">
        <v>22024001259</v>
      </c>
      <c r="E129" s="43" t="s">
        <v>1178</v>
      </c>
      <c r="F129" s="62">
        <v>102835.32</v>
      </c>
      <c r="G129" s="43" t="s">
        <v>39</v>
      </c>
      <c r="H129" s="43" t="s">
        <v>1610</v>
      </c>
      <c r="I129" s="60">
        <v>220</v>
      </c>
      <c r="J129" s="43" t="s">
        <v>398</v>
      </c>
      <c r="K129" s="43" t="s">
        <v>398</v>
      </c>
      <c r="L129" s="43" t="s">
        <v>399</v>
      </c>
      <c r="M129" s="43" t="s">
        <v>395</v>
      </c>
      <c r="N129" s="43" t="s">
        <v>396</v>
      </c>
      <c r="O129" s="52" t="s">
        <v>321</v>
      </c>
      <c r="P129" s="63" t="s">
        <v>276</v>
      </c>
      <c r="Q129" s="57" t="str">
        <f>MID(Tabla1[[#This Row],[Aplicación]],14,1)</f>
        <v>2</v>
      </c>
      <c r="R129" s="35" t="s">
        <v>265</v>
      </c>
      <c r="S129" s="57" t="str">
        <f>MID(Tabla1[[#This Row],[Aplicación]],6,2)</f>
        <v>06</v>
      </c>
      <c r="T129" s="54" t="str">
        <f>VLOOKUP(Tabla1[[#This Row],[AREA]],Hoja1!A:B,2,FALSE)</f>
        <v>06. Educación y cultura</v>
      </c>
      <c r="U129" s="57" t="str">
        <f>MID(Tabla1[[#This Row],[Aplicación]],9,4)</f>
        <v>3232</v>
      </c>
      <c r="V129" s="54" t="str">
        <f>VLOOKUP(Tabla1[[#This Row],[PROGRAMA]],Hoja1!A:B,2,FALSE)</f>
        <v>3232. Conservación y mantenimiento centros educación infantil y primaria</v>
      </c>
      <c r="W129" s="57" t="str">
        <f>MID(Tabla1[[#This Row],[Aplicación]],14,2)</f>
        <v>21</v>
      </c>
      <c r="X129" s="57" t="str">
        <f>MID(Tabla1[[#This Row],[Aplicación]],14,6)</f>
        <v>213</v>
      </c>
    </row>
    <row r="130" spans="1:24" hidden="1" x14ac:dyDescent="0.25">
      <c r="A130" s="60">
        <v>220239000261</v>
      </c>
      <c r="B130" s="43" t="s">
        <v>390</v>
      </c>
      <c r="C130" s="61">
        <v>45292</v>
      </c>
      <c r="D130" s="60">
        <v>22024001071</v>
      </c>
      <c r="E130" s="43" t="s">
        <v>1253</v>
      </c>
      <c r="F130" s="62">
        <v>98548.45</v>
      </c>
      <c r="G130" s="43" t="s">
        <v>1014</v>
      </c>
      <c r="H130" s="43" t="s">
        <v>1611</v>
      </c>
      <c r="I130" s="60">
        <v>220</v>
      </c>
      <c r="J130" s="43" t="s">
        <v>1015</v>
      </c>
      <c r="K130" s="43" t="s">
        <v>547</v>
      </c>
      <c r="L130" s="43" t="s">
        <v>399</v>
      </c>
      <c r="M130" s="43" t="s">
        <v>395</v>
      </c>
      <c r="N130" s="43" t="s">
        <v>396</v>
      </c>
      <c r="O130" s="52" t="s">
        <v>321</v>
      </c>
      <c r="P130" s="63" t="s">
        <v>276</v>
      </c>
      <c r="Q130" s="57" t="str">
        <f>MID(Tabla1[[#This Row],[Aplicación]],14,1)</f>
        <v>2</v>
      </c>
      <c r="R130" s="35" t="s">
        <v>265</v>
      </c>
      <c r="S130" s="57" t="str">
        <f>MID(Tabla1[[#This Row],[Aplicación]],6,2)</f>
        <v>11</v>
      </c>
      <c r="T130" s="54" t="str">
        <f>VLOOKUP(Tabla1[[#This Row],[AREA]],Hoja1!A:B,2,FALSE)</f>
        <v>11. Salud pública y seguridad ciudadana</v>
      </c>
      <c r="U130" s="57" t="str">
        <f>MID(Tabla1[[#This Row],[Aplicación]],9,4)</f>
        <v>1621</v>
      </c>
      <c r="V130" s="54" t="str">
        <f>VLOOKUP(Tabla1[[#This Row],[PROGRAMA]],Hoja1!A:B,2,FALSE)</f>
        <v>1621. Recogida de residuos</v>
      </c>
      <c r="W130" s="57" t="str">
        <f>MID(Tabla1[[#This Row],[Aplicación]],14,2)</f>
        <v>20</v>
      </c>
      <c r="X130" s="57" t="str">
        <f>MID(Tabla1[[#This Row],[Aplicación]],14,6)</f>
        <v>204</v>
      </c>
    </row>
    <row r="131" spans="1:24" hidden="1" x14ac:dyDescent="0.25">
      <c r="A131" s="60">
        <v>220240004876</v>
      </c>
      <c r="B131" s="43" t="s">
        <v>702</v>
      </c>
      <c r="C131" s="61">
        <v>45356</v>
      </c>
      <c r="D131" s="60">
        <v>22024001656</v>
      </c>
      <c r="E131" s="43" t="s">
        <v>1156</v>
      </c>
      <c r="F131" s="62">
        <v>96800</v>
      </c>
      <c r="G131" s="43" t="s">
        <v>1612</v>
      </c>
      <c r="H131" s="43" t="s">
        <v>1613</v>
      </c>
      <c r="I131" s="60">
        <v>300</v>
      </c>
      <c r="J131" s="43" t="s">
        <v>1614</v>
      </c>
      <c r="K131" s="43" t="s">
        <v>537</v>
      </c>
      <c r="L131" s="43" t="s">
        <v>399</v>
      </c>
      <c r="M131" s="43" t="s">
        <v>395</v>
      </c>
      <c r="N131" s="43" t="s">
        <v>396</v>
      </c>
      <c r="O131" s="52" t="s">
        <v>321</v>
      </c>
      <c r="P131" s="63" t="s">
        <v>276</v>
      </c>
      <c r="Q131" s="57" t="str">
        <f>MID(Tabla1[[#This Row],[Aplicación]],14,1)</f>
        <v>2</v>
      </c>
      <c r="R131" s="35" t="s">
        <v>265</v>
      </c>
      <c r="S131" s="57" t="str">
        <f>MID(Tabla1[[#This Row],[Aplicación]],6,2)</f>
        <v>11</v>
      </c>
      <c r="T131" s="54" t="str">
        <f>VLOOKUP(Tabla1[[#This Row],[AREA]],Hoja1!A:B,2,FALSE)</f>
        <v>11. Salud pública y seguridad ciudadana</v>
      </c>
      <c r="U131" s="57" t="str">
        <f>MID(Tabla1[[#This Row],[Aplicación]],9,4)</f>
        <v>1621</v>
      </c>
      <c r="V131" s="54" t="str">
        <f>VLOOKUP(Tabla1[[#This Row],[PROGRAMA]],Hoja1!A:B,2,FALSE)</f>
        <v>1621. Recogida de residuos</v>
      </c>
      <c r="W131" s="57" t="str">
        <f>MID(Tabla1[[#This Row],[Aplicación]],14,2)</f>
        <v>21</v>
      </c>
      <c r="X131" s="57" t="str">
        <f>MID(Tabla1[[#This Row],[Aplicación]],14,6)</f>
        <v>213</v>
      </c>
    </row>
    <row r="132" spans="1:24" hidden="1" x14ac:dyDescent="0.25">
      <c r="A132" s="60">
        <v>220239000896</v>
      </c>
      <c r="B132" s="43" t="s">
        <v>390</v>
      </c>
      <c r="C132" s="61">
        <v>45292</v>
      </c>
      <c r="D132" s="60">
        <v>22024001295</v>
      </c>
      <c r="E132" s="43" t="s">
        <v>1255</v>
      </c>
      <c r="F132" s="62">
        <v>96000</v>
      </c>
      <c r="G132" s="43" t="s">
        <v>12</v>
      </c>
      <c r="H132" s="43" t="s">
        <v>1616</v>
      </c>
      <c r="I132" s="60">
        <v>220</v>
      </c>
      <c r="J132" s="43" t="s">
        <v>393</v>
      </c>
      <c r="K132" s="43" t="s">
        <v>393</v>
      </c>
      <c r="L132" s="43" t="s">
        <v>413</v>
      </c>
      <c r="M132" s="43" t="s">
        <v>395</v>
      </c>
      <c r="N132" s="43" t="s">
        <v>396</v>
      </c>
      <c r="O132" s="52" t="s">
        <v>321</v>
      </c>
      <c r="P132" s="63" t="s">
        <v>276</v>
      </c>
      <c r="Q132" s="57" t="str">
        <f>MID(Tabla1[[#This Row],[Aplicación]],14,1)</f>
        <v>2</v>
      </c>
      <c r="R132" s="35" t="s">
        <v>265</v>
      </c>
      <c r="S132" s="57" t="str">
        <f>MID(Tabla1[[#This Row],[Aplicación]],6,2)</f>
        <v>11</v>
      </c>
      <c r="T132" s="54" t="str">
        <f>VLOOKUP(Tabla1[[#This Row],[AREA]],Hoja1!A:B,2,FALSE)</f>
        <v>11. Salud pública y seguridad ciudadana</v>
      </c>
      <c r="U132" s="57" t="str">
        <f>MID(Tabla1[[#This Row],[Aplicación]],9,4)</f>
        <v>1321</v>
      </c>
      <c r="V132" s="54" t="str">
        <f>VLOOKUP(Tabla1[[#This Row],[PROGRAMA]],Hoja1!A:B,2,FALSE)</f>
        <v>1321. Policía municipal</v>
      </c>
      <c r="W132" s="57" t="str">
        <f>MID(Tabla1[[#This Row],[Aplicación]],14,2)</f>
        <v>22</v>
      </c>
      <c r="X132" s="57" t="str">
        <f>MID(Tabla1[[#This Row],[Aplicación]],14,6)</f>
        <v>22103</v>
      </c>
    </row>
    <row r="133" spans="1:24" hidden="1" x14ac:dyDescent="0.25">
      <c r="A133" s="60">
        <v>220229000161</v>
      </c>
      <c r="B133" s="43" t="s">
        <v>390</v>
      </c>
      <c r="C133" s="61">
        <v>45292</v>
      </c>
      <c r="D133" s="60">
        <v>22024003060</v>
      </c>
      <c r="E133" s="43" t="s">
        <v>1256</v>
      </c>
      <c r="F133" s="62">
        <v>91798.67</v>
      </c>
      <c r="G133" s="43" t="s">
        <v>533</v>
      </c>
      <c r="H133" s="43" t="s">
        <v>534</v>
      </c>
      <c r="I133" s="60">
        <v>220</v>
      </c>
      <c r="J133" s="43" t="s">
        <v>535</v>
      </c>
      <c r="K133" s="43" t="s">
        <v>507</v>
      </c>
      <c r="L133" s="43" t="s">
        <v>399</v>
      </c>
      <c r="M133" s="43" t="s">
        <v>395</v>
      </c>
      <c r="N133" s="43" t="s">
        <v>396</v>
      </c>
      <c r="O133" s="52" t="s">
        <v>321</v>
      </c>
      <c r="P133" s="63" t="s">
        <v>276</v>
      </c>
      <c r="Q133" s="57" t="str">
        <f>MID(Tabla1[[#This Row],[Aplicación]],14,1)</f>
        <v>2</v>
      </c>
      <c r="R133" s="35" t="s">
        <v>265</v>
      </c>
      <c r="S133" s="57" t="str">
        <f>MID(Tabla1[[#This Row],[Aplicación]],6,2)</f>
        <v>06</v>
      </c>
      <c r="T133" s="54" t="str">
        <f>VLOOKUP(Tabla1[[#This Row],[AREA]],Hoja1!A:B,2,FALSE)</f>
        <v>06. Educación y cultura</v>
      </c>
      <c r="U133" s="57" t="str">
        <f>MID(Tabla1[[#This Row],[Aplicación]],9,4)</f>
        <v>3261</v>
      </c>
      <c r="V133" s="54" t="str">
        <f>VLOOKUP(Tabla1[[#This Row],[PROGRAMA]],Hoja1!A:B,2,FALSE)</f>
        <v>3261. Servicios complementarios de educación</v>
      </c>
      <c r="W133" s="57" t="str">
        <f>MID(Tabla1[[#This Row],[Aplicación]],14,2)</f>
        <v>22</v>
      </c>
      <c r="X133" s="57" t="str">
        <f>MID(Tabla1[[#This Row],[Aplicación]],14,6)</f>
        <v>22799</v>
      </c>
    </row>
    <row r="134" spans="1:24" hidden="1" x14ac:dyDescent="0.25">
      <c r="A134" s="44">
        <v>220239000361</v>
      </c>
      <c r="B134" s="45" t="s">
        <v>390</v>
      </c>
      <c r="C134" s="50">
        <v>45292</v>
      </c>
      <c r="D134" s="44">
        <v>22024001091</v>
      </c>
      <c r="E134" s="45" t="s">
        <v>1219</v>
      </c>
      <c r="F134" s="51">
        <v>90274.52</v>
      </c>
      <c r="G134" s="45" t="s">
        <v>421</v>
      </c>
      <c r="H134" s="45" t="s">
        <v>1619</v>
      </c>
      <c r="I134" s="44">
        <v>220</v>
      </c>
      <c r="J134" s="45" t="s">
        <v>393</v>
      </c>
      <c r="K134" s="45" t="s">
        <v>393</v>
      </c>
      <c r="L134" s="45" t="s">
        <v>399</v>
      </c>
      <c r="M134" s="45" t="s">
        <v>395</v>
      </c>
      <c r="N134" s="45" t="s">
        <v>396</v>
      </c>
      <c r="O134" s="52" t="s">
        <v>321</v>
      </c>
      <c r="P134" s="63" t="s">
        <v>276</v>
      </c>
      <c r="Q134" s="57" t="str">
        <f>MID(Tabla1[[#This Row],[Aplicación]],14,1)</f>
        <v>2</v>
      </c>
      <c r="R134" s="35" t="s">
        <v>265</v>
      </c>
      <c r="S134" s="57" t="str">
        <f>MID(Tabla1[[#This Row],[Aplicación]],6,2)</f>
        <v>11</v>
      </c>
      <c r="T134" s="54" t="str">
        <f>VLOOKUP(Tabla1[[#This Row],[AREA]],Hoja1!A:B,2,FALSE)</f>
        <v>11. Salud pública y seguridad ciudadana</v>
      </c>
      <c r="U134" s="57" t="str">
        <f>MID(Tabla1[[#This Row],[Aplicación]],9,4)</f>
        <v>1621</v>
      </c>
      <c r="V134" s="54" t="str">
        <f>VLOOKUP(Tabla1[[#This Row],[PROGRAMA]],Hoja1!A:B,2,FALSE)</f>
        <v>1621. Recogida de residuos</v>
      </c>
      <c r="W134" s="57" t="str">
        <f>MID(Tabla1[[#This Row],[Aplicación]],14,2)</f>
        <v>22</v>
      </c>
      <c r="X134" s="57" t="str">
        <f>MID(Tabla1[[#This Row],[Aplicación]],14,6)</f>
        <v>22799</v>
      </c>
    </row>
    <row r="135" spans="1:24" hidden="1" x14ac:dyDescent="0.25">
      <c r="A135" s="60">
        <v>220239000426</v>
      </c>
      <c r="B135" s="43" t="s">
        <v>390</v>
      </c>
      <c r="C135" s="61">
        <v>45292</v>
      </c>
      <c r="D135" s="60">
        <v>22024001100</v>
      </c>
      <c r="E135" s="43" t="s">
        <v>1257</v>
      </c>
      <c r="F135" s="62">
        <v>90000</v>
      </c>
      <c r="G135" s="43" t="s">
        <v>15</v>
      </c>
      <c r="H135" s="43" t="s">
        <v>1620</v>
      </c>
      <c r="I135" s="60">
        <v>220</v>
      </c>
      <c r="J135" s="43" t="s">
        <v>537</v>
      </c>
      <c r="K135" s="43" t="s">
        <v>537</v>
      </c>
      <c r="L135" s="43" t="s">
        <v>413</v>
      </c>
      <c r="M135" s="43" t="s">
        <v>395</v>
      </c>
      <c r="N135" s="43" t="s">
        <v>396</v>
      </c>
      <c r="O135" s="52" t="s">
        <v>321</v>
      </c>
      <c r="P135" s="63" t="s">
        <v>276</v>
      </c>
      <c r="Q135" s="57" t="str">
        <f>MID(Tabla1[[#This Row],[Aplicación]],14,1)</f>
        <v>2</v>
      </c>
      <c r="R135" s="35" t="s">
        <v>265</v>
      </c>
      <c r="S135" s="57" t="str">
        <f>MID(Tabla1[[#This Row],[Aplicación]],6,2)</f>
        <v>02</v>
      </c>
      <c r="T135" s="54" t="str">
        <f>VLOOKUP(Tabla1[[#This Row],[AREA]],Hoja1!A:B,2,FALSE)</f>
        <v>02. Urbanismo y vivienda</v>
      </c>
      <c r="U135" s="57" t="str">
        <f>MID(Tabla1[[#This Row],[Aplicación]],9,4)</f>
        <v>9332</v>
      </c>
      <c r="V135" s="54" t="str">
        <f>VLOOKUP(Tabla1[[#This Row],[PROGRAMA]],Hoja1!A:B,2,FALSE)</f>
        <v>9332. Mantenimiento de edificios e instalaciones municipales</v>
      </c>
      <c r="W135" s="57" t="str">
        <f>MID(Tabla1[[#This Row],[Aplicación]],14,2)</f>
        <v>22</v>
      </c>
      <c r="X135" s="57" t="str">
        <f>MID(Tabla1[[#This Row],[Aplicación]],14,6)</f>
        <v>22102</v>
      </c>
    </row>
    <row r="136" spans="1:24" hidden="1" x14ac:dyDescent="0.25">
      <c r="A136" s="44">
        <v>220239000742</v>
      </c>
      <c r="B136" s="45" t="s">
        <v>390</v>
      </c>
      <c r="C136" s="50">
        <v>45292</v>
      </c>
      <c r="D136" s="44">
        <v>22024001408</v>
      </c>
      <c r="E136" s="45" t="s">
        <v>1258</v>
      </c>
      <c r="F136" s="51">
        <v>9698</v>
      </c>
      <c r="G136" s="45" t="s">
        <v>1119</v>
      </c>
      <c r="H136" s="45" t="s">
        <v>1621</v>
      </c>
      <c r="I136" s="44">
        <v>220</v>
      </c>
      <c r="J136" s="45" t="s">
        <v>398</v>
      </c>
      <c r="K136" s="45" t="s">
        <v>398</v>
      </c>
      <c r="L136" s="45" t="s">
        <v>399</v>
      </c>
      <c r="M136" s="45" t="s">
        <v>585</v>
      </c>
      <c r="N136" s="45" t="s">
        <v>539</v>
      </c>
      <c r="O136" s="52" t="s">
        <v>326</v>
      </c>
      <c r="P136" s="63" t="s">
        <v>276</v>
      </c>
      <c r="Q136" s="57" t="str">
        <f>MID(Tabla1[[#This Row],[Aplicación]],14,1)</f>
        <v>2</v>
      </c>
      <c r="R136" s="35" t="s">
        <v>265</v>
      </c>
      <c r="S136" s="57" t="str">
        <f>MID(Tabla1[[#This Row],[Aplicación]],6,2)</f>
        <v>09</v>
      </c>
      <c r="T136" s="54" t="str">
        <f>VLOOKUP(Tabla1[[#This Row],[AREA]],Hoja1!A:B,2,FALSE)</f>
        <v>09. Turismo, eventos y marca ciudad</v>
      </c>
      <c r="U136" s="57" t="str">
        <f>MID(Tabla1[[#This Row],[Aplicación]],9,4)</f>
        <v>4321</v>
      </c>
      <c r="V136" s="54" t="str">
        <f>VLOOKUP(Tabla1[[#This Row],[PROGRAMA]],Hoja1!A:B,2,FALSE)</f>
        <v>4321. Turismo</v>
      </c>
      <c r="W136" s="57" t="str">
        <f>MID(Tabla1[[#This Row],[Aplicación]],14,2)</f>
        <v>22</v>
      </c>
      <c r="X136" s="57" t="str">
        <f>MID(Tabla1[[#This Row],[Aplicación]],14,6)</f>
        <v>22609</v>
      </c>
    </row>
    <row r="137" spans="1:24" hidden="1" x14ac:dyDescent="0.25">
      <c r="A137" s="44">
        <v>220240004887</v>
      </c>
      <c r="B137" s="45" t="s">
        <v>390</v>
      </c>
      <c r="C137" s="50">
        <v>45356</v>
      </c>
      <c r="D137" s="44">
        <v>22024003041</v>
      </c>
      <c r="E137" s="45" t="s">
        <v>1216</v>
      </c>
      <c r="F137" s="51">
        <v>89694.399999999994</v>
      </c>
      <c r="G137" s="45" t="s">
        <v>423</v>
      </c>
      <c r="H137" s="45" t="s">
        <v>1556</v>
      </c>
      <c r="I137" s="44">
        <v>220</v>
      </c>
      <c r="J137" s="45" t="s">
        <v>398</v>
      </c>
      <c r="K137" s="49" t="s">
        <v>398</v>
      </c>
      <c r="L137" s="45" t="s">
        <v>399</v>
      </c>
      <c r="M137" s="45" t="s">
        <v>395</v>
      </c>
      <c r="N137" s="45" t="s">
        <v>396</v>
      </c>
      <c r="O137" s="52" t="s">
        <v>321</v>
      </c>
      <c r="P137" s="63" t="s">
        <v>276</v>
      </c>
      <c r="Q137" s="57" t="str">
        <f>MID(Tabla1[[#This Row],[Aplicación]],14,1)</f>
        <v>2</v>
      </c>
      <c r="R137" s="35" t="s">
        <v>265</v>
      </c>
      <c r="S137" s="57" t="str">
        <f>MID(Tabla1[[#This Row],[Aplicación]],6,2)</f>
        <v>06</v>
      </c>
      <c r="T137" s="54" t="str">
        <f>VLOOKUP(Tabla1[[#This Row],[AREA]],Hoja1!A:B,2,FALSE)</f>
        <v>06. Educación y cultura</v>
      </c>
      <c r="U137" s="57" t="str">
        <f>MID(Tabla1[[#This Row],[Aplicación]],9,4)</f>
        <v>3231</v>
      </c>
      <c r="V137" s="54" t="str">
        <f>VLOOKUP(Tabla1[[#This Row],[PROGRAMA]],Hoja1!A:B,2,FALSE)</f>
        <v>3231. Escuelas infantiles</v>
      </c>
      <c r="W137" s="57" t="str">
        <f>MID(Tabla1[[#This Row],[Aplicación]],14,2)</f>
        <v>22</v>
      </c>
      <c r="X137" s="57" t="str">
        <f>MID(Tabla1[[#This Row],[Aplicación]],14,6)</f>
        <v>22799</v>
      </c>
    </row>
    <row r="138" spans="1:24" hidden="1" x14ac:dyDescent="0.25">
      <c r="A138" s="60">
        <v>220240004890</v>
      </c>
      <c r="B138" s="43" t="s">
        <v>390</v>
      </c>
      <c r="C138" s="61">
        <v>45356</v>
      </c>
      <c r="D138" s="60">
        <v>22024003067</v>
      </c>
      <c r="E138" s="43" t="s">
        <v>1216</v>
      </c>
      <c r="F138" s="62">
        <v>87894.399999999994</v>
      </c>
      <c r="G138" s="43" t="s">
        <v>425</v>
      </c>
      <c r="H138" s="43" t="s">
        <v>1560</v>
      </c>
      <c r="I138" s="60">
        <v>220</v>
      </c>
      <c r="J138" s="43" t="s">
        <v>398</v>
      </c>
      <c r="K138" s="43" t="s">
        <v>398</v>
      </c>
      <c r="L138" s="43" t="s">
        <v>399</v>
      </c>
      <c r="M138" s="43" t="s">
        <v>395</v>
      </c>
      <c r="N138" s="43" t="s">
        <v>396</v>
      </c>
      <c r="O138" s="52" t="s">
        <v>321</v>
      </c>
      <c r="P138" s="63" t="s">
        <v>276</v>
      </c>
      <c r="Q138" s="57" t="str">
        <f>MID(Tabla1[[#This Row],[Aplicación]],14,1)</f>
        <v>2</v>
      </c>
      <c r="R138" s="35" t="s">
        <v>265</v>
      </c>
      <c r="S138" s="57" t="str">
        <f>MID(Tabla1[[#This Row],[Aplicación]],6,2)</f>
        <v>06</v>
      </c>
      <c r="T138" s="54" t="str">
        <f>VLOOKUP(Tabla1[[#This Row],[AREA]],Hoja1!A:B,2,FALSE)</f>
        <v>06. Educación y cultura</v>
      </c>
      <c r="U138" s="57" t="str">
        <f>MID(Tabla1[[#This Row],[Aplicación]],9,4)</f>
        <v>3231</v>
      </c>
      <c r="V138" s="54" t="str">
        <f>VLOOKUP(Tabla1[[#This Row],[PROGRAMA]],Hoja1!A:B,2,FALSE)</f>
        <v>3231. Escuelas infantiles</v>
      </c>
      <c r="W138" s="57" t="str">
        <f>MID(Tabla1[[#This Row],[Aplicación]],14,2)</f>
        <v>22</v>
      </c>
      <c r="X138" s="57" t="str">
        <f>MID(Tabla1[[#This Row],[Aplicación]],14,6)</f>
        <v>22799</v>
      </c>
    </row>
    <row r="139" spans="1:24" hidden="1" x14ac:dyDescent="0.25">
      <c r="A139" s="60">
        <v>220240004736</v>
      </c>
      <c r="B139" s="43" t="s">
        <v>390</v>
      </c>
      <c r="C139" s="61">
        <v>45356</v>
      </c>
      <c r="D139" s="60">
        <v>22024003062</v>
      </c>
      <c r="E139" s="43" t="s">
        <v>1216</v>
      </c>
      <c r="F139" s="62">
        <v>87624</v>
      </c>
      <c r="G139" s="43" t="s">
        <v>512</v>
      </c>
      <c r="H139" s="43" t="s">
        <v>1623</v>
      </c>
      <c r="I139" s="60">
        <v>220</v>
      </c>
      <c r="J139" s="43" t="s">
        <v>398</v>
      </c>
      <c r="K139" s="43" t="s">
        <v>398</v>
      </c>
      <c r="L139" s="43" t="s">
        <v>399</v>
      </c>
      <c r="M139" s="43" t="s">
        <v>395</v>
      </c>
      <c r="N139" s="43" t="s">
        <v>396</v>
      </c>
      <c r="O139" s="52" t="s">
        <v>321</v>
      </c>
      <c r="P139" s="63" t="s">
        <v>276</v>
      </c>
      <c r="Q139" s="57" t="str">
        <f>MID(Tabla1[[#This Row],[Aplicación]],14,1)</f>
        <v>2</v>
      </c>
      <c r="R139" s="35" t="s">
        <v>265</v>
      </c>
      <c r="S139" s="57" t="str">
        <f>MID(Tabla1[[#This Row],[Aplicación]],6,2)</f>
        <v>06</v>
      </c>
      <c r="T139" s="54" t="str">
        <f>VLOOKUP(Tabla1[[#This Row],[AREA]],Hoja1!A:B,2,FALSE)</f>
        <v>06. Educación y cultura</v>
      </c>
      <c r="U139" s="57" t="str">
        <f>MID(Tabla1[[#This Row],[Aplicación]],9,4)</f>
        <v>3231</v>
      </c>
      <c r="V139" s="54" t="str">
        <f>VLOOKUP(Tabla1[[#This Row],[PROGRAMA]],Hoja1!A:B,2,FALSE)</f>
        <v>3231. Escuelas infantiles</v>
      </c>
      <c r="W139" s="57" t="str">
        <f>MID(Tabla1[[#This Row],[Aplicación]],14,2)</f>
        <v>22</v>
      </c>
      <c r="X139" s="57" t="str">
        <f>MID(Tabla1[[#This Row],[Aplicación]],14,6)</f>
        <v>22799</v>
      </c>
    </row>
    <row r="140" spans="1:24" hidden="1" x14ac:dyDescent="0.25">
      <c r="A140" s="60">
        <v>220239000865</v>
      </c>
      <c r="B140" s="43" t="s">
        <v>390</v>
      </c>
      <c r="C140" s="61">
        <v>45292</v>
      </c>
      <c r="D140" s="60">
        <v>22024001238</v>
      </c>
      <c r="E140" s="43" t="s">
        <v>1259</v>
      </c>
      <c r="F140" s="62">
        <v>85000</v>
      </c>
      <c r="G140" s="43" t="s">
        <v>426</v>
      </c>
      <c r="H140" s="43" t="s">
        <v>1625</v>
      </c>
      <c r="I140" s="60">
        <v>220</v>
      </c>
      <c r="J140" s="43" t="s">
        <v>427</v>
      </c>
      <c r="K140" s="43" t="s">
        <v>428</v>
      </c>
      <c r="L140" s="43" t="s">
        <v>413</v>
      </c>
      <c r="M140" s="43" t="s">
        <v>395</v>
      </c>
      <c r="N140" s="43" t="s">
        <v>433</v>
      </c>
      <c r="O140" s="52" t="s">
        <v>321</v>
      </c>
      <c r="P140" s="63" t="s">
        <v>276</v>
      </c>
      <c r="Q140" s="57" t="str">
        <f>MID(Tabla1[[#This Row],[Aplicación]],14,1)</f>
        <v>2</v>
      </c>
      <c r="R140" s="35" t="s">
        <v>265</v>
      </c>
      <c r="S140" s="57" t="str">
        <f>MID(Tabla1[[#This Row],[Aplicación]],6,2)</f>
        <v>04</v>
      </c>
      <c r="T140" s="54" t="str">
        <f>VLOOKUP(Tabla1[[#This Row],[AREA]],Hoja1!A:B,2,FALSE)</f>
        <v>04. Hacienda, personal y modernización administrativa</v>
      </c>
      <c r="U140" s="57" t="str">
        <f>MID(Tabla1[[#This Row],[Aplicación]],9,4)</f>
        <v>9204</v>
      </c>
      <c r="V140" s="54" t="str">
        <f>VLOOKUP(Tabla1[[#This Row],[PROGRAMA]],Hoja1!A:B,2,FALSE)</f>
        <v>9204. Tecnologías de la información y comunicación</v>
      </c>
      <c r="W140" s="57" t="str">
        <f>MID(Tabla1[[#This Row],[Aplicación]],14,2)</f>
        <v>22</v>
      </c>
      <c r="X140" s="57" t="str">
        <f>MID(Tabla1[[#This Row],[Aplicación]],14,6)</f>
        <v>22100</v>
      </c>
    </row>
    <row r="141" spans="1:24" hidden="1" x14ac:dyDescent="0.25">
      <c r="A141" s="60">
        <v>220240003324</v>
      </c>
      <c r="B141" s="43" t="s">
        <v>390</v>
      </c>
      <c r="C141" s="61">
        <v>45345</v>
      </c>
      <c r="D141" s="60">
        <v>22024001511</v>
      </c>
      <c r="E141" s="43" t="s">
        <v>1260</v>
      </c>
      <c r="F141" s="62">
        <v>30709.8</v>
      </c>
      <c r="G141" s="43" t="s">
        <v>603</v>
      </c>
      <c r="H141" s="43" t="s">
        <v>1626</v>
      </c>
      <c r="I141" s="60">
        <v>220</v>
      </c>
      <c r="J141" s="43" t="s">
        <v>604</v>
      </c>
      <c r="K141" s="43" t="s">
        <v>599</v>
      </c>
      <c r="L141" s="43" t="s">
        <v>413</v>
      </c>
      <c r="M141" s="43" t="s">
        <v>395</v>
      </c>
      <c r="N141" s="43" t="s">
        <v>396</v>
      </c>
      <c r="O141" s="52" t="s">
        <v>321</v>
      </c>
      <c r="P141" s="63" t="s">
        <v>276</v>
      </c>
      <c r="Q141" s="57" t="str">
        <f>MID(Tabla1[[#This Row],[Aplicación]],14,1)</f>
        <v>2</v>
      </c>
      <c r="R141" s="35" t="s">
        <v>265</v>
      </c>
      <c r="S141" s="57" t="str">
        <f>MID(Tabla1[[#This Row],[Aplicación]],6,2)</f>
        <v>06</v>
      </c>
      <c r="T141" s="54" t="str">
        <f>VLOOKUP(Tabla1[[#This Row],[AREA]],Hoja1!A:B,2,FALSE)</f>
        <v>06. Educación y cultura</v>
      </c>
      <c r="U141" s="57" t="str">
        <f>MID(Tabla1[[#This Row],[Aplicación]],9,4)</f>
        <v>3341</v>
      </c>
      <c r="V141" s="54" t="str">
        <f>VLOOKUP(Tabla1[[#This Row],[PROGRAMA]],Hoja1!A:B,2,FALSE)</f>
        <v>3341. Coordinación de políticas culturales</v>
      </c>
      <c r="W141" s="57" t="str">
        <f>MID(Tabla1[[#This Row],[Aplicación]],14,2)</f>
        <v>22</v>
      </c>
      <c r="X141" s="57" t="str">
        <f>MID(Tabla1[[#This Row],[Aplicación]],14,6)</f>
        <v>22609</v>
      </c>
    </row>
    <row r="142" spans="1:24" hidden="1" x14ac:dyDescent="0.25">
      <c r="A142" s="60">
        <v>220229000426</v>
      </c>
      <c r="B142" s="43" t="s">
        <v>390</v>
      </c>
      <c r="C142" s="61">
        <v>45292</v>
      </c>
      <c r="D142" s="60">
        <v>22024003422</v>
      </c>
      <c r="E142" s="43" t="s">
        <v>1197</v>
      </c>
      <c r="F142" s="62">
        <v>84843.68</v>
      </c>
      <c r="G142" s="43" t="s">
        <v>529</v>
      </c>
      <c r="H142" s="43" t="s">
        <v>551</v>
      </c>
      <c r="I142" s="60">
        <v>220</v>
      </c>
      <c r="J142" s="43" t="s">
        <v>531</v>
      </c>
      <c r="K142" s="43" t="s">
        <v>531</v>
      </c>
      <c r="L142" s="43" t="s">
        <v>399</v>
      </c>
      <c r="M142" s="43" t="s">
        <v>395</v>
      </c>
      <c r="N142" s="43" t="s">
        <v>396</v>
      </c>
      <c r="O142" s="52" t="s">
        <v>321</v>
      </c>
      <c r="P142" s="63" t="s">
        <v>276</v>
      </c>
      <c r="Q142" s="57" t="str">
        <f>MID(Tabla1[[#This Row],[Aplicación]],14,1)</f>
        <v>2</v>
      </c>
      <c r="R142" s="35" t="s">
        <v>265</v>
      </c>
      <c r="S142" s="57" t="str">
        <f>MID(Tabla1[[#This Row],[Aplicación]],6,2)</f>
        <v>04</v>
      </c>
      <c r="T142" s="54" t="str">
        <f>VLOOKUP(Tabla1[[#This Row],[AREA]],Hoja1!A:B,2,FALSE)</f>
        <v>04. Hacienda, personal y modernización administrativa</v>
      </c>
      <c r="U142" s="57" t="str">
        <f>MID(Tabla1[[#This Row],[Aplicación]],9,4)</f>
        <v>9204</v>
      </c>
      <c r="V142" s="54" t="str">
        <f>VLOOKUP(Tabla1[[#This Row],[PROGRAMA]],Hoja1!A:B,2,FALSE)</f>
        <v>9204. Tecnologías de la información y comunicación</v>
      </c>
      <c r="W142" s="57" t="str">
        <f>MID(Tabla1[[#This Row],[Aplicación]],14,2)</f>
        <v>21</v>
      </c>
      <c r="X142" s="57" t="str">
        <f>MID(Tabla1[[#This Row],[Aplicación]],14,6)</f>
        <v>216</v>
      </c>
    </row>
    <row r="143" spans="1:24" hidden="1" x14ac:dyDescent="0.25">
      <c r="A143" s="44">
        <v>220239000847</v>
      </c>
      <c r="B143" s="45" t="s">
        <v>390</v>
      </c>
      <c r="C143" s="50">
        <v>45292</v>
      </c>
      <c r="D143" s="44">
        <v>22024001442</v>
      </c>
      <c r="E143" s="45" t="s">
        <v>1261</v>
      </c>
      <c r="F143" s="51">
        <v>83000</v>
      </c>
      <c r="G143" s="45" t="s">
        <v>426</v>
      </c>
      <c r="H143" s="45" t="s">
        <v>1630</v>
      </c>
      <c r="I143" s="44">
        <v>220</v>
      </c>
      <c r="J143" s="45" t="s">
        <v>427</v>
      </c>
      <c r="K143" s="45" t="s">
        <v>428</v>
      </c>
      <c r="L143" s="45" t="s">
        <v>413</v>
      </c>
      <c r="M143" s="45" t="s">
        <v>395</v>
      </c>
      <c r="N143" s="45" t="s">
        <v>396</v>
      </c>
      <c r="O143" s="52" t="s">
        <v>321</v>
      </c>
      <c r="P143" s="63" t="s">
        <v>276</v>
      </c>
      <c r="Q143" s="57" t="str">
        <f>MID(Tabla1[[#This Row],[Aplicación]],14,1)</f>
        <v>2</v>
      </c>
      <c r="R143" s="35" t="s">
        <v>265</v>
      </c>
      <c r="S143" s="57" t="str">
        <f>MID(Tabla1[[#This Row],[Aplicación]],6,2)</f>
        <v>06</v>
      </c>
      <c r="T143" s="54" t="str">
        <f>VLOOKUP(Tabla1[[#This Row],[AREA]],Hoja1!A:B,2,FALSE)</f>
        <v>06. Educación y cultura</v>
      </c>
      <c r="U143" s="57" t="str">
        <f>MID(Tabla1[[#This Row],[Aplicación]],9,4)</f>
        <v>3341</v>
      </c>
      <c r="V143" s="54" t="str">
        <f>VLOOKUP(Tabla1[[#This Row],[PROGRAMA]],Hoja1!A:B,2,FALSE)</f>
        <v>3341. Coordinación de políticas culturales</v>
      </c>
      <c r="W143" s="57" t="str">
        <f>MID(Tabla1[[#This Row],[Aplicación]],14,2)</f>
        <v>22</v>
      </c>
      <c r="X143" s="57" t="str">
        <f>MID(Tabla1[[#This Row],[Aplicación]],14,6)</f>
        <v>22100</v>
      </c>
    </row>
    <row r="144" spans="1:24" hidden="1" x14ac:dyDescent="0.25">
      <c r="A144" s="60">
        <v>220239000442</v>
      </c>
      <c r="B144" s="43" t="s">
        <v>390</v>
      </c>
      <c r="C144" s="61">
        <v>45292</v>
      </c>
      <c r="D144" s="60">
        <v>22024001113</v>
      </c>
      <c r="E144" s="43" t="s">
        <v>1189</v>
      </c>
      <c r="F144" s="62">
        <v>14924.36</v>
      </c>
      <c r="G144" s="43" t="s">
        <v>947</v>
      </c>
      <c r="H144" s="43" t="s">
        <v>1631</v>
      </c>
      <c r="I144" s="60">
        <v>220</v>
      </c>
      <c r="J144" s="43" t="s">
        <v>398</v>
      </c>
      <c r="K144" s="43" t="s">
        <v>700</v>
      </c>
      <c r="L144" s="43" t="s">
        <v>399</v>
      </c>
      <c r="M144" s="43" t="s">
        <v>395</v>
      </c>
      <c r="N144" s="43" t="s">
        <v>396</v>
      </c>
      <c r="O144" s="52" t="s">
        <v>321</v>
      </c>
      <c r="P144" s="63" t="s">
        <v>276</v>
      </c>
      <c r="Q144" s="57" t="str">
        <f>MID(Tabla1[[#This Row],[Aplicación]],14,1)</f>
        <v>2</v>
      </c>
      <c r="R144" s="35" t="s">
        <v>265</v>
      </c>
      <c r="S144" s="57" t="str">
        <f>MID(Tabla1[[#This Row],[Aplicación]],6,2)</f>
        <v>10</v>
      </c>
      <c r="T144" s="54" t="str">
        <f>VLOOKUP(Tabla1[[#This Row],[AREA]],Hoja1!A:B,2,FALSE)</f>
        <v>10. Personas mayores, familia y servicios sociales</v>
      </c>
      <c r="U144" s="57" t="str">
        <f>MID(Tabla1[[#This Row],[Aplicación]],9,4)</f>
        <v>2312</v>
      </c>
      <c r="V144" s="54" t="str">
        <f>VLOOKUP(Tabla1[[#This Row],[PROGRAMA]],Hoja1!A:B,2,FALSE)</f>
        <v>2312. Iniciativas sociales</v>
      </c>
      <c r="W144" s="57" t="str">
        <f>MID(Tabla1[[#This Row],[Aplicación]],14,2)</f>
        <v>22</v>
      </c>
      <c r="X144" s="57" t="str">
        <f>MID(Tabla1[[#This Row],[Aplicación]],14,6)</f>
        <v>22799</v>
      </c>
    </row>
    <row r="145" spans="1:24" hidden="1" x14ac:dyDescent="0.25">
      <c r="A145" s="44">
        <v>220239000668</v>
      </c>
      <c r="B145" s="45" t="s">
        <v>390</v>
      </c>
      <c r="C145" s="50">
        <v>45292</v>
      </c>
      <c r="D145" s="44">
        <v>22024001399</v>
      </c>
      <c r="E145" s="45" t="s">
        <v>1226</v>
      </c>
      <c r="F145" s="51">
        <v>1992.32</v>
      </c>
      <c r="G145" s="45" t="s">
        <v>380</v>
      </c>
      <c r="H145" s="45" t="s">
        <v>1633</v>
      </c>
      <c r="I145" s="44">
        <v>220</v>
      </c>
      <c r="J145" s="45" t="s">
        <v>571</v>
      </c>
      <c r="K145" s="45" t="s">
        <v>571</v>
      </c>
      <c r="L145" s="45" t="s">
        <v>399</v>
      </c>
      <c r="M145" s="45" t="s">
        <v>395</v>
      </c>
      <c r="N145" s="45" t="s">
        <v>396</v>
      </c>
      <c r="O145" s="52" t="s">
        <v>325</v>
      </c>
      <c r="P145" s="63" t="s">
        <v>276</v>
      </c>
      <c r="Q145" s="57" t="str">
        <f>MID(Tabla1[[#This Row],[Aplicación]],14,1)</f>
        <v>2</v>
      </c>
      <c r="R145" s="35" t="s">
        <v>265</v>
      </c>
      <c r="S145" s="57" t="str">
        <f>MID(Tabla1[[#This Row],[Aplicación]],6,2)</f>
        <v>01</v>
      </c>
      <c r="T145" s="54" t="str">
        <f>VLOOKUP(Tabla1[[#This Row],[AREA]],Hoja1!A:B,2,FALSE)</f>
        <v>01. Alcaldía</v>
      </c>
      <c r="U145" s="57" t="str">
        <f>MID(Tabla1[[#This Row],[Aplicación]],9,4)</f>
        <v>4331</v>
      </c>
      <c r="V145" s="54" t="str">
        <f>VLOOKUP(Tabla1[[#This Row],[PROGRAMA]],Hoja1!A:B,2,FALSE)</f>
        <v>4331. Desarrollo empresarial</v>
      </c>
      <c r="W145" s="57" t="str">
        <f>MID(Tabla1[[#This Row],[Aplicación]],14,2)</f>
        <v>22</v>
      </c>
      <c r="X145" s="57" t="str">
        <f>MID(Tabla1[[#This Row],[Aplicación]],14,6)</f>
        <v>22706</v>
      </c>
    </row>
    <row r="146" spans="1:24" hidden="1" x14ac:dyDescent="0.25">
      <c r="A146" s="60">
        <v>220239000476</v>
      </c>
      <c r="B146" s="43" t="s">
        <v>390</v>
      </c>
      <c r="C146" s="61">
        <v>45292</v>
      </c>
      <c r="D146" s="60">
        <v>22024001095</v>
      </c>
      <c r="E146" s="43" t="s">
        <v>1262</v>
      </c>
      <c r="F146" s="62">
        <v>82001.53</v>
      </c>
      <c r="G146" s="43" t="s">
        <v>60</v>
      </c>
      <c r="H146" s="43" t="s">
        <v>1635</v>
      </c>
      <c r="I146" s="60">
        <v>220</v>
      </c>
      <c r="J146" s="43" t="s">
        <v>398</v>
      </c>
      <c r="K146" s="43" t="s">
        <v>393</v>
      </c>
      <c r="L146" s="43" t="s">
        <v>399</v>
      </c>
      <c r="M146" s="43" t="s">
        <v>395</v>
      </c>
      <c r="N146" s="43" t="s">
        <v>396</v>
      </c>
      <c r="O146" s="52" t="s">
        <v>321</v>
      </c>
      <c r="P146" s="63" t="s">
        <v>276</v>
      </c>
      <c r="Q146" s="57" t="str">
        <f>MID(Tabla1[[#This Row],[Aplicación]],14,1)</f>
        <v>2</v>
      </c>
      <c r="R146" s="35" t="s">
        <v>265</v>
      </c>
      <c r="S146" s="57" t="str">
        <f>MID(Tabla1[[#This Row],[Aplicación]],6,2)</f>
        <v>03</v>
      </c>
      <c r="T146" s="54" t="str">
        <f>VLOOKUP(Tabla1[[#This Row],[AREA]],Hoja1!A:B,2,FALSE)</f>
        <v>03. Participación ciudadana y deportes</v>
      </c>
      <c r="U146" s="57" t="str">
        <f>MID(Tabla1[[#This Row],[Aplicación]],9,4)</f>
        <v>9241</v>
      </c>
      <c r="V146" s="54" t="str">
        <f>VLOOKUP(Tabla1[[#This Row],[PROGRAMA]],Hoja1!A:B,2,FALSE)</f>
        <v>9241. Participación ciudadana</v>
      </c>
      <c r="W146" s="57" t="str">
        <f>MID(Tabla1[[#This Row],[Aplicación]],14,2)</f>
        <v>21</v>
      </c>
      <c r="X146" s="57" t="str">
        <f>MID(Tabla1[[#This Row],[Aplicación]],14,6)</f>
        <v>213</v>
      </c>
    </row>
    <row r="147" spans="1:24" hidden="1" x14ac:dyDescent="0.25">
      <c r="A147" s="44">
        <v>220240004873</v>
      </c>
      <c r="B147" s="45" t="s">
        <v>390</v>
      </c>
      <c r="C147" s="50">
        <v>45356</v>
      </c>
      <c r="D147" s="44">
        <v>22024002183</v>
      </c>
      <c r="E147" s="45" t="s">
        <v>1234</v>
      </c>
      <c r="F147" s="51">
        <v>14924.36</v>
      </c>
      <c r="G147" s="45" t="s">
        <v>947</v>
      </c>
      <c r="H147" s="45" t="s">
        <v>1636</v>
      </c>
      <c r="I147" s="44">
        <v>220</v>
      </c>
      <c r="J147" s="45" t="s">
        <v>398</v>
      </c>
      <c r="K147" s="45" t="s">
        <v>700</v>
      </c>
      <c r="L147" s="45" t="s">
        <v>399</v>
      </c>
      <c r="M147" s="45" t="s">
        <v>395</v>
      </c>
      <c r="N147" s="45" t="s">
        <v>396</v>
      </c>
      <c r="O147" s="52" t="s">
        <v>321</v>
      </c>
      <c r="P147" s="63" t="s">
        <v>276</v>
      </c>
      <c r="Q147" s="57" t="str">
        <f>MID(Tabla1[[#This Row],[Aplicación]],14,1)</f>
        <v>2</v>
      </c>
      <c r="R147" s="35" t="s">
        <v>265</v>
      </c>
      <c r="S147" s="57" t="str">
        <f>MID(Tabla1[[#This Row],[Aplicación]],6,2)</f>
        <v>10</v>
      </c>
      <c r="T147" s="54" t="str">
        <f>VLOOKUP(Tabla1[[#This Row],[AREA]],Hoja1!A:B,2,FALSE)</f>
        <v>10. Personas mayores, familia y servicios sociales</v>
      </c>
      <c r="U147" s="57" t="str">
        <f>MID(Tabla1[[#This Row],[Aplicación]],9,4)</f>
        <v>2314</v>
      </c>
      <c r="V147" s="54" t="str">
        <f>VLOOKUP(Tabla1[[#This Row],[PROGRAMA]],Hoja1!A:B,2,FALSE)</f>
        <v>2314. Centro de programas juveniles</v>
      </c>
      <c r="W147" s="57" t="str">
        <f>MID(Tabla1[[#This Row],[Aplicación]],14,2)</f>
        <v>22</v>
      </c>
      <c r="X147" s="57" t="str">
        <f>MID(Tabla1[[#This Row],[Aplicación]],14,6)</f>
        <v>22799</v>
      </c>
    </row>
    <row r="148" spans="1:24" hidden="1" x14ac:dyDescent="0.25">
      <c r="A148" s="60">
        <v>220240008441</v>
      </c>
      <c r="B148" s="43" t="s">
        <v>390</v>
      </c>
      <c r="C148" s="61">
        <v>45373</v>
      </c>
      <c r="D148" s="60">
        <v>22024003571</v>
      </c>
      <c r="E148" s="43" t="s">
        <v>1213</v>
      </c>
      <c r="F148" s="62">
        <v>80500</v>
      </c>
      <c r="G148" s="43" t="s">
        <v>1637</v>
      </c>
      <c r="H148" s="43" t="s">
        <v>1638</v>
      </c>
      <c r="I148" s="60">
        <v>220</v>
      </c>
      <c r="J148" s="43" t="s">
        <v>398</v>
      </c>
      <c r="K148" s="43" t="s">
        <v>398</v>
      </c>
      <c r="L148" s="43" t="s">
        <v>399</v>
      </c>
      <c r="M148" s="43" t="s">
        <v>395</v>
      </c>
      <c r="N148" s="43" t="s">
        <v>396</v>
      </c>
      <c r="O148" s="52" t="s">
        <v>321</v>
      </c>
      <c r="P148" s="63" t="s">
        <v>276</v>
      </c>
      <c r="Q148" s="57" t="str">
        <f>MID(Tabla1[[#This Row],[Aplicación]],14,1)</f>
        <v>2</v>
      </c>
      <c r="R148" s="35" t="s">
        <v>265</v>
      </c>
      <c r="S148" s="57" t="str">
        <f>MID(Tabla1[[#This Row],[Aplicación]],6,2)</f>
        <v>01</v>
      </c>
      <c r="T148" s="54" t="str">
        <f>VLOOKUP(Tabla1[[#This Row],[AREA]],Hoja1!A:B,2,FALSE)</f>
        <v>01. Alcaldía</v>
      </c>
      <c r="U148" s="57" t="str">
        <f>MID(Tabla1[[#This Row],[Aplicación]],9,4)</f>
        <v>9206</v>
      </c>
      <c r="V148" s="54" t="str">
        <f>VLOOKUP(Tabla1[[#This Row],[PROGRAMA]],Hoja1!A:B,2,FALSE)</f>
        <v>9206. Archivo municipal</v>
      </c>
      <c r="W148" s="57" t="str">
        <f>MID(Tabla1[[#This Row],[Aplicación]],14,2)</f>
        <v>22</v>
      </c>
      <c r="X148" s="57" t="str">
        <f>MID(Tabla1[[#This Row],[Aplicación]],14,6)</f>
        <v>22706</v>
      </c>
    </row>
    <row r="149" spans="1:24" hidden="1" x14ac:dyDescent="0.25">
      <c r="A149" s="44">
        <v>220239000893</v>
      </c>
      <c r="B149" s="45" t="s">
        <v>390</v>
      </c>
      <c r="C149" s="50">
        <v>45292</v>
      </c>
      <c r="D149" s="44">
        <v>22024001292</v>
      </c>
      <c r="E149" s="45" t="s">
        <v>1263</v>
      </c>
      <c r="F149" s="51">
        <v>80000</v>
      </c>
      <c r="G149" s="45" t="s">
        <v>12</v>
      </c>
      <c r="H149" s="45" t="s">
        <v>1639</v>
      </c>
      <c r="I149" s="44">
        <v>220</v>
      </c>
      <c r="J149" s="45" t="s">
        <v>393</v>
      </c>
      <c r="K149" s="45" t="s">
        <v>393</v>
      </c>
      <c r="L149" s="45" t="s">
        <v>413</v>
      </c>
      <c r="M149" s="45" t="s">
        <v>395</v>
      </c>
      <c r="N149" s="45" t="s">
        <v>396</v>
      </c>
      <c r="O149" s="52" t="s">
        <v>321</v>
      </c>
      <c r="P149" s="63" t="s">
        <v>276</v>
      </c>
      <c r="Q149" s="57" t="str">
        <f>MID(Tabla1[[#This Row],[Aplicación]],14,1)</f>
        <v>2</v>
      </c>
      <c r="R149" s="35" t="s">
        <v>265</v>
      </c>
      <c r="S149" s="57" t="str">
        <f>MID(Tabla1[[#This Row],[Aplicación]],6,2)</f>
        <v>07</v>
      </c>
      <c r="T149" s="54" t="str">
        <f>VLOOKUP(Tabla1[[#This Row],[AREA]],Hoja1!A:B,2,FALSE)</f>
        <v>07. Medio ambiente</v>
      </c>
      <c r="U149" s="57" t="str">
        <f>MID(Tabla1[[#This Row],[Aplicación]],9,4)</f>
        <v>1711</v>
      </c>
      <c r="V149" s="54" t="str">
        <f>VLOOKUP(Tabla1[[#This Row],[PROGRAMA]],Hoja1!A:B,2,FALSE)</f>
        <v>1711. Parques y jardines</v>
      </c>
      <c r="W149" s="57" t="str">
        <f>MID(Tabla1[[#This Row],[Aplicación]],14,2)</f>
        <v>22</v>
      </c>
      <c r="X149" s="57" t="str">
        <f>MID(Tabla1[[#This Row],[Aplicación]],14,6)</f>
        <v>22103</v>
      </c>
    </row>
    <row r="150" spans="1:24" hidden="1" x14ac:dyDescent="0.25">
      <c r="A150" s="60">
        <v>220240004891</v>
      </c>
      <c r="B150" s="43" t="s">
        <v>390</v>
      </c>
      <c r="C150" s="61">
        <v>45356</v>
      </c>
      <c r="D150" s="60">
        <v>22024003069</v>
      </c>
      <c r="E150" s="43" t="s">
        <v>1216</v>
      </c>
      <c r="F150" s="62">
        <v>77461.919999999998</v>
      </c>
      <c r="G150" s="43" t="s">
        <v>515</v>
      </c>
      <c r="H150" s="43" t="s">
        <v>1640</v>
      </c>
      <c r="I150" s="60">
        <v>220</v>
      </c>
      <c r="J150" s="43" t="s">
        <v>393</v>
      </c>
      <c r="K150" s="43" t="s">
        <v>393</v>
      </c>
      <c r="L150" s="43" t="s">
        <v>399</v>
      </c>
      <c r="M150" s="43" t="s">
        <v>395</v>
      </c>
      <c r="N150" s="43" t="s">
        <v>396</v>
      </c>
      <c r="O150" s="52" t="s">
        <v>321</v>
      </c>
      <c r="P150" s="63" t="s">
        <v>276</v>
      </c>
      <c r="Q150" s="57" t="str">
        <f>MID(Tabla1[[#This Row],[Aplicación]],14,1)</f>
        <v>2</v>
      </c>
      <c r="R150" s="35" t="s">
        <v>265</v>
      </c>
      <c r="S150" s="57" t="str">
        <f>MID(Tabla1[[#This Row],[Aplicación]],6,2)</f>
        <v>06</v>
      </c>
      <c r="T150" s="54" t="str">
        <f>VLOOKUP(Tabla1[[#This Row],[AREA]],Hoja1!A:B,2,FALSE)</f>
        <v>06. Educación y cultura</v>
      </c>
      <c r="U150" s="57" t="str">
        <f>MID(Tabla1[[#This Row],[Aplicación]],9,4)</f>
        <v>3231</v>
      </c>
      <c r="V150" s="54" t="str">
        <f>VLOOKUP(Tabla1[[#This Row],[PROGRAMA]],Hoja1!A:B,2,FALSE)</f>
        <v>3231. Escuelas infantiles</v>
      </c>
      <c r="W150" s="57" t="str">
        <f>MID(Tabla1[[#This Row],[Aplicación]],14,2)</f>
        <v>22</v>
      </c>
      <c r="X150" s="57" t="str">
        <f>MID(Tabla1[[#This Row],[Aplicación]],14,6)</f>
        <v>22799</v>
      </c>
    </row>
    <row r="151" spans="1:24" hidden="1" x14ac:dyDescent="0.25">
      <c r="A151" s="60">
        <v>220240004889</v>
      </c>
      <c r="B151" s="43" t="s">
        <v>390</v>
      </c>
      <c r="C151" s="61">
        <v>45356</v>
      </c>
      <c r="D151" s="60">
        <v>22024003049</v>
      </c>
      <c r="E151" s="43" t="s">
        <v>1216</v>
      </c>
      <c r="F151" s="62">
        <v>77283.570000000007</v>
      </c>
      <c r="G151" s="43" t="s">
        <v>425</v>
      </c>
      <c r="H151" s="43" t="s">
        <v>1641</v>
      </c>
      <c r="I151" s="60">
        <v>220</v>
      </c>
      <c r="J151" s="43" t="s">
        <v>398</v>
      </c>
      <c r="K151" s="43" t="s">
        <v>398</v>
      </c>
      <c r="L151" s="43" t="s">
        <v>399</v>
      </c>
      <c r="M151" s="43" t="s">
        <v>395</v>
      </c>
      <c r="N151" s="43" t="s">
        <v>396</v>
      </c>
      <c r="O151" s="52" t="s">
        <v>321</v>
      </c>
      <c r="P151" s="63" t="s">
        <v>276</v>
      </c>
      <c r="Q151" s="57" t="str">
        <f>MID(Tabla1[[#This Row],[Aplicación]],14,1)</f>
        <v>2</v>
      </c>
      <c r="R151" s="35" t="s">
        <v>265</v>
      </c>
      <c r="S151" s="57" t="str">
        <f>MID(Tabla1[[#This Row],[Aplicación]],6,2)</f>
        <v>06</v>
      </c>
      <c r="T151" s="54" t="str">
        <f>VLOOKUP(Tabla1[[#This Row],[AREA]],Hoja1!A:B,2,FALSE)</f>
        <v>06. Educación y cultura</v>
      </c>
      <c r="U151" s="57" t="str">
        <f>MID(Tabla1[[#This Row],[Aplicación]],9,4)</f>
        <v>3231</v>
      </c>
      <c r="V151" s="54" t="str">
        <f>VLOOKUP(Tabla1[[#This Row],[PROGRAMA]],Hoja1!A:B,2,FALSE)</f>
        <v>3231. Escuelas infantiles</v>
      </c>
      <c r="W151" s="57" t="str">
        <f>MID(Tabla1[[#This Row],[Aplicación]],14,2)</f>
        <v>22</v>
      </c>
      <c r="X151" s="57" t="str">
        <f>MID(Tabla1[[#This Row],[Aplicación]],14,6)</f>
        <v>22799</v>
      </c>
    </row>
    <row r="152" spans="1:24" hidden="1" x14ac:dyDescent="0.25">
      <c r="A152" s="60">
        <v>220239000428</v>
      </c>
      <c r="B152" s="43" t="s">
        <v>390</v>
      </c>
      <c r="C152" s="61">
        <v>45292</v>
      </c>
      <c r="D152" s="60">
        <v>22024001101</v>
      </c>
      <c r="E152" s="43" t="s">
        <v>1264</v>
      </c>
      <c r="F152" s="62">
        <v>77000</v>
      </c>
      <c r="G152" s="43" t="s">
        <v>15</v>
      </c>
      <c r="H152" s="43" t="s">
        <v>1642</v>
      </c>
      <c r="I152" s="60">
        <v>220</v>
      </c>
      <c r="J152" s="43" t="s">
        <v>537</v>
      </c>
      <c r="K152" s="43" t="s">
        <v>537</v>
      </c>
      <c r="L152" s="43" t="s">
        <v>413</v>
      </c>
      <c r="M152" s="43" t="s">
        <v>395</v>
      </c>
      <c r="N152" s="43" t="s">
        <v>396</v>
      </c>
      <c r="O152" s="52" t="s">
        <v>321</v>
      </c>
      <c r="P152" s="63" t="s">
        <v>276</v>
      </c>
      <c r="Q152" s="57" t="str">
        <f>MID(Tabla1[[#This Row],[Aplicación]],14,1)</f>
        <v>2</v>
      </c>
      <c r="R152" s="35" t="s">
        <v>265</v>
      </c>
      <c r="S152" s="57" t="str">
        <f>MID(Tabla1[[#This Row],[Aplicación]],6,2)</f>
        <v>11</v>
      </c>
      <c r="T152" s="54" t="str">
        <f>VLOOKUP(Tabla1[[#This Row],[AREA]],Hoja1!A:B,2,FALSE)</f>
        <v>11. Salud pública y seguridad ciudadana</v>
      </c>
      <c r="U152" s="57" t="str">
        <f>MID(Tabla1[[#This Row],[Aplicación]],9,4)</f>
        <v>1321</v>
      </c>
      <c r="V152" s="54" t="str">
        <f>VLOOKUP(Tabla1[[#This Row],[PROGRAMA]],Hoja1!A:B,2,FALSE)</f>
        <v>1321. Policía municipal</v>
      </c>
      <c r="W152" s="57" t="str">
        <f>MID(Tabla1[[#This Row],[Aplicación]],14,2)</f>
        <v>22</v>
      </c>
      <c r="X152" s="57" t="str">
        <f>MID(Tabla1[[#This Row],[Aplicación]],14,6)</f>
        <v>22102</v>
      </c>
    </row>
    <row r="153" spans="1:24" hidden="1" x14ac:dyDescent="0.25">
      <c r="A153" s="60">
        <v>220240004870</v>
      </c>
      <c r="B153" s="43" t="s">
        <v>673</v>
      </c>
      <c r="C153" s="61">
        <v>45356</v>
      </c>
      <c r="D153" s="60">
        <v>22024001113</v>
      </c>
      <c r="E153" s="43" t="s">
        <v>1189</v>
      </c>
      <c r="F153" s="62">
        <v>-14924.36</v>
      </c>
      <c r="G153" s="43" t="s">
        <v>947</v>
      </c>
      <c r="H153" s="43" t="s">
        <v>1644</v>
      </c>
      <c r="I153" s="60">
        <v>220</v>
      </c>
      <c r="J153" s="43" t="s">
        <v>398</v>
      </c>
      <c r="K153" s="43" t="s">
        <v>700</v>
      </c>
      <c r="L153" s="43" t="s">
        <v>399</v>
      </c>
      <c r="M153" s="43" t="s">
        <v>395</v>
      </c>
      <c r="N153" s="43" t="s">
        <v>396</v>
      </c>
      <c r="O153" s="52" t="s">
        <v>321</v>
      </c>
      <c r="P153" s="63" t="s">
        <v>276</v>
      </c>
      <c r="Q153" s="57" t="str">
        <f>MID(Tabla1[[#This Row],[Aplicación]],14,1)</f>
        <v>2</v>
      </c>
      <c r="R153" s="35" t="s">
        <v>265</v>
      </c>
      <c r="S153" s="57" t="str">
        <f>MID(Tabla1[[#This Row],[Aplicación]],6,2)</f>
        <v>10</v>
      </c>
      <c r="T153" s="54" t="str">
        <f>VLOOKUP(Tabla1[[#This Row],[AREA]],Hoja1!A:B,2,FALSE)</f>
        <v>10. Personas mayores, familia y servicios sociales</v>
      </c>
      <c r="U153" s="57" t="str">
        <f>MID(Tabla1[[#This Row],[Aplicación]],9,4)</f>
        <v>2312</v>
      </c>
      <c r="V153" s="54" t="str">
        <f>VLOOKUP(Tabla1[[#This Row],[PROGRAMA]],Hoja1!A:B,2,FALSE)</f>
        <v>2312. Iniciativas sociales</v>
      </c>
      <c r="W153" s="57" t="str">
        <f>MID(Tabla1[[#This Row],[Aplicación]],14,2)</f>
        <v>22</v>
      </c>
      <c r="X153" s="57" t="str">
        <f>MID(Tabla1[[#This Row],[Aplicación]],14,6)</f>
        <v>22799</v>
      </c>
    </row>
    <row r="154" spans="1:24" hidden="1" x14ac:dyDescent="0.25">
      <c r="A154" s="44">
        <v>220240005061</v>
      </c>
      <c r="B154" s="45" t="s">
        <v>390</v>
      </c>
      <c r="C154" s="50">
        <v>45358</v>
      </c>
      <c r="D154" s="44">
        <v>22024002493</v>
      </c>
      <c r="E154" s="45" t="s">
        <v>1266</v>
      </c>
      <c r="F154" s="51">
        <v>75000</v>
      </c>
      <c r="G154" s="45" t="s">
        <v>426</v>
      </c>
      <c r="H154" s="45" t="s">
        <v>1645</v>
      </c>
      <c r="I154" s="44">
        <v>220</v>
      </c>
      <c r="J154" s="45" t="s">
        <v>427</v>
      </c>
      <c r="K154" s="49" t="s">
        <v>428</v>
      </c>
      <c r="L154" s="45" t="s">
        <v>413</v>
      </c>
      <c r="M154" s="45" t="s">
        <v>395</v>
      </c>
      <c r="N154" s="45" t="s">
        <v>396</v>
      </c>
      <c r="O154" s="52" t="s">
        <v>321</v>
      </c>
      <c r="P154" s="63" t="s">
        <v>276</v>
      </c>
      <c r="Q154" s="57" t="str">
        <f>MID(Tabla1[[#This Row],[Aplicación]],14,1)</f>
        <v>2</v>
      </c>
      <c r="R154" s="35" t="s">
        <v>265</v>
      </c>
      <c r="S154" s="57" t="str">
        <f>MID(Tabla1[[#This Row],[Aplicación]],6,2)</f>
        <v>09</v>
      </c>
      <c r="T154" s="54" t="str">
        <f>VLOOKUP(Tabla1[[#This Row],[AREA]],Hoja1!A:B,2,FALSE)</f>
        <v>09. Turismo, eventos y marca ciudad</v>
      </c>
      <c r="U154" s="57" t="str">
        <f>MID(Tabla1[[#This Row],[Aplicación]],9,4)</f>
        <v>4321</v>
      </c>
      <c r="V154" s="54" t="str">
        <f>VLOOKUP(Tabla1[[#This Row],[PROGRAMA]],Hoja1!A:B,2,FALSE)</f>
        <v>4321. Turismo</v>
      </c>
      <c r="W154" s="57" t="str">
        <f>MID(Tabla1[[#This Row],[Aplicación]],14,2)</f>
        <v>22</v>
      </c>
      <c r="X154" s="57" t="str">
        <f>MID(Tabla1[[#This Row],[Aplicación]],14,6)</f>
        <v>22100</v>
      </c>
    </row>
    <row r="155" spans="1:24" hidden="1" x14ac:dyDescent="0.25">
      <c r="A155" s="44">
        <v>220239000421</v>
      </c>
      <c r="B155" s="45" t="s">
        <v>390</v>
      </c>
      <c r="C155" s="50">
        <v>45292</v>
      </c>
      <c r="D155" s="44">
        <v>22024001093</v>
      </c>
      <c r="E155" s="45" t="s">
        <v>1268</v>
      </c>
      <c r="F155" s="51">
        <v>74200</v>
      </c>
      <c r="G155" s="45" t="s">
        <v>15</v>
      </c>
      <c r="H155" s="45" t="s">
        <v>1646</v>
      </c>
      <c r="I155" s="44">
        <v>220</v>
      </c>
      <c r="J155" s="45" t="s">
        <v>537</v>
      </c>
      <c r="K155" s="45" t="s">
        <v>537</v>
      </c>
      <c r="L155" s="45" t="s">
        <v>413</v>
      </c>
      <c r="M155" s="45" t="s">
        <v>395</v>
      </c>
      <c r="N155" s="45" t="s">
        <v>396</v>
      </c>
      <c r="O155" s="52" t="s">
        <v>321</v>
      </c>
      <c r="P155" s="63" t="s">
        <v>276</v>
      </c>
      <c r="Q155" s="57" t="str">
        <f>MID(Tabla1[[#This Row],[Aplicación]],14,1)</f>
        <v>2</v>
      </c>
      <c r="R155" s="35" t="s">
        <v>265</v>
      </c>
      <c r="S155" s="57" t="str">
        <f>MID(Tabla1[[#This Row],[Aplicación]],6,2)</f>
        <v>10</v>
      </c>
      <c r="T155" s="54" t="str">
        <f>VLOOKUP(Tabla1[[#This Row],[AREA]],Hoja1!A:B,2,FALSE)</f>
        <v>10. Personas mayores, familia y servicios sociales</v>
      </c>
      <c r="U155" s="57" t="str">
        <f>MID(Tabla1[[#This Row],[Aplicación]],9,4)</f>
        <v>2312</v>
      </c>
      <c r="V155" s="54" t="str">
        <f>VLOOKUP(Tabla1[[#This Row],[PROGRAMA]],Hoja1!A:B,2,FALSE)</f>
        <v>2312. Iniciativas sociales</v>
      </c>
      <c r="W155" s="57" t="str">
        <f>MID(Tabla1[[#This Row],[Aplicación]],14,2)</f>
        <v>22</v>
      </c>
      <c r="X155" s="57" t="str">
        <f>MID(Tabla1[[#This Row],[Aplicación]],14,6)</f>
        <v>22102</v>
      </c>
    </row>
    <row r="156" spans="1:24" hidden="1" x14ac:dyDescent="0.25">
      <c r="A156" s="60">
        <v>220239000432</v>
      </c>
      <c r="B156" s="43" t="s">
        <v>390</v>
      </c>
      <c r="C156" s="61">
        <v>45292</v>
      </c>
      <c r="D156" s="60">
        <v>22024001105</v>
      </c>
      <c r="E156" s="43" t="s">
        <v>1269</v>
      </c>
      <c r="F156" s="62">
        <v>74000</v>
      </c>
      <c r="G156" s="43" t="s">
        <v>15</v>
      </c>
      <c r="H156" s="43" t="s">
        <v>1647</v>
      </c>
      <c r="I156" s="60">
        <v>220</v>
      </c>
      <c r="J156" s="43" t="s">
        <v>537</v>
      </c>
      <c r="K156" s="43" t="s">
        <v>537</v>
      </c>
      <c r="L156" s="43" t="s">
        <v>413</v>
      </c>
      <c r="M156" s="43" t="s">
        <v>395</v>
      </c>
      <c r="N156" s="43" t="s">
        <v>433</v>
      </c>
      <c r="O156" s="52" t="s">
        <v>321</v>
      </c>
      <c r="P156" s="63" t="s">
        <v>276</v>
      </c>
      <c r="Q156" s="57" t="str">
        <f>MID(Tabla1[[#This Row],[Aplicación]],14,1)</f>
        <v>2</v>
      </c>
      <c r="R156" s="35" t="s">
        <v>265</v>
      </c>
      <c r="S156" s="57" t="str">
        <f>MID(Tabla1[[#This Row],[Aplicación]],6,2)</f>
        <v>06</v>
      </c>
      <c r="T156" s="54" t="str">
        <f>VLOOKUP(Tabla1[[#This Row],[AREA]],Hoja1!A:B,2,FALSE)</f>
        <v>06. Educación y cultura</v>
      </c>
      <c r="U156" s="57" t="str">
        <f>MID(Tabla1[[#This Row],[Aplicación]],9,4)</f>
        <v>3231</v>
      </c>
      <c r="V156" s="54" t="str">
        <f>VLOOKUP(Tabla1[[#This Row],[PROGRAMA]],Hoja1!A:B,2,FALSE)</f>
        <v>3231. Escuelas infantiles</v>
      </c>
      <c r="W156" s="57" t="str">
        <f>MID(Tabla1[[#This Row],[Aplicación]],14,2)</f>
        <v>22</v>
      </c>
      <c r="X156" s="57" t="str">
        <f>MID(Tabla1[[#This Row],[Aplicación]],14,6)</f>
        <v>22102</v>
      </c>
    </row>
    <row r="157" spans="1:24" hidden="1" x14ac:dyDescent="0.25">
      <c r="A157" s="44">
        <v>220240004892</v>
      </c>
      <c r="B157" s="45" t="s">
        <v>390</v>
      </c>
      <c r="C157" s="50">
        <v>45356</v>
      </c>
      <c r="D157" s="44">
        <v>22024003071</v>
      </c>
      <c r="E157" s="45" t="s">
        <v>1216</v>
      </c>
      <c r="F157" s="51">
        <v>72958.77</v>
      </c>
      <c r="G157" s="45" t="s">
        <v>515</v>
      </c>
      <c r="H157" s="45" t="s">
        <v>1648</v>
      </c>
      <c r="I157" s="44">
        <v>220</v>
      </c>
      <c r="J157" s="45" t="s">
        <v>393</v>
      </c>
      <c r="K157" s="45" t="s">
        <v>393</v>
      </c>
      <c r="L157" s="45" t="s">
        <v>399</v>
      </c>
      <c r="M157" s="45" t="s">
        <v>395</v>
      </c>
      <c r="N157" s="45" t="s">
        <v>396</v>
      </c>
      <c r="O157" s="52" t="s">
        <v>321</v>
      </c>
      <c r="P157" s="63" t="s">
        <v>276</v>
      </c>
      <c r="Q157" s="57" t="str">
        <f>MID(Tabla1[[#This Row],[Aplicación]],14,1)</f>
        <v>2</v>
      </c>
      <c r="R157" s="35" t="s">
        <v>265</v>
      </c>
      <c r="S157" s="57" t="str">
        <f>MID(Tabla1[[#This Row],[Aplicación]],6,2)</f>
        <v>06</v>
      </c>
      <c r="T157" s="54" t="str">
        <f>VLOOKUP(Tabla1[[#This Row],[AREA]],Hoja1!A:B,2,FALSE)</f>
        <v>06. Educación y cultura</v>
      </c>
      <c r="U157" s="57" t="str">
        <f>MID(Tabla1[[#This Row],[Aplicación]],9,4)</f>
        <v>3231</v>
      </c>
      <c r="V157" s="54" t="str">
        <f>VLOOKUP(Tabla1[[#This Row],[PROGRAMA]],Hoja1!A:B,2,FALSE)</f>
        <v>3231. Escuelas infantiles</v>
      </c>
      <c r="W157" s="57" t="str">
        <f>MID(Tabla1[[#This Row],[Aplicación]],14,2)</f>
        <v>22</v>
      </c>
      <c r="X157" s="57" t="str">
        <f>MID(Tabla1[[#This Row],[Aplicación]],14,6)</f>
        <v>22799</v>
      </c>
    </row>
    <row r="158" spans="1:24" hidden="1" x14ac:dyDescent="0.25">
      <c r="A158" s="60">
        <v>220229000386</v>
      </c>
      <c r="B158" s="43" t="s">
        <v>390</v>
      </c>
      <c r="C158" s="61">
        <v>45292</v>
      </c>
      <c r="D158" s="60">
        <v>22024002005</v>
      </c>
      <c r="E158" s="43" t="s">
        <v>1232</v>
      </c>
      <c r="F158" s="62">
        <v>70712.399999999994</v>
      </c>
      <c r="G158" s="43" t="s">
        <v>555</v>
      </c>
      <c r="H158" s="43" t="s">
        <v>556</v>
      </c>
      <c r="I158" s="60">
        <v>220</v>
      </c>
      <c r="J158" s="43" t="s">
        <v>557</v>
      </c>
      <c r="K158" s="43" t="s">
        <v>557</v>
      </c>
      <c r="L158" s="43" t="s">
        <v>413</v>
      </c>
      <c r="M158" s="43" t="s">
        <v>395</v>
      </c>
      <c r="N158" s="43" t="s">
        <v>396</v>
      </c>
      <c r="O158" s="52" t="s">
        <v>321</v>
      </c>
      <c r="P158" s="63" t="s">
        <v>276</v>
      </c>
      <c r="Q158" s="57" t="str">
        <f>MID(Tabla1[[#This Row],[Aplicación]],14,1)</f>
        <v>2</v>
      </c>
      <c r="R158" s="35" t="s">
        <v>265</v>
      </c>
      <c r="S158" s="57" t="str">
        <f>MID(Tabla1[[#This Row],[Aplicación]],6,2)</f>
        <v>11</v>
      </c>
      <c r="T158" s="54" t="str">
        <f>VLOOKUP(Tabla1[[#This Row],[AREA]],Hoja1!A:B,2,FALSE)</f>
        <v>11. Salud pública y seguridad ciudadana</v>
      </c>
      <c r="U158" s="57" t="str">
        <f>MID(Tabla1[[#This Row],[Aplicación]],9,4)</f>
        <v>1321</v>
      </c>
      <c r="V158" s="54" t="str">
        <f>VLOOKUP(Tabla1[[#This Row],[PROGRAMA]],Hoja1!A:B,2,FALSE)</f>
        <v>1321. Policía municipal</v>
      </c>
      <c r="W158" s="57" t="str">
        <f>MID(Tabla1[[#This Row],[Aplicación]],14,2)</f>
        <v>20</v>
      </c>
      <c r="X158" s="57" t="str">
        <f>MID(Tabla1[[#This Row],[Aplicación]],14,6)</f>
        <v>204</v>
      </c>
    </row>
    <row r="159" spans="1:24" hidden="1" x14ac:dyDescent="0.25">
      <c r="A159" s="60">
        <v>220240008442</v>
      </c>
      <c r="B159" s="43" t="s">
        <v>390</v>
      </c>
      <c r="C159" s="61">
        <v>45373</v>
      </c>
      <c r="D159" s="60">
        <v>22024000044</v>
      </c>
      <c r="E159" s="43" t="s">
        <v>1197</v>
      </c>
      <c r="F159" s="62">
        <v>70482.5</v>
      </c>
      <c r="G159" s="43" t="s">
        <v>415</v>
      </c>
      <c r="H159" s="43" t="s">
        <v>1649</v>
      </c>
      <c r="I159" s="60">
        <v>220</v>
      </c>
      <c r="J159" s="43" t="s">
        <v>398</v>
      </c>
      <c r="K159" s="43" t="s">
        <v>398</v>
      </c>
      <c r="L159" s="43" t="s">
        <v>399</v>
      </c>
      <c r="M159" s="43" t="s">
        <v>395</v>
      </c>
      <c r="N159" s="43" t="s">
        <v>396</v>
      </c>
      <c r="O159" s="52" t="s">
        <v>321</v>
      </c>
      <c r="P159" s="63" t="s">
        <v>276</v>
      </c>
      <c r="Q159" s="57" t="str">
        <f>MID(Tabla1[[#This Row],[Aplicación]],14,1)</f>
        <v>2</v>
      </c>
      <c r="R159" s="35" t="s">
        <v>265</v>
      </c>
      <c r="S159" s="57" t="str">
        <f>MID(Tabla1[[#This Row],[Aplicación]],6,2)</f>
        <v>04</v>
      </c>
      <c r="T159" s="54" t="str">
        <f>VLOOKUP(Tabla1[[#This Row],[AREA]],Hoja1!A:B,2,FALSE)</f>
        <v>04. Hacienda, personal y modernización administrativa</v>
      </c>
      <c r="U159" s="57" t="str">
        <f>MID(Tabla1[[#This Row],[Aplicación]],9,4)</f>
        <v>9204</v>
      </c>
      <c r="V159" s="54" t="str">
        <f>VLOOKUP(Tabla1[[#This Row],[PROGRAMA]],Hoja1!A:B,2,FALSE)</f>
        <v>9204. Tecnologías de la información y comunicación</v>
      </c>
      <c r="W159" s="57" t="str">
        <f>MID(Tabla1[[#This Row],[Aplicación]],14,2)</f>
        <v>21</v>
      </c>
      <c r="X159" s="57" t="str">
        <f>MID(Tabla1[[#This Row],[Aplicación]],14,6)</f>
        <v>216</v>
      </c>
    </row>
    <row r="160" spans="1:24" hidden="1" x14ac:dyDescent="0.25">
      <c r="A160" s="60">
        <v>220239000843</v>
      </c>
      <c r="B160" s="43" t="s">
        <v>390</v>
      </c>
      <c r="C160" s="61">
        <v>45292</v>
      </c>
      <c r="D160" s="60">
        <v>22024001194</v>
      </c>
      <c r="E160" s="43" t="s">
        <v>1270</v>
      </c>
      <c r="F160" s="62">
        <v>70000</v>
      </c>
      <c r="G160" s="43" t="s">
        <v>426</v>
      </c>
      <c r="H160" s="43" t="s">
        <v>1650</v>
      </c>
      <c r="I160" s="60">
        <v>220</v>
      </c>
      <c r="J160" s="43" t="s">
        <v>427</v>
      </c>
      <c r="K160" s="43" t="s">
        <v>428</v>
      </c>
      <c r="L160" s="43" t="s">
        <v>413</v>
      </c>
      <c r="M160" s="43" t="s">
        <v>395</v>
      </c>
      <c r="N160" s="43" t="s">
        <v>396</v>
      </c>
      <c r="O160" s="52" t="s">
        <v>321</v>
      </c>
      <c r="P160" s="63" t="s">
        <v>276</v>
      </c>
      <c r="Q160" s="57" t="str">
        <f>MID(Tabla1[[#This Row],[Aplicación]],14,1)</f>
        <v>2</v>
      </c>
      <c r="R160" s="35" t="s">
        <v>265</v>
      </c>
      <c r="S160" s="57" t="str">
        <f>MID(Tabla1[[#This Row],[Aplicación]],6,2)</f>
        <v>11</v>
      </c>
      <c r="T160" s="54" t="str">
        <f>VLOOKUP(Tabla1[[#This Row],[AREA]],Hoja1!A:B,2,FALSE)</f>
        <v>11. Salud pública y seguridad ciudadana</v>
      </c>
      <c r="U160" s="57" t="str">
        <f>MID(Tabla1[[#This Row],[Aplicación]],9,4)</f>
        <v>1631</v>
      </c>
      <c r="V160" s="54" t="str">
        <f>VLOOKUP(Tabla1[[#This Row],[PROGRAMA]],Hoja1!A:B,2,FALSE)</f>
        <v>1631. Limpieza viaria</v>
      </c>
      <c r="W160" s="57" t="str">
        <f>MID(Tabla1[[#This Row],[Aplicación]],14,2)</f>
        <v>22</v>
      </c>
      <c r="X160" s="57" t="str">
        <f>MID(Tabla1[[#This Row],[Aplicación]],14,6)</f>
        <v>22100</v>
      </c>
    </row>
    <row r="161" spans="1:24" hidden="1" x14ac:dyDescent="0.25">
      <c r="A161" s="60">
        <v>220239000325</v>
      </c>
      <c r="B161" s="43" t="s">
        <v>390</v>
      </c>
      <c r="C161" s="61">
        <v>45292</v>
      </c>
      <c r="D161" s="60">
        <v>22024001087</v>
      </c>
      <c r="E161" s="43" t="s">
        <v>1141</v>
      </c>
      <c r="F161" s="62">
        <v>69017.600000000006</v>
      </c>
      <c r="G161" s="43" t="s">
        <v>1016</v>
      </c>
      <c r="H161" s="43" t="s">
        <v>1651</v>
      </c>
      <c r="I161" s="60">
        <v>220</v>
      </c>
      <c r="J161" s="43" t="s">
        <v>398</v>
      </c>
      <c r="K161" s="43" t="s">
        <v>398</v>
      </c>
      <c r="L161" s="43" t="s">
        <v>399</v>
      </c>
      <c r="M161" s="43" t="s">
        <v>395</v>
      </c>
      <c r="N161" s="43" t="s">
        <v>396</v>
      </c>
      <c r="O161" s="52" t="s">
        <v>321</v>
      </c>
      <c r="P161" s="63" t="s">
        <v>276</v>
      </c>
      <c r="Q161" s="57" t="str">
        <f>MID(Tabla1[[#This Row],[Aplicación]],14,1)</f>
        <v>2</v>
      </c>
      <c r="R161" s="35" t="s">
        <v>265</v>
      </c>
      <c r="S161" s="57" t="str">
        <f>MID(Tabla1[[#This Row],[Aplicación]],6,2)</f>
        <v>10</v>
      </c>
      <c r="T161" s="54" t="str">
        <f>VLOOKUP(Tabla1[[#This Row],[AREA]],Hoja1!A:B,2,FALSE)</f>
        <v>10. Personas mayores, familia y servicios sociales</v>
      </c>
      <c r="U161" s="57" t="str">
        <f>MID(Tabla1[[#This Row],[Aplicación]],9,4)</f>
        <v>2311</v>
      </c>
      <c r="V161" s="54" t="str">
        <f>VLOOKUP(Tabla1[[#This Row],[PROGRAMA]],Hoja1!A:B,2,FALSE)</f>
        <v>2311. Intervención social</v>
      </c>
      <c r="W161" s="57" t="str">
        <f>MID(Tabla1[[#This Row],[Aplicación]],14,2)</f>
        <v>22</v>
      </c>
      <c r="X161" s="57" t="str">
        <f>MID(Tabla1[[#This Row],[Aplicación]],14,6)</f>
        <v>22799</v>
      </c>
    </row>
    <row r="162" spans="1:24" hidden="1" x14ac:dyDescent="0.25">
      <c r="A162" s="60">
        <v>220240004886</v>
      </c>
      <c r="B162" s="43" t="s">
        <v>390</v>
      </c>
      <c r="C162" s="61">
        <v>45356</v>
      </c>
      <c r="D162" s="60">
        <v>22024003036</v>
      </c>
      <c r="E162" s="43" t="s">
        <v>1216</v>
      </c>
      <c r="F162" s="62">
        <v>68394.67</v>
      </c>
      <c r="G162" s="43" t="s">
        <v>482</v>
      </c>
      <c r="H162" s="43" t="s">
        <v>1652</v>
      </c>
      <c r="I162" s="60">
        <v>220</v>
      </c>
      <c r="J162" s="43" t="s">
        <v>398</v>
      </c>
      <c r="K162" s="43" t="s">
        <v>398</v>
      </c>
      <c r="L162" s="43" t="s">
        <v>399</v>
      </c>
      <c r="M162" s="43" t="s">
        <v>395</v>
      </c>
      <c r="N162" s="43" t="s">
        <v>396</v>
      </c>
      <c r="O162" s="52" t="s">
        <v>321</v>
      </c>
      <c r="P162" s="63" t="s">
        <v>276</v>
      </c>
      <c r="Q162" s="57" t="str">
        <f>MID(Tabla1[[#This Row],[Aplicación]],14,1)</f>
        <v>2</v>
      </c>
      <c r="R162" s="35" t="s">
        <v>265</v>
      </c>
      <c r="S162" s="57" t="str">
        <f>MID(Tabla1[[#This Row],[Aplicación]],6,2)</f>
        <v>06</v>
      </c>
      <c r="T162" s="54" t="str">
        <f>VLOOKUP(Tabla1[[#This Row],[AREA]],Hoja1!A:B,2,FALSE)</f>
        <v>06. Educación y cultura</v>
      </c>
      <c r="U162" s="57" t="str">
        <f>MID(Tabla1[[#This Row],[Aplicación]],9,4)</f>
        <v>3231</v>
      </c>
      <c r="V162" s="54" t="str">
        <f>VLOOKUP(Tabla1[[#This Row],[PROGRAMA]],Hoja1!A:B,2,FALSE)</f>
        <v>3231. Escuelas infantiles</v>
      </c>
      <c r="W162" s="57" t="str">
        <f>MID(Tabla1[[#This Row],[Aplicación]],14,2)</f>
        <v>22</v>
      </c>
      <c r="X162" s="57" t="str">
        <f>MID(Tabla1[[#This Row],[Aplicación]],14,6)</f>
        <v>22799</v>
      </c>
    </row>
    <row r="163" spans="1:24" hidden="1" x14ac:dyDescent="0.25">
      <c r="A163" s="60">
        <v>220239000833</v>
      </c>
      <c r="B163" s="43" t="s">
        <v>390</v>
      </c>
      <c r="C163" s="61">
        <v>45292</v>
      </c>
      <c r="D163" s="60">
        <v>22024001184</v>
      </c>
      <c r="E163" s="43" t="s">
        <v>1271</v>
      </c>
      <c r="F163" s="62">
        <v>65000</v>
      </c>
      <c r="G163" s="43" t="s">
        <v>426</v>
      </c>
      <c r="H163" s="43" t="s">
        <v>1654</v>
      </c>
      <c r="I163" s="60">
        <v>220</v>
      </c>
      <c r="J163" s="43" t="s">
        <v>427</v>
      </c>
      <c r="K163" s="43" t="s">
        <v>428</v>
      </c>
      <c r="L163" s="43" t="s">
        <v>413</v>
      </c>
      <c r="M163" s="43" t="s">
        <v>395</v>
      </c>
      <c r="N163" s="43" t="s">
        <v>433</v>
      </c>
      <c r="O163" s="52" t="s">
        <v>321</v>
      </c>
      <c r="P163" s="63" t="s">
        <v>276</v>
      </c>
      <c r="Q163" s="57" t="str">
        <f>MID(Tabla1[[#This Row],[Aplicación]],14,1)</f>
        <v>2</v>
      </c>
      <c r="R163" s="35" t="s">
        <v>265</v>
      </c>
      <c r="S163" s="57" t="str">
        <f>MID(Tabla1[[#This Row],[Aplicación]],6,2)</f>
        <v>10</v>
      </c>
      <c r="T163" s="54" t="str">
        <f>VLOOKUP(Tabla1[[#This Row],[AREA]],Hoja1!A:B,2,FALSE)</f>
        <v>10. Personas mayores, familia y servicios sociales</v>
      </c>
      <c r="U163" s="57" t="str">
        <f>MID(Tabla1[[#This Row],[Aplicación]],9,4)</f>
        <v>2314</v>
      </c>
      <c r="V163" s="54" t="str">
        <f>VLOOKUP(Tabla1[[#This Row],[PROGRAMA]],Hoja1!A:B,2,FALSE)</f>
        <v>2314. Centro de programas juveniles</v>
      </c>
      <c r="W163" s="57" t="str">
        <f>MID(Tabla1[[#This Row],[Aplicación]],14,2)</f>
        <v>22</v>
      </c>
      <c r="X163" s="57" t="str">
        <f>MID(Tabla1[[#This Row],[Aplicación]],14,6)</f>
        <v>22100</v>
      </c>
    </row>
    <row r="164" spans="1:24" hidden="1" x14ac:dyDescent="0.25">
      <c r="A164" s="44">
        <v>220240001295</v>
      </c>
      <c r="B164" s="45" t="s">
        <v>390</v>
      </c>
      <c r="C164" s="50">
        <v>45330</v>
      </c>
      <c r="D164" s="44">
        <v>22024001476</v>
      </c>
      <c r="E164" s="45" t="s">
        <v>1272</v>
      </c>
      <c r="F164" s="51">
        <v>7260</v>
      </c>
      <c r="G164" s="45" t="s">
        <v>384</v>
      </c>
      <c r="H164" s="45" t="s">
        <v>1657</v>
      </c>
      <c r="I164" s="44">
        <v>220</v>
      </c>
      <c r="J164" s="45" t="s">
        <v>794</v>
      </c>
      <c r="K164" s="45" t="s">
        <v>398</v>
      </c>
      <c r="L164" s="45" t="s">
        <v>413</v>
      </c>
      <c r="M164" s="45" t="s">
        <v>585</v>
      </c>
      <c r="N164" s="45" t="s">
        <v>539</v>
      </c>
      <c r="O164" s="52" t="s">
        <v>326</v>
      </c>
      <c r="P164" s="63" t="s">
        <v>276</v>
      </c>
      <c r="Q164" s="57" t="str">
        <f>MID(Tabla1[[#This Row],[Aplicación]],14,1)</f>
        <v>2</v>
      </c>
      <c r="R164" s="35" t="s">
        <v>265</v>
      </c>
      <c r="S164" s="57" t="str">
        <f>MID(Tabla1[[#This Row],[Aplicación]],6,2)</f>
        <v>06</v>
      </c>
      <c r="T164" s="54" t="str">
        <f>VLOOKUP(Tabla1[[#This Row],[AREA]],Hoja1!A:B,2,FALSE)</f>
        <v>06. Educación y cultura</v>
      </c>
      <c r="U164" s="57" t="str">
        <f>MID(Tabla1[[#This Row],[Aplicación]],9,4)</f>
        <v>3232</v>
      </c>
      <c r="V164" s="54" t="str">
        <f>VLOOKUP(Tabla1[[#This Row],[PROGRAMA]],Hoja1!A:B,2,FALSE)</f>
        <v>3232. Conservación y mantenimiento centros educación infantil y primaria</v>
      </c>
      <c r="W164" s="57" t="str">
        <f>MID(Tabla1[[#This Row],[Aplicación]],14,2)</f>
        <v>20</v>
      </c>
      <c r="X164" s="57" t="str">
        <f>MID(Tabla1[[#This Row],[Aplicación]],14,6)</f>
        <v>203</v>
      </c>
    </row>
    <row r="165" spans="1:24" hidden="1" x14ac:dyDescent="0.25">
      <c r="A165" s="60">
        <v>220239000778</v>
      </c>
      <c r="B165" s="43" t="s">
        <v>390</v>
      </c>
      <c r="C165" s="61">
        <v>45292</v>
      </c>
      <c r="D165" s="60">
        <v>22024001223</v>
      </c>
      <c r="E165" s="43" t="s">
        <v>1273</v>
      </c>
      <c r="F165" s="62">
        <v>62149.84</v>
      </c>
      <c r="G165" s="43" t="s">
        <v>559</v>
      </c>
      <c r="H165" s="43" t="s">
        <v>1658</v>
      </c>
      <c r="I165" s="60">
        <v>220</v>
      </c>
      <c r="J165" s="43" t="s">
        <v>398</v>
      </c>
      <c r="K165" s="43" t="s">
        <v>398</v>
      </c>
      <c r="L165" s="43" t="s">
        <v>399</v>
      </c>
      <c r="M165" s="43" t="s">
        <v>395</v>
      </c>
      <c r="N165" s="43" t="s">
        <v>396</v>
      </c>
      <c r="O165" s="52" t="s">
        <v>321</v>
      </c>
      <c r="P165" s="63" t="s">
        <v>276</v>
      </c>
      <c r="Q165" s="57" t="str">
        <f>MID(Tabla1[[#This Row],[Aplicación]],14,1)</f>
        <v>2</v>
      </c>
      <c r="R165" s="35" t="s">
        <v>265</v>
      </c>
      <c r="S165" s="57" t="str">
        <f>MID(Tabla1[[#This Row],[Aplicación]],6,2)</f>
        <v>11</v>
      </c>
      <c r="T165" s="54" t="str">
        <f>VLOOKUP(Tabla1[[#This Row],[AREA]],Hoja1!A:B,2,FALSE)</f>
        <v>11. Salud pública y seguridad ciudadana</v>
      </c>
      <c r="U165" s="57" t="str">
        <f>MID(Tabla1[[#This Row],[Aplicación]],9,4)</f>
        <v>1361</v>
      </c>
      <c r="V165" s="54" t="str">
        <f>VLOOKUP(Tabla1[[#This Row],[PROGRAMA]],Hoja1!A:B,2,FALSE)</f>
        <v>1361. Prevención y extinción de incencios</v>
      </c>
      <c r="W165" s="57" t="str">
        <f>MID(Tabla1[[#This Row],[Aplicación]],14,2)</f>
        <v>22</v>
      </c>
      <c r="X165" s="57" t="str">
        <f>MID(Tabla1[[#This Row],[Aplicación]],14,6)</f>
        <v>22700</v>
      </c>
    </row>
    <row r="166" spans="1:24" hidden="1" x14ac:dyDescent="0.25">
      <c r="A166" s="60">
        <v>220229000154</v>
      </c>
      <c r="B166" s="43" t="s">
        <v>390</v>
      </c>
      <c r="C166" s="61">
        <v>45292</v>
      </c>
      <c r="D166" s="60">
        <v>22024003052</v>
      </c>
      <c r="E166" s="43" t="s">
        <v>1274</v>
      </c>
      <c r="F166" s="62">
        <v>61014.31</v>
      </c>
      <c r="G166" s="43" t="s">
        <v>42</v>
      </c>
      <c r="H166" s="43" t="s">
        <v>552</v>
      </c>
      <c r="I166" s="60">
        <v>220</v>
      </c>
      <c r="J166" s="43" t="s">
        <v>398</v>
      </c>
      <c r="K166" s="43" t="s">
        <v>398</v>
      </c>
      <c r="L166" s="43" t="s">
        <v>399</v>
      </c>
      <c r="M166" s="43" t="s">
        <v>395</v>
      </c>
      <c r="N166" s="43" t="s">
        <v>433</v>
      </c>
      <c r="O166" s="52" t="s">
        <v>321</v>
      </c>
      <c r="P166" s="63" t="s">
        <v>276</v>
      </c>
      <c r="Q166" s="57" t="str">
        <f>MID(Tabla1[[#This Row],[Aplicación]],14,1)</f>
        <v>2</v>
      </c>
      <c r="R166" s="35" t="s">
        <v>265</v>
      </c>
      <c r="S166" s="57" t="str">
        <f>MID(Tabla1[[#This Row],[Aplicación]],6,2)</f>
        <v>06</v>
      </c>
      <c r="T166" s="54" t="str">
        <f>VLOOKUP(Tabla1[[#This Row],[AREA]],Hoja1!A:B,2,FALSE)</f>
        <v>06. Educación y cultura</v>
      </c>
      <c r="U166" s="57" t="str">
        <f>MID(Tabla1[[#This Row],[Aplicación]],9,4)</f>
        <v>3232</v>
      </c>
      <c r="V166" s="54" t="str">
        <f>VLOOKUP(Tabla1[[#This Row],[PROGRAMA]],Hoja1!A:B,2,FALSE)</f>
        <v>3232. Conservación y mantenimiento centros educación infantil y primaria</v>
      </c>
      <c r="W166" s="57" t="str">
        <f>MID(Tabla1[[#This Row],[Aplicación]],14,2)</f>
        <v>22</v>
      </c>
      <c r="X166" s="57" t="str">
        <f>MID(Tabla1[[#This Row],[Aplicación]],14,6)</f>
        <v>22799</v>
      </c>
    </row>
    <row r="167" spans="1:24" hidden="1" x14ac:dyDescent="0.25">
      <c r="A167" s="60">
        <v>220239000420</v>
      </c>
      <c r="B167" s="43" t="s">
        <v>390</v>
      </c>
      <c r="C167" s="61">
        <v>45292</v>
      </c>
      <c r="D167" s="60">
        <v>22024001092</v>
      </c>
      <c r="E167" s="43" t="s">
        <v>1268</v>
      </c>
      <c r="F167" s="62">
        <v>59400</v>
      </c>
      <c r="G167" s="43" t="s">
        <v>15</v>
      </c>
      <c r="H167" s="43" t="s">
        <v>1662</v>
      </c>
      <c r="I167" s="60">
        <v>220</v>
      </c>
      <c r="J167" s="43" t="s">
        <v>537</v>
      </c>
      <c r="K167" s="43" t="s">
        <v>537</v>
      </c>
      <c r="L167" s="43" t="s">
        <v>413</v>
      </c>
      <c r="M167" s="43" t="s">
        <v>395</v>
      </c>
      <c r="N167" s="43" t="s">
        <v>396</v>
      </c>
      <c r="O167" s="52" t="s">
        <v>321</v>
      </c>
      <c r="P167" s="63" t="s">
        <v>276</v>
      </c>
      <c r="Q167" s="57" t="str">
        <f>MID(Tabla1[[#This Row],[Aplicación]],14,1)</f>
        <v>2</v>
      </c>
      <c r="R167" s="35" t="s">
        <v>265</v>
      </c>
      <c r="S167" s="57" t="str">
        <f>MID(Tabla1[[#This Row],[Aplicación]],6,2)</f>
        <v>10</v>
      </c>
      <c r="T167" s="54" t="str">
        <f>VLOOKUP(Tabla1[[#This Row],[AREA]],Hoja1!A:B,2,FALSE)</f>
        <v>10. Personas mayores, familia y servicios sociales</v>
      </c>
      <c r="U167" s="57" t="str">
        <f>MID(Tabla1[[#This Row],[Aplicación]],9,4)</f>
        <v>2312</v>
      </c>
      <c r="V167" s="54" t="str">
        <f>VLOOKUP(Tabla1[[#This Row],[PROGRAMA]],Hoja1!A:B,2,FALSE)</f>
        <v>2312. Iniciativas sociales</v>
      </c>
      <c r="W167" s="57" t="str">
        <f>MID(Tabla1[[#This Row],[Aplicación]],14,2)</f>
        <v>22</v>
      </c>
      <c r="X167" s="57" t="str">
        <f>MID(Tabla1[[#This Row],[Aplicación]],14,6)</f>
        <v>22102</v>
      </c>
    </row>
    <row r="168" spans="1:24" hidden="1" x14ac:dyDescent="0.25">
      <c r="A168" s="60">
        <v>220239000785</v>
      </c>
      <c r="B168" s="43" t="s">
        <v>390</v>
      </c>
      <c r="C168" s="61">
        <v>45292</v>
      </c>
      <c r="D168" s="60">
        <v>22024001229</v>
      </c>
      <c r="E168" s="43" t="s">
        <v>1275</v>
      </c>
      <c r="F168" s="62">
        <v>59179.51</v>
      </c>
      <c r="G168" s="43" t="s">
        <v>500</v>
      </c>
      <c r="H168" s="43" t="s">
        <v>1663</v>
      </c>
      <c r="I168" s="60">
        <v>220</v>
      </c>
      <c r="J168" s="43" t="s">
        <v>393</v>
      </c>
      <c r="K168" s="43" t="s">
        <v>393</v>
      </c>
      <c r="L168" s="43" t="s">
        <v>399</v>
      </c>
      <c r="M168" s="43" t="s">
        <v>395</v>
      </c>
      <c r="N168" s="43" t="s">
        <v>396</v>
      </c>
      <c r="O168" s="52" t="s">
        <v>321</v>
      </c>
      <c r="P168" s="63" t="s">
        <v>276</v>
      </c>
      <c r="Q168" s="57" t="str">
        <f>MID(Tabla1[[#This Row],[Aplicación]],14,1)</f>
        <v>2</v>
      </c>
      <c r="R168" s="35" t="s">
        <v>265</v>
      </c>
      <c r="S168" s="57" t="str">
        <f>MID(Tabla1[[#This Row],[Aplicación]],6,2)</f>
        <v>06</v>
      </c>
      <c r="T168" s="54" t="str">
        <f>VLOOKUP(Tabla1[[#This Row],[AREA]],Hoja1!A:B,2,FALSE)</f>
        <v>06. Educación y cultura</v>
      </c>
      <c r="U168" s="57" t="str">
        <f>MID(Tabla1[[#This Row],[Aplicación]],9,4)</f>
        <v>3321</v>
      </c>
      <c r="V168" s="54" t="str">
        <f>VLOOKUP(Tabla1[[#This Row],[PROGRAMA]],Hoja1!A:B,2,FALSE)</f>
        <v>3321. Bibliotecas públicas</v>
      </c>
      <c r="W168" s="57" t="str">
        <f>MID(Tabla1[[#This Row],[Aplicación]],14,2)</f>
        <v>22</v>
      </c>
      <c r="X168" s="57" t="str">
        <f>MID(Tabla1[[#This Row],[Aplicación]],14,6)</f>
        <v>22700</v>
      </c>
    </row>
    <row r="169" spans="1:24" hidden="1" x14ac:dyDescent="0.25">
      <c r="A169" s="60">
        <v>220239000775</v>
      </c>
      <c r="B169" s="43" t="s">
        <v>390</v>
      </c>
      <c r="C169" s="61">
        <v>45292</v>
      </c>
      <c r="D169" s="60">
        <v>22024001220</v>
      </c>
      <c r="E169" s="43" t="s">
        <v>1276</v>
      </c>
      <c r="F169" s="62">
        <v>57032.33</v>
      </c>
      <c r="G169" s="43" t="s">
        <v>562</v>
      </c>
      <c r="H169" s="43" t="s">
        <v>1664</v>
      </c>
      <c r="I169" s="60">
        <v>220</v>
      </c>
      <c r="J169" s="43" t="s">
        <v>398</v>
      </c>
      <c r="K169" s="43" t="s">
        <v>398</v>
      </c>
      <c r="L169" s="43" t="s">
        <v>399</v>
      </c>
      <c r="M169" s="43" t="s">
        <v>395</v>
      </c>
      <c r="N169" s="43" t="s">
        <v>396</v>
      </c>
      <c r="O169" s="52" t="s">
        <v>321</v>
      </c>
      <c r="P169" s="63" t="s">
        <v>276</v>
      </c>
      <c r="Q169" s="57" t="str">
        <f>MID(Tabla1[[#This Row],[Aplicación]],14,1)</f>
        <v>2</v>
      </c>
      <c r="R169" s="35" t="s">
        <v>265</v>
      </c>
      <c r="S169" s="57" t="str">
        <f>MID(Tabla1[[#This Row],[Aplicación]],6,2)</f>
        <v>10</v>
      </c>
      <c r="T169" s="54" t="str">
        <f>VLOOKUP(Tabla1[[#This Row],[AREA]],Hoja1!A:B,2,FALSE)</f>
        <v>10. Personas mayores, familia y servicios sociales</v>
      </c>
      <c r="U169" s="57" t="str">
        <f>MID(Tabla1[[#This Row],[Aplicación]],9,4)</f>
        <v>2311</v>
      </c>
      <c r="V169" s="54" t="str">
        <f>VLOOKUP(Tabla1[[#This Row],[PROGRAMA]],Hoja1!A:B,2,FALSE)</f>
        <v>2311. Intervención social</v>
      </c>
      <c r="W169" s="57" t="str">
        <f>MID(Tabla1[[#This Row],[Aplicación]],14,2)</f>
        <v>22</v>
      </c>
      <c r="X169" s="57" t="str">
        <f>MID(Tabla1[[#This Row],[Aplicación]],14,6)</f>
        <v>22700</v>
      </c>
    </row>
    <row r="170" spans="1:24" hidden="1" x14ac:dyDescent="0.25">
      <c r="A170" s="44">
        <v>220229000821</v>
      </c>
      <c r="B170" s="45" t="s">
        <v>390</v>
      </c>
      <c r="C170" s="50">
        <v>45292</v>
      </c>
      <c r="D170" s="44">
        <v>22024002066</v>
      </c>
      <c r="E170" s="45" t="s">
        <v>1141</v>
      </c>
      <c r="F170" s="51">
        <v>56948.71</v>
      </c>
      <c r="G170" s="45" t="s">
        <v>491</v>
      </c>
      <c r="H170" s="45" t="s">
        <v>492</v>
      </c>
      <c r="I170" s="44">
        <v>220</v>
      </c>
      <c r="J170" s="45" t="s">
        <v>398</v>
      </c>
      <c r="K170" s="45" t="s">
        <v>398</v>
      </c>
      <c r="L170" s="45" t="s">
        <v>399</v>
      </c>
      <c r="M170" s="45" t="s">
        <v>395</v>
      </c>
      <c r="N170" s="45" t="s">
        <v>396</v>
      </c>
      <c r="O170" s="52" t="s">
        <v>321</v>
      </c>
      <c r="P170" s="63" t="s">
        <v>276</v>
      </c>
      <c r="Q170" s="57" t="str">
        <f>MID(Tabla1[[#This Row],[Aplicación]],14,1)</f>
        <v>2</v>
      </c>
      <c r="R170" s="35" t="s">
        <v>265</v>
      </c>
      <c r="S170" s="57" t="str">
        <f>MID(Tabla1[[#This Row],[Aplicación]],6,2)</f>
        <v>10</v>
      </c>
      <c r="T170" s="54" t="str">
        <f>VLOOKUP(Tabla1[[#This Row],[AREA]],Hoja1!A:B,2,FALSE)</f>
        <v>10. Personas mayores, familia y servicios sociales</v>
      </c>
      <c r="U170" s="57" t="str">
        <f>MID(Tabla1[[#This Row],[Aplicación]],9,4)</f>
        <v>2311</v>
      </c>
      <c r="V170" s="54" t="str">
        <f>VLOOKUP(Tabla1[[#This Row],[PROGRAMA]],Hoja1!A:B,2,FALSE)</f>
        <v>2311. Intervención social</v>
      </c>
      <c r="W170" s="57" t="str">
        <f>MID(Tabla1[[#This Row],[Aplicación]],14,2)</f>
        <v>22</v>
      </c>
      <c r="X170" s="57" t="str">
        <f>MID(Tabla1[[#This Row],[Aplicación]],14,6)</f>
        <v>22799</v>
      </c>
    </row>
    <row r="171" spans="1:24" hidden="1" x14ac:dyDescent="0.25">
      <c r="A171" s="60">
        <v>220240001350</v>
      </c>
      <c r="B171" s="43" t="s">
        <v>390</v>
      </c>
      <c r="C171" s="61">
        <v>45331</v>
      </c>
      <c r="D171" s="60">
        <v>22024001594</v>
      </c>
      <c r="E171" s="43" t="s">
        <v>1269</v>
      </c>
      <c r="F171" s="62">
        <v>55708.23</v>
      </c>
      <c r="G171" s="43" t="s">
        <v>15</v>
      </c>
      <c r="H171" s="43" t="s">
        <v>1665</v>
      </c>
      <c r="I171" s="60">
        <v>220</v>
      </c>
      <c r="J171" s="43" t="s">
        <v>537</v>
      </c>
      <c r="K171" s="43" t="s">
        <v>537</v>
      </c>
      <c r="L171" s="43" t="s">
        <v>413</v>
      </c>
      <c r="M171" s="43" t="s">
        <v>395</v>
      </c>
      <c r="N171" s="43" t="s">
        <v>433</v>
      </c>
      <c r="O171" s="52" t="s">
        <v>321</v>
      </c>
      <c r="P171" s="63" t="s">
        <v>276</v>
      </c>
      <c r="Q171" s="57" t="str">
        <f>MID(Tabla1[[#This Row],[Aplicación]],14,1)</f>
        <v>2</v>
      </c>
      <c r="R171" s="35" t="s">
        <v>265</v>
      </c>
      <c r="S171" s="57" t="str">
        <f>MID(Tabla1[[#This Row],[Aplicación]],6,2)</f>
        <v>06</v>
      </c>
      <c r="T171" s="54" t="str">
        <f>VLOOKUP(Tabla1[[#This Row],[AREA]],Hoja1!A:B,2,FALSE)</f>
        <v>06. Educación y cultura</v>
      </c>
      <c r="U171" s="57" t="str">
        <f>MID(Tabla1[[#This Row],[Aplicación]],9,4)</f>
        <v>3231</v>
      </c>
      <c r="V171" s="54" t="str">
        <f>VLOOKUP(Tabla1[[#This Row],[PROGRAMA]],Hoja1!A:B,2,FALSE)</f>
        <v>3231. Escuelas infantiles</v>
      </c>
      <c r="W171" s="57" t="str">
        <f>MID(Tabla1[[#This Row],[Aplicación]],14,2)</f>
        <v>22</v>
      </c>
      <c r="X171" s="57" t="str">
        <f>MID(Tabla1[[#This Row],[Aplicación]],14,6)</f>
        <v>22102</v>
      </c>
    </row>
    <row r="172" spans="1:24" hidden="1" x14ac:dyDescent="0.25">
      <c r="A172" s="60">
        <v>220239000326</v>
      </c>
      <c r="B172" s="43" t="s">
        <v>390</v>
      </c>
      <c r="C172" s="61">
        <v>45292</v>
      </c>
      <c r="D172" s="60">
        <v>22024001129</v>
      </c>
      <c r="E172" s="43" t="s">
        <v>1188</v>
      </c>
      <c r="F172" s="62">
        <v>55665.2</v>
      </c>
      <c r="G172" s="43" t="s">
        <v>1023</v>
      </c>
      <c r="H172" s="43" t="s">
        <v>1666</v>
      </c>
      <c r="I172" s="60">
        <v>220</v>
      </c>
      <c r="J172" s="43" t="s">
        <v>499</v>
      </c>
      <c r="K172" s="43" t="s">
        <v>499</v>
      </c>
      <c r="L172" s="43" t="s">
        <v>399</v>
      </c>
      <c r="M172" s="43" t="s">
        <v>395</v>
      </c>
      <c r="N172" s="43" t="s">
        <v>396</v>
      </c>
      <c r="O172" s="52" t="s">
        <v>321</v>
      </c>
      <c r="P172" s="63" t="s">
        <v>276</v>
      </c>
      <c r="Q172" s="57" t="str">
        <f>MID(Tabla1[[#This Row],[Aplicación]],14,1)</f>
        <v>2</v>
      </c>
      <c r="R172" s="35" t="s">
        <v>265</v>
      </c>
      <c r="S172" s="57" t="str">
        <f>MID(Tabla1[[#This Row],[Aplicación]],6,2)</f>
        <v>01</v>
      </c>
      <c r="T172" s="54" t="str">
        <f>VLOOKUP(Tabla1[[#This Row],[AREA]],Hoja1!A:B,2,FALSE)</f>
        <v>01. Alcaldía</v>
      </c>
      <c r="U172" s="57" t="str">
        <f>MID(Tabla1[[#This Row],[Aplicación]],9,4)</f>
        <v>4331</v>
      </c>
      <c r="V172" s="54" t="str">
        <f>VLOOKUP(Tabla1[[#This Row],[PROGRAMA]],Hoja1!A:B,2,FALSE)</f>
        <v>4331. Desarrollo empresarial</v>
      </c>
      <c r="W172" s="57" t="str">
        <f>MID(Tabla1[[#This Row],[Aplicación]],14,2)</f>
        <v>22</v>
      </c>
      <c r="X172" s="57" t="str">
        <f>MID(Tabla1[[#This Row],[Aplicación]],14,6)</f>
        <v>22799</v>
      </c>
    </row>
    <row r="173" spans="1:24" hidden="1" x14ac:dyDescent="0.25">
      <c r="A173" s="60">
        <v>220239000800</v>
      </c>
      <c r="B173" s="43" t="s">
        <v>390</v>
      </c>
      <c r="C173" s="61">
        <v>45292</v>
      </c>
      <c r="D173" s="60">
        <v>22024001233</v>
      </c>
      <c r="E173" s="43" t="s">
        <v>1277</v>
      </c>
      <c r="F173" s="62">
        <v>55569.06</v>
      </c>
      <c r="G173" s="43" t="s">
        <v>500</v>
      </c>
      <c r="H173" s="43" t="s">
        <v>1667</v>
      </c>
      <c r="I173" s="60">
        <v>220</v>
      </c>
      <c r="J173" s="43" t="s">
        <v>393</v>
      </c>
      <c r="K173" s="43" t="s">
        <v>393</v>
      </c>
      <c r="L173" s="43" t="s">
        <v>399</v>
      </c>
      <c r="M173" s="43" t="s">
        <v>395</v>
      </c>
      <c r="N173" s="43" t="s">
        <v>396</v>
      </c>
      <c r="O173" s="52" t="s">
        <v>321</v>
      </c>
      <c r="P173" s="63" t="s">
        <v>276</v>
      </c>
      <c r="Q173" s="57" t="str">
        <f>MID(Tabla1[[#This Row],[Aplicación]],14,1)</f>
        <v>2</v>
      </c>
      <c r="R173" s="35" t="s">
        <v>265</v>
      </c>
      <c r="S173" s="57" t="str">
        <f>MID(Tabla1[[#This Row],[Aplicación]],6,2)</f>
        <v>10</v>
      </c>
      <c r="T173" s="54" t="str">
        <f>VLOOKUP(Tabla1[[#This Row],[AREA]],Hoja1!A:B,2,FALSE)</f>
        <v>10. Personas mayores, familia y servicios sociales</v>
      </c>
      <c r="U173" s="57" t="str">
        <f>MID(Tabla1[[#This Row],[Aplicación]],9,4)</f>
        <v>2314</v>
      </c>
      <c r="V173" s="54" t="str">
        <f>VLOOKUP(Tabla1[[#This Row],[PROGRAMA]],Hoja1!A:B,2,FALSE)</f>
        <v>2314. Centro de programas juveniles</v>
      </c>
      <c r="W173" s="57" t="str">
        <f>MID(Tabla1[[#This Row],[Aplicación]],14,2)</f>
        <v>22</v>
      </c>
      <c r="X173" s="57" t="str">
        <f>MID(Tabla1[[#This Row],[Aplicación]],14,6)</f>
        <v>22700</v>
      </c>
    </row>
    <row r="174" spans="1:24" hidden="1" x14ac:dyDescent="0.25">
      <c r="A174" s="60">
        <v>220239000903</v>
      </c>
      <c r="B174" s="43" t="s">
        <v>390</v>
      </c>
      <c r="C174" s="61">
        <v>45292</v>
      </c>
      <c r="D174" s="60">
        <v>22024001284</v>
      </c>
      <c r="E174" s="43" t="s">
        <v>1278</v>
      </c>
      <c r="F174" s="62">
        <v>7253.95</v>
      </c>
      <c r="G174" s="43" t="s">
        <v>18</v>
      </c>
      <c r="H174" s="43" t="s">
        <v>1668</v>
      </c>
      <c r="I174" s="60">
        <v>220</v>
      </c>
      <c r="J174" s="43" t="s">
        <v>398</v>
      </c>
      <c r="K174" s="43" t="s">
        <v>398</v>
      </c>
      <c r="L174" s="43" t="s">
        <v>399</v>
      </c>
      <c r="M174" s="43" t="s">
        <v>585</v>
      </c>
      <c r="N174" s="43" t="s">
        <v>539</v>
      </c>
      <c r="O174" s="52" t="s">
        <v>326</v>
      </c>
      <c r="P174" s="63" t="s">
        <v>276</v>
      </c>
      <c r="Q174" s="57" t="str">
        <f>MID(Tabla1[[#This Row],[Aplicación]],14,1)</f>
        <v>2</v>
      </c>
      <c r="R174" s="35" t="s">
        <v>265</v>
      </c>
      <c r="S174" s="57" t="str">
        <f>MID(Tabla1[[#This Row],[Aplicación]],6,2)</f>
        <v>06</v>
      </c>
      <c r="T174" s="54" t="str">
        <f>VLOOKUP(Tabla1[[#This Row],[AREA]],Hoja1!A:B,2,FALSE)</f>
        <v>06. Educación y cultura</v>
      </c>
      <c r="U174" s="57" t="str">
        <f>MID(Tabla1[[#This Row],[Aplicación]],9,4)</f>
        <v>3231</v>
      </c>
      <c r="V174" s="54" t="str">
        <f>VLOOKUP(Tabla1[[#This Row],[PROGRAMA]],Hoja1!A:B,2,FALSE)</f>
        <v>3231. Escuelas infantiles</v>
      </c>
      <c r="W174" s="57" t="str">
        <f>MID(Tabla1[[#This Row],[Aplicación]],14,2)</f>
        <v>21</v>
      </c>
      <c r="X174" s="57" t="str">
        <f>MID(Tabla1[[#This Row],[Aplicación]],14,6)</f>
        <v>213</v>
      </c>
    </row>
    <row r="175" spans="1:24" hidden="1" x14ac:dyDescent="0.25">
      <c r="A175" s="60">
        <v>220239000043</v>
      </c>
      <c r="B175" s="43" t="s">
        <v>390</v>
      </c>
      <c r="C175" s="61">
        <v>45292</v>
      </c>
      <c r="D175" s="60">
        <v>22024001534</v>
      </c>
      <c r="E175" s="43" t="s">
        <v>1187</v>
      </c>
      <c r="F175" s="62">
        <v>54208</v>
      </c>
      <c r="G175" s="43" t="s">
        <v>856</v>
      </c>
      <c r="H175" s="43" t="s">
        <v>857</v>
      </c>
      <c r="I175" s="60">
        <v>220</v>
      </c>
      <c r="J175" s="43" t="s">
        <v>393</v>
      </c>
      <c r="K175" s="43" t="s">
        <v>393</v>
      </c>
      <c r="L175" s="43" t="s">
        <v>399</v>
      </c>
      <c r="M175" s="43" t="s">
        <v>395</v>
      </c>
      <c r="N175" s="43" t="s">
        <v>396</v>
      </c>
      <c r="O175" s="52" t="s">
        <v>321</v>
      </c>
      <c r="P175" s="63" t="s">
        <v>276</v>
      </c>
      <c r="Q175" s="57" t="str">
        <f>MID(Tabla1[[#This Row],[Aplicación]],14,1)</f>
        <v>2</v>
      </c>
      <c r="R175" s="35" t="s">
        <v>265</v>
      </c>
      <c r="S175" s="57" t="str">
        <f>MID(Tabla1[[#This Row],[Aplicación]],6,2)</f>
        <v>11</v>
      </c>
      <c r="T175" s="54" t="str">
        <f>VLOOKUP(Tabla1[[#This Row],[AREA]],Hoja1!A:B,2,FALSE)</f>
        <v>11. Salud pública y seguridad ciudadana</v>
      </c>
      <c r="U175" s="57" t="str">
        <f>MID(Tabla1[[#This Row],[Aplicación]],9,4)</f>
        <v>1361</v>
      </c>
      <c r="V175" s="54" t="str">
        <f>VLOOKUP(Tabla1[[#This Row],[PROGRAMA]],Hoja1!A:B,2,FALSE)</f>
        <v>1361. Prevención y extinción de incencios</v>
      </c>
      <c r="W175" s="57" t="str">
        <f>MID(Tabla1[[#This Row],[Aplicación]],14,2)</f>
        <v>21</v>
      </c>
      <c r="X175" s="57" t="str">
        <f>MID(Tabla1[[#This Row],[Aplicación]],14,6)</f>
        <v>213</v>
      </c>
    </row>
    <row r="176" spans="1:24" hidden="1" x14ac:dyDescent="0.25">
      <c r="A176" s="60">
        <v>220240004735</v>
      </c>
      <c r="B176" s="43" t="s">
        <v>390</v>
      </c>
      <c r="C176" s="61">
        <v>45356</v>
      </c>
      <c r="D176" s="60">
        <v>22024003058</v>
      </c>
      <c r="E176" s="43" t="s">
        <v>1216</v>
      </c>
      <c r="F176" s="62">
        <v>52777.14</v>
      </c>
      <c r="G176" s="43" t="s">
        <v>472</v>
      </c>
      <c r="H176" s="43" t="s">
        <v>1570</v>
      </c>
      <c r="I176" s="60">
        <v>220</v>
      </c>
      <c r="J176" s="43" t="s">
        <v>398</v>
      </c>
      <c r="K176" s="43" t="s">
        <v>398</v>
      </c>
      <c r="L176" s="43" t="s">
        <v>399</v>
      </c>
      <c r="M176" s="43" t="s">
        <v>395</v>
      </c>
      <c r="N176" s="43" t="s">
        <v>396</v>
      </c>
      <c r="O176" s="52" t="s">
        <v>321</v>
      </c>
      <c r="P176" s="63" t="s">
        <v>276</v>
      </c>
      <c r="Q176" s="57" t="str">
        <f>MID(Tabla1[[#This Row],[Aplicación]],14,1)</f>
        <v>2</v>
      </c>
      <c r="R176" s="35" t="s">
        <v>265</v>
      </c>
      <c r="S176" s="57" t="str">
        <f>MID(Tabla1[[#This Row],[Aplicación]],6,2)</f>
        <v>06</v>
      </c>
      <c r="T176" s="54" t="str">
        <f>VLOOKUP(Tabla1[[#This Row],[AREA]],Hoja1!A:B,2,FALSE)</f>
        <v>06. Educación y cultura</v>
      </c>
      <c r="U176" s="57" t="str">
        <f>MID(Tabla1[[#This Row],[Aplicación]],9,4)</f>
        <v>3231</v>
      </c>
      <c r="V176" s="54" t="str">
        <f>VLOOKUP(Tabla1[[#This Row],[PROGRAMA]],Hoja1!A:B,2,FALSE)</f>
        <v>3231. Escuelas infantiles</v>
      </c>
      <c r="W176" s="57" t="str">
        <f>MID(Tabla1[[#This Row],[Aplicación]],14,2)</f>
        <v>22</v>
      </c>
      <c r="X176" s="57" t="str">
        <f>MID(Tabla1[[#This Row],[Aplicación]],14,6)</f>
        <v>22799</v>
      </c>
    </row>
    <row r="177" spans="1:24" hidden="1" x14ac:dyDescent="0.25">
      <c r="A177" s="60">
        <v>220239000791</v>
      </c>
      <c r="B177" s="43" t="s">
        <v>390</v>
      </c>
      <c r="C177" s="61">
        <v>45292</v>
      </c>
      <c r="D177" s="60">
        <v>22024001353</v>
      </c>
      <c r="E177" s="43" t="s">
        <v>1227</v>
      </c>
      <c r="F177" s="62">
        <v>52213.98</v>
      </c>
      <c r="G177" s="43" t="s">
        <v>541</v>
      </c>
      <c r="H177" s="43" t="s">
        <v>1669</v>
      </c>
      <c r="I177" s="60">
        <v>220</v>
      </c>
      <c r="J177" s="43" t="s">
        <v>542</v>
      </c>
      <c r="K177" s="43" t="s">
        <v>543</v>
      </c>
      <c r="L177" s="43" t="s">
        <v>399</v>
      </c>
      <c r="M177" s="43" t="s">
        <v>395</v>
      </c>
      <c r="N177" s="43" t="s">
        <v>396</v>
      </c>
      <c r="O177" s="52" t="s">
        <v>321</v>
      </c>
      <c r="P177" s="63" t="s">
        <v>276</v>
      </c>
      <c r="Q177" s="57" t="str">
        <f>MID(Tabla1[[#This Row],[Aplicación]],14,1)</f>
        <v>2</v>
      </c>
      <c r="R177" s="35" t="s">
        <v>265</v>
      </c>
      <c r="S177" s="57" t="str">
        <f>MID(Tabla1[[#This Row],[Aplicación]],6,2)</f>
        <v>02</v>
      </c>
      <c r="T177" s="54" t="str">
        <f>VLOOKUP(Tabla1[[#This Row],[AREA]],Hoja1!A:B,2,FALSE)</f>
        <v>02. Urbanismo y vivienda</v>
      </c>
      <c r="U177" s="57" t="str">
        <f>MID(Tabla1[[#This Row],[Aplicación]],9,4)</f>
        <v>9332</v>
      </c>
      <c r="V177" s="54" t="str">
        <f>VLOOKUP(Tabla1[[#This Row],[PROGRAMA]],Hoja1!A:B,2,FALSE)</f>
        <v>9332. Mantenimiento de edificios e instalaciones municipales</v>
      </c>
      <c r="W177" s="57" t="str">
        <f>MID(Tabla1[[#This Row],[Aplicación]],14,2)</f>
        <v>22</v>
      </c>
      <c r="X177" s="57" t="str">
        <f>MID(Tabla1[[#This Row],[Aplicación]],14,6)</f>
        <v>22700</v>
      </c>
    </row>
    <row r="178" spans="1:24" hidden="1" x14ac:dyDescent="0.25">
      <c r="A178" s="60">
        <v>220229000052</v>
      </c>
      <c r="B178" s="43" t="s">
        <v>390</v>
      </c>
      <c r="C178" s="61">
        <v>45292</v>
      </c>
      <c r="D178" s="60">
        <v>22024001932</v>
      </c>
      <c r="E178" s="43" t="s">
        <v>1279</v>
      </c>
      <c r="F178" s="62">
        <v>51904.27</v>
      </c>
      <c r="G178" s="43" t="s">
        <v>566</v>
      </c>
      <c r="H178" s="43" t="s">
        <v>567</v>
      </c>
      <c r="I178" s="60">
        <v>220</v>
      </c>
      <c r="J178" s="43" t="s">
        <v>547</v>
      </c>
      <c r="K178" s="43" t="s">
        <v>547</v>
      </c>
      <c r="L178" s="43" t="s">
        <v>399</v>
      </c>
      <c r="M178" s="43" t="s">
        <v>395</v>
      </c>
      <c r="N178" s="43" t="s">
        <v>396</v>
      </c>
      <c r="O178" s="52" t="s">
        <v>321</v>
      </c>
      <c r="P178" s="63" t="s">
        <v>276</v>
      </c>
      <c r="Q178" s="57" t="str">
        <f>MID(Tabla1[[#This Row],[Aplicación]],14,1)</f>
        <v>2</v>
      </c>
      <c r="R178" s="35" t="s">
        <v>265</v>
      </c>
      <c r="S178" s="57" t="str">
        <f>MID(Tabla1[[#This Row],[Aplicación]],6,2)</f>
        <v>04</v>
      </c>
      <c r="T178" s="54" t="str">
        <f>VLOOKUP(Tabla1[[#This Row],[AREA]],Hoja1!A:B,2,FALSE)</f>
        <v>04. Hacienda, personal y modernización administrativa</v>
      </c>
      <c r="U178" s="57" t="str">
        <f>MID(Tabla1[[#This Row],[Aplicación]],9,4)</f>
        <v>9341</v>
      </c>
      <c r="V178" s="54" t="str">
        <f>VLOOKUP(Tabla1[[#This Row],[PROGRAMA]],Hoja1!A:B,2,FALSE)</f>
        <v>9341. Tesorería y recaudación</v>
      </c>
      <c r="W178" s="57" t="str">
        <f>MID(Tabla1[[#This Row],[Aplicación]],14,2)</f>
        <v>22</v>
      </c>
      <c r="X178" s="57" t="str">
        <f>MID(Tabla1[[#This Row],[Aplicación]],14,6)</f>
        <v>22699</v>
      </c>
    </row>
    <row r="179" spans="1:24" hidden="1" x14ac:dyDescent="0.25">
      <c r="A179" s="60">
        <v>220229000693</v>
      </c>
      <c r="B179" s="43" t="s">
        <v>390</v>
      </c>
      <c r="C179" s="61">
        <v>45292</v>
      </c>
      <c r="D179" s="60">
        <v>22024002036</v>
      </c>
      <c r="E179" s="43" t="s">
        <v>1245</v>
      </c>
      <c r="F179" s="62">
        <v>1694</v>
      </c>
      <c r="G179" s="43" t="s">
        <v>57</v>
      </c>
      <c r="H179" s="43" t="s">
        <v>1670</v>
      </c>
      <c r="I179" s="60">
        <v>220</v>
      </c>
      <c r="J179" s="43" t="s">
        <v>398</v>
      </c>
      <c r="K179" s="43" t="s">
        <v>398</v>
      </c>
      <c r="L179" s="43" t="s">
        <v>413</v>
      </c>
      <c r="M179" s="43" t="s">
        <v>395</v>
      </c>
      <c r="N179" s="43" t="s">
        <v>396</v>
      </c>
      <c r="O179" s="52" t="s">
        <v>321</v>
      </c>
      <c r="P179" s="63" t="s">
        <v>276</v>
      </c>
      <c r="Q179" s="57" t="str">
        <f>MID(Tabla1[[#This Row],[Aplicación]],14,1)</f>
        <v>2</v>
      </c>
      <c r="R179" s="35" t="s">
        <v>265</v>
      </c>
      <c r="S179" s="57" t="str">
        <f>MID(Tabla1[[#This Row],[Aplicación]],6,2)</f>
        <v>11</v>
      </c>
      <c r="T179" s="54" t="str">
        <f>VLOOKUP(Tabla1[[#This Row],[AREA]],Hoja1!A:B,2,FALSE)</f>
        <v>11. Salud pública y seguridad ciudadana</v>
      </c>
      <c r="U179" s="57" t="str">
        <f>MID(Tabla1[[#This Row],[Aplicación]],9,4)</f>
        <v>1621</v>
      </c>
      <c r="V179" s="54" t="str">
        <f>VLOOKUP(Tabla1[[#This Row],[PROGRAMA]],Hoja1!A:B,2,FALSE)</f>
        <v>1621. Recogida de residuos</v>
      </c>
      <c r="W179" s="57" t="str">
        <f>MID(Tabla1[[#This Row],[Aplicación]],14,2)</f>
        <v>22</v>
      </c>
      <c r="X179" s="57" t="str">
        <f>MID(Tabla1[[#This Row],[Aplicación]],14,6)</f>
        <v>22104</v>
      </c>
    </row>
    <row r="180" spans="1:24" hidden="1" x14ac:dyDescent="0.25">
      <c r="A180" s="60">
        <v>220229000696</v>
      </c>
      <c r="B180" s="43" t="s">
        <v>390</v>
      </c>
      <c r="C180" s="61">
        <v>45292</v>
      </c>
      <c r="D180" s="60">
        <v>22024002762</v>
      </c>
      <c r="E180" s="43" t="s">
        <v>1236</v>
      </c>
      <c r="F180" s="62">
        <v>2541</v>
      </c>
      <c r="G180" s="43" t="s">
        <v>57</v>
      </c>
      <c r="H180" s="43" t="s">
        <v>1671</v>
      </c>
      <c r="I180" s="60">
        <v>220</v>
      </c>
      <c r="J180" s="43" t="s">
        <v>398</v>
      </c>
      <c r="K180" s="43" t="s">
        <v>398</v>
      </c>
      <c r="L180" s="43" t="s">
        <v>413</v>
      </c>
      <c r="M180" s="43" t="s">
        <v>395</v>
      </c>
      <c r="N180" s="43" t="s">
        <v>396</v>
      </c>
      <c r="O180" s="52" t="s">
        <v>321</v>
      </c>
      <c r="P180" s="63" t="s">
        <v>276</v>
      </c>
      <c r="Q180" s="57" t="str">
        <f>MID(Tabla1[[#This Row],[Aplicación]],14,1)</f>
        <v>2</v>
      </c>
      <c r="R180" s="35" t="s">
        <v>265</v>
      </c>
      <c r="S180" s="57" t="str">
        <f>MID(Tabla1[[#This Row],[Aplicación]],6,2)</f>
        <v>11</v>
      </c>
      <c r="T180" s="54" t="str">
        <f>VLOOKUP(Tabla1[[#This Row],[AREA]],Hoja1!A:B,2,FALSE)</f>
        <v>11. Salud pública y seguridad ciudadana</v>
      </c>
      <c r="U180" s="57" t="str">
        <f>MID(Tabla1[[#This Row],[Aplicación]],9,4)</f>
        <v>1631</v>
      </c>
      <c r="V180" s="54" t="str">
        <f>VLOOKUP(Tabla1[[#This Row],[PROGRAMA]],Hoja1!A:B,2,FALSE)</f>
        <v>1631. Limpieza viaria</v>
      </c>
      <c r="W180" s="57" t="str">
        <f>MID(Tabla1[[#This Row],[Aplicación]],14,2)</f>
        <v>22</v>
      </c>
      <c r="X180" s="57" t="str">
        <f>MID(Tabla1[[#This Row],[Aplicación]],14,6)</f>
        <v>22104</v>
      </c>
    </row>
    <row r="181" spans="1:24" hidden="1" x14ac:dyDescent="0.25">
      <c r="A181" s="60">
        <v>220240002895</v>
      </c>
      <c r="B181" s="43" t="s">
        <v>390</v>
      </c>
      <c r="C181" s="61">
        <v>45343</v>
      </c>
      <c r="D181" s="60">
        <v>22024001020</v>
      </c>
      <c r="E181" s="43" t="s">
        <v>1280</v>
      </c>
      <c r="F181" s="62">
        <v>1829.52</v>
      </c>
      <c r="G181" s="43" t="s">
        <v>57</v>
      </c>
      <c r="H181" s="43" t="s">
        <v>1672</v>
      </c>
      <c r="I181" s="60">
        <v>220</v>
      </c>
      <c r="J181" s="43" t="s">
        <v>398</v>
      </c>
      <c r="K181" s="43" t="s">
        <v>398</v>
      </c>
      <c r="L181" s="43" t="s">
        <v>452</v>
      </c>
      <c r="M181" s="43" t="s">
        <v>585</v>
      </c>
      <c r="N181" s="43" t="s">
        <v>539</v>
      </c>
      <c r="O181" s="52" t="s">
        <v>326</v>
      </c>
      <c r="P181" s="63" t="s">
        <v>276</v>
      </c>
      <c r="Q181" s="57" t="str">
        <f>MID(Tabla1[[#This Row],[Aplicación]],14,1)</f>
        <v>2</v>
      </c>
      <c r="R181" s="35" t="s">
        <v>265</v>
      </c>
      <c r="S181" s="57" t="str">
        <f>MID(Tabla1[[#This Row],[Aplicación]],6,2)</f>
        <v>04</v>
      </c>
      <c r="T181" s="54" t="str">
        <f>VLOOKUP(Tabla1[[#This Row],[AREA]],Hoja1!A:B,2,FALSE)</f>
        <v>04. Hacienda, personal y modernización administrativa</v>
      </c>
      <c r="U181" s="57" t="str">
        <f>MID(Tabla1[[#This Row],[Aplicación]],9,4)</f>
        <v>9321</v>
      </c>
      <c r="V181" s="54" t="str">
        <f>VLOOKUP(Tabla1[[#This Row],[PROGRAMA]],Hoja1!A:B,2,FALSE)</f>
        <v>9321. Gestión de ingresos e inspección</v>
      </c>
      <c r="W181" s="57" t="str">
        <f>MID(Tabla1[[#This Row],[Aplicación]],14,2)</f>
        <v>22</v>
      </c>
      <c r="X181" s="57" t="str">
        <f>MID(Tabla1[[#This Row],[Aplicación]],14,6)</f>
        <v>22799</v>
      </c>
    </row>
    <row r="182" spans="1:24" hidden="1" x14ac:dyDescent="0.25">
      <c r="A182" s="60">
        <v>220240004884</v>
      </c>
      <c r="B182" s="43" t="s">
        <v>390</v>
      </c>
      <c r="C182" s="61">
        <v>45356</v>
      </c>
      <c r="D182" s="60">
        <v>22024003033</v>
      </c>
      <c r="E182" s="43" t="s">
        <v>1216</v>
      </c>
      <c r="F182" s="62">
        <v>50876.160000000003</v>
      </c>
      <c r="G182" s="43" t="s">
        <v>423</v>
      </c>
      <c r="H182" s="43" t="s">
        <v>1576</v>
      </c>
      <c r="I182" s="60">
        <v>220</v>
      </c>
      <c r="J182" s="43" t="s">
        <v>398</v>
      </c>
      <c r="K182" s="43" t="s">
        <v>398</v>
      </c>
      <c r="L182" s="43" t="s">
        <v>399</v>
      </c>
      <c r="M182" s="43" t="s">
        <v>395</v>
      </c>
      <c r="N182" s="43" t="s">
        <v>396</v>
      </c>
      <c r="O182" s="52" t="s">
        <v>321</v>
      </c>
      <c r="P182" s="63" t="s">
        <v>276</v>
      </c>
      <c r="Q182" s="57" t="str">
        <f>MID(Tabla1[[#This Row],[Aplicación]],14,1)</f>
        <v>2</v>
      </c>
      <c r="R182" s="35" t="s">
        <v>265</v>
      </c>
      <c r="S182" s="57" t="str">
        <f>MID(Tabla1[[#This Row],[Aplicación]],6,2)</f>
        <v>06</v>
      </c>
      <c r="T182" s="54" t="str">
        <f>VLOOKUP(Tabla1[[#This Row],[AREA]],Hoja1!A:B,2,FALSE)</f>
        <v>06. Educación y cultura</v>
      </c>
      <c r="U182" s="57" t="str">
        <f>MID(Tabla1[[#This Row],[Aplicación]],9,4)</f>
        <v>3231</v>
      </c>
      <c r="V182" s="54" t="str">
        <f>VLOOKUP(Tabla1[[#This Row],[PROGRAMA]],Hoja1!A:B,2,FALSE)</f>
        <v>3231. Escuelas infantiles</v>
      </c>
      <c r="W182" s="57" t="str">
        <f>MID(Tabla1[[#This Row],[Aplicación]],14,2)</f>
        <v>22</v>
      </c>
      <c r="X182" s="57" t="str">
        <f>MID(Tabla1[[#This Row],[Aplicación]],14,6)</f>
        <v>22799</v>
      </c>
    </row>
    <row r="183" spans="1:24" hidden="1" x14ac:dyDescent="0.25">
      <c r="A183" s="60">
        <v>220239000262</v>
      </c>
      <c r="B183" s="43" t="s">
        <v>390</v>
      </c>
      <c r="C183" s="61">
        <v>45292</v>
      </c>
      <c r="D183" s="60">
        <v>22024001072</v>
      </c>
      <c r="E183" s="43" t="s">
        <v>1253</v>
      </c>
      <c r="F183" s="62">
        <v>50160.55</v>
      </c>
      <c r="G183" s="43" t="s">
        <v>909</v>
      </c>
      <c r="H183" s="43" t="s">
        <v>1673</v>
      </c>
      <c r="I183" s="60">
        <v>220</v>
      </c>
      <c r="J183" s="43" t="s">
        <v>910</v>
      </c>
      <c r="K183" s="43" t="s">
        <v>547</v>
      </c>
      <c r="L183" s="43" t="s">
        <v>399</v>
      </c>
      <c r="M183" s="43" t="s">
        <v>395</v>
      </c>
      <c r="N183" s="43" t="s">
        <v>396</v>
      </c>
      <c r="O183" s="52" t="s">
        <v>321</v>
      </c>
      <c r="P183" s="63" t="s">
        <v>276</v>
      </c>
      <c r="Q183" s="57" t="str">
        <f>MID(Tabla1[[#This Row],[Aplicación]],14,1)</f>
        <v>2</v>
      </c>
      <c r="R183" s="35" t="s">
        <v>265</v>
      </c>
      <c r="S183" s="57" t="str">
        <f>MID(Tabla1[[#This Row],[Aplicación]],6,2)</f>
        <v>11</v>
      </c>
      <c r="T183" s="54" t="str">
        <f>VLOOKUP(Tabla1[[#This Row],[AREA]],Hoja1!A:B,2,FALSE)</f>
        <v>11. Salud pública y seguridad ciudadana</v>
      </c>
      <c r="U183" s="57" t="str">
        <f>MID(Tabla1[[#This Row],[Aplicación]],9,4)</f>
        <v>1621</v>
      </c>
      <c r="V183" s="54" t="str">
        <f>VLOOKUP(Tabla1[[#This Row],[PROGRAMA]],Hoja1!A:B,2,FALSE)</f>
        <v>1621. Recogida de residuos</v>
      </c>
      <c r="W183" s="57" t="str">
        <f>MID(Tabla1[[#This Row],[Aplicación]],14,2)</f>
        <v>20</v>
      </c>
      <c r="X183" s="57" t="str">
        <f>MID(Tabla1[[#This Row],[Aplicación]],14,6)</f>
        <v>204</v>
      </c>
    </row>
    <row r="184" spans="1:24" hidden="1" x14ac:dyDescent="0.25">
      <c r="A184" s="60">
        <v>220239000317</v>
      </c>
      <c r="B184" s="43" t="s">
        <v>390</v>
      </c>
      <c r="C184" s="61">
        <v>45292</v>
      </c>
      <c r="D184" s="60">
        <v>22024001079</v>
      </c>
      <c r="E184" s="43" t="s">
        <v>1274</v>
      </c>
      <c r="F184" s="62">
        <v>50000</v>
      </c>
      <c r="G184" s="43" t="s">
        <v>541</v>
      </c>
      <c r="H184" s="43" t="s">
        <v>1674</v>
      </c>
      <c r="I184" s="60">
        <v>220</v>
      </c>
      <c r="J184" s="43" t="s">
        <v>542</v>
      </c>
      <c r="K184" s="43" t="s">
        <v>543</v>
      </c>
      <c r="L184" s="43" t="s">
        <v>399</v>
      </c>
      <c r="M184" s="43" t="s">
        <v>395</v>
      </c>
      <c r="N184" s="43" t="s">
        <v>396</v>
      </c>
      <c r="O184" s="52" t="s">
        <v>321</v>
      </c>
      <c r="P184" s="63" t="s">
        <v>276</v>
      </c>
      <c r="Q184" s="57" t="str">
        <f>MID(Tabla1[[#This Row],[Aplicación]],14,1)</f>
        <v>2</v>
      </c>
      <c r="R184" s="35" t="s">
        <v>265</v>
      </c>
      <c r="S184" s="57" t="str">
        <f>MID(Tabla1[[#This Row],[Aplicación]],6,2)</f>
        <v>06</v>
      </c>
      <c r="T184" s="54" t="str">
        <f>VLOOKUP(Tabla1[[#This Row],[AREA]],Hoja1!A:B,2,FALSE)</f>
        <v>06. Educación y cultura</v>
      </c>
      <c r="U184" s="57" t="str">
        <f>MID(Tabla1[[#This Row],[Aplicación]],9,4)</f>
        <v>3232</v>
      </c>
      <c r="V184" s="54" t="str">
        <f>VLOOKUP(Tabla1[[#This Row],[PROGRAMA]],Hoja1!A:B,2,FALSE)</f>
        <v>3232. Conservación y mantenimiento centros educación infantil y primaria</v>
      </c>
      <c r="W184" s="57" t="str">
        <f>MID(Tabla1[[#This Row],[Aplicación]],14,2)</f>
        <v>22</v>
      </c>
      <c r="X184" s="57" t="str">
        <f>MID(Tabla1[[#This Row],[Aplicación]],14,6)</f>
        <v>22799</v>
      </c>
    </row>
    <row r="185" spans="1:24" hidden="1" x14ac:dyDescent="0.25">
      <c r="A185" s="60">
        <v>220239000834</v>
      </c>
      <c r="B185" s="43" t="s">
        <v>390</v>
      </c>
      <c r="C185" s="61">
        <v>45292</v>
      </c>
      <c r="D185" s="60">
        <v>22024001185</v>
      </c>
      <c r="E185" s="43" t="s">
        <v>1281</v>
      </c>
      <c r="F185" s="62">
        <v>50000</v>
      </c>
      <c r="G185" s="43" t="s">
        <v>426</v>
      </c>
      <c r="H185" s="43" t="s">
        <v>1675</v>
      </c>
      <c r="I185" s="60">
        <v>220</v>
      </c>
      <c r="J185" s="43" t="s">
        <v>427</v>
      </c>
      <c r="K185" s="43" t="s">
        <v>428</v>
      </c>
      <c r="L185" s="43" t="s">
        <v>413</v>
      </c>
      <c r="M185" s="43" t="s">
        <v>395</v>
      </c>
      <c r="N185" s="43" t="s">
        <v>433</v>
      </c>
      <c r="O185" s="52" t="s">
        <v>321</v>
      </c>
      <c r="P185" s="63" t="s">
        <v>276</v>
      </c>
      <c r="Q185" s="57" t="str">
        <f>MID(Tabla1[[#This Row],[Aplicación]],14,1)</f>
        <v>2</v>
      </c>
      <c r="R185" s="35" t="s">
        <v>265</v>
      </c>
      <c r="S185" s="57" t="str">
        <f>MID(Tabla1[[#This Row],[Aplicación]],6,2)</f>
        <v>01</v>
      </c>
      <c r="T185" s="54" t="str">
        <f>VLOOKUP(Tabla1[[#This Row],[AREA]],Hoja1!A:B,2,FALSE)</f>
        <v>01. Alcaldía</v>
      </c>
      <c r="U185" s="57" t="str">
        <f>MID(Tabla1[[#This Row],[Aplicación]],9,4)</f>
        <v>4331</v>
      </c>
      <c r="V185" s="54" t="str">
        <f>VLOOKUP(Tabla1[[#This Row],[PROGRAMA]],Hoja1!A:B,2,FALSE)</f>
        <v>4331. Desarrollo empresarial</v>
      </c>
      <c r="W185" s="57" t="str">
        <f>MID(Tabla1[[#This Row],[Aplicación]],14,2)</f>
        <v>22</v>
      </c>
      <c r="X185" s="57" t="str">
        <f>MID(Tabla1[[#This Row],[Aplicación]],14,6)</f>
        <v>22100</v>
      </c>
    </row>
    <row r="186" spans="1:24" hidden="1" x14ac:dyDescent="0.25">
      <c r="A186" s="60">
        <v>220239000857</v>
      </c>
      <c r="B186" s="43" t="s">
        <v>390</v>
      </c>
      <c r="C186" s="61">
        <v>45292</v>
      </c>
      <c r="D186" s="60">
        <v>22024001208</v>
      </c>
      <c r="E186" s="43" t="s">
        <v>1282</v>
      </c>
      <c r="F186" s="62">
        <v>49000</v>
      </c>
      <c r="G186" s="43" t="s">
        <v>426</v>
      </c>
      <c r="H186" s="43" t="s">
        <v>1676</v>
      </c>
      <c r="I186" s="60">
        <v>220</v>
      </c>
      <c r="J186" s="43" t="s">
        <v>427</v>
      </c>
      <c r="K186" s="43" t="s">
        <v>428</v>
      </c>
      <c r="L186" s="43" t="s">
        <v>413</v>
      </c>
      <c r="M186" s="43" t="s">
        <v>395</v>
      </c>
      <c r="N186" s="43" t="s">
        <v>433</v>
      </c>
      <c r="O186" s="52" t="s">
        <v>321</v>
      </c>
      <c r="P186" s="63" t="s">
        <v>276</v>
      </c>
      <c r="Q186" s="57" t="str">
        <f>MID(Tabla1[[#This Row],[Aplicación]],14,1)</f>
        <v>2</v>
      </c>
      <c r="R186" s="35" t="s">
        <v>265</v>
      </c>
      <c r="S186" s="57" t="str">
        <f>MID(Tabla1[[#This Row],[Aplicación]],6,2)</f>
        <v>06</v>
      </c>
      <c r="T186" s="54" t="str">
        <f>VLOOKUP(Tabla1[[#This Row],[AREA]],Hoja1!A:B,2,FALSE)</f>
        <v>06. Educación y cultura</v>
      </c>
      <c r="U186" s="57" t="str">
        <f>MID(Tabla1[[#This Row],[Aplicación]],9,4)</f>
        <v>3231</v>
      </c>
      <c r="V186" s="54" t="str">
        <f>VLOOKUP(Tabla1[[#This Row],[PROGRAMA]],Hoja1!A:B,2,FALSE)</f>
        <v>3231. Escuelas infantiles</v>
      </c>
      <c r="W186" s="57" t="str">
        <f>MID(Tabla1[[#This Row],[Aplicación]],14,2)</f>
        <v>22</v>
      </c>
      <c r="X186" s="57" t="str">
        <f>MID(Tabla1[[#This Row],[Aplicación]],14,6)</f>
        <v>22100</v>
      </c>
    </row>
    <row r="187" spans="1:24" hidden="1" x14ac:dyDescent="0.25">
      <c r="A187" s="60">
        <v>220239000664</v>
      </c>
      <c r="B187" s="43" t="s">
        <v>390</v>
      </c>
      <c r="C187" s="61">
        <v>45292</v>
      </c>
      <c r="D187" s="60">
        <v>22024001321</v>
      </c>
      <c r="E187" s="43" t="s">
        <v>1228</v>
      </c>
      <c r="F187" s="62">
        <v>48400</v>
      </c>
      <c r="G187" s="43" t="s">
        <v>44</v>
      </c>
      <c r="H187" s="43" t="s">
        <v>1677</v>
      </c>
      <c r="I187" s="60">
        <v>220</v>
      </c>
      <c r="J187" s="43" t="s">
        <v>572</v>
      </c>
      <c r="K187" s="43" t="s">
        <v>398</v>
      </c>
      <c r="L187" s="43" t="s">
        <v>399</v>
      </c>
      <c r="M187" s="43" t="s">
        <v>395</v>
      </c>
      <c r="N187" s="43" t="s">
        <v>396</v>
      </c>
      <c r="O187" s="52" t="s">
        <v>321</v>
      </c>
      <c r="P187" s="63" t="s">
        <v>276</v>
      </c>
      <c r="Q187" s="57" t="str">
        <f>MID(Tabla1[[#This Row],[Aplicación]],14,1)</f>
        <v>2</v>
      </c>
      <c r="R187" s="35" t="s">
        <v>265</v>
      </c>
      <c r="S187" s="57" t="str">
        <f>MID(Tabla1[[#This Row],[Aplicación]],6,2)</f>
        <v>06</v>
      </c>
      <c r="T187" s="54" t="str">
        <f>VLOOKUP(Tabla1[[#This Row],[AREA]],Hoja1!A:B,2,FALSE)</f>
        <v>06. Educación y cultura</v>
      </c>
      <c r="U187" s="57" t="str">
        <f>MID(Tabla1[[#This Row],[Aplicación]],9,4)</f>
        <v>3321</v>
      </c>
      <c r="V187" s="54" t="str">
        <f>VLOOKUP(Tabla1[[#This Row],[PROGRAMA]],Hoja1!A:B,2,FALSE)</f>
        <v>3321. Bibliotecas públicas</v>
      </c>
      <c r="W187" s="57" t="str">
        <f>MID(Tabla1[[#This Row],[Aplicación]],14,2)</f>
        <v>22</v>
      </c>
      <c r="X187" s="57" t="str">
        <f>MID(Tabla1[[#This Row],[Aplicación]],14,6)</f>
        <v>22799</v>
      </c>
    </row>
    <row r="188" spans="1:24" hidden="1" x14ac:dyDescent="0.25">
      <c r="A188" s="60">
        <v>220239000822</v>
      </c>
      <c r="B188" s="43" t="s">
        <v>390</v>
      </c>
      <c r="C188" s="61">
        <v>45292</v>
      </c>
      <c r="D188" s="60">
        <v>22024001423</v>
      </c>
      <c r="E188" s="43" t="s">
        <v>1283</v>
      </c>
      <c r="F188" s="62">
        <v>7187.4</v>
      </c>
      <c r="G188" s="43" t="s">
        <v>95</v>
      </c>
      <c r="H188" s="43" t="s">
        <v>1678</v>
      </c>
      <c r="I188" s="60">
        <v>220</v>
      </c>
      <c r="J188" s="43" t="s">
        <v>398</v>
      </c>
      <c r="K188" s="43" t="s">
        <v>398</v>
      </c>
      <c r="L188" s="43" t="s">
        <v>399</v>
      </c>
      <c r="M188" s="43" t="s">
        <v>585</v>
      </c>
      <c r="N188" s="43" t="s">
        <v>539</v>
      </c>
      <c r="O188" s="52" t="s">
        <v>326</v>
      </c>
      <c r="P188" s="63" t="s">
        <v>276</v>
      </c>
      <c r="Q188" s="57" t="str">
        <f>MID(Tabla1[[#This Row],[Aplicación]],14,1)</f>
        <v>2</v>
      </c>
      <c r="R188" s="35" t="s">
        <v>265</v>
      </c>
      <c r="S188" s="57" t="str">
        <f>MID(Tabla1[[#This Row],[Aplicación]],6,2)</f>
        <v>10</v>
      </c>
      <c r="T188" s="54" t="str">
        <f>VLOOKUP(Tabla1[[#This Row],[AREA]],Hoja1!A:B,2,FALSE)</f>
        <v>10. Personas mayores, familia y servicios sociales</v>
      </c>
      <c r="U188" s="57" t="str">
        <f>MID(Tabla1[[#This Row],[Aplicación]],9,4)</f>
        <v>2315</v>
      </c>
      <c r="V188" s="54" t="str">
        <f>VLOOKUP(Tabla1[[#This Row],[PROGRAMA]],Hoja1!A:B,2,FALSE)</f>
        <v>2315. Políticas de Igualdad e infancia</v>
      </c>
      <c r="W188" s="57" t="str">
        <f>MID(Tabla1[[#This Row],[Aplicación]],14,2)</f>
        <v>22</v>
      </c>
      <c r="X188" s="57" t="str">
        <f>MID(Tabla1[[#This Row],[Aplicación]],14,6)</f>
        <v>22611</v>
      </c>
    </row>
    <row r="189" spans="1:24" hidden="1" x14ac:dyDescent="0.25">
      <c r="A189" s="60">
        <v>220239000425</v>
      </c>
      <c r="B189" s="43" t="s">
        <v>390</v>
      </c>
      <c r="C189" s="61">
        <v>45292</v>
      </c>
      <c r="D189" s="60">
        <v>22024001099</v>
      </c>
      <c r="E189" s="43" t="s">
        <v>1284</v>
      </c>
      <c r="F189" s="62">
        <v>48000</v>
      </c>
      <c r="G189" s="43" t="s">
        <v>15</v>
      </c>
      <c r="H189" s="43" t="s">
        <v>1679</v>
      </c>
      <c r="I189" s="60">
        <v>220</v>
      </c>
      <c r="J189" s="43" t="s">
        <v>537</v>
      </c>
      <c r="K189" s="43" t="s">
        <v>537</v>
      </c>
      <c r="L189" s="43" t="s">
        <v>413</v>
      </c>
      <c r="M189" s="43" t="s">
        <v>395</v>
      </c>
      <c r="N189" s="43" t="s">
        <v>396</v>
      </c>
      <c r="O189" s="52" t="s">
        <v>321</v>
      </c>
      <c r="P189" s="63" t="s">
        <v>276</v>
      </c>
      <c r="Q189" s="57" t="str">
        <f>MID(Tabla1[[#This Row],[Aplicación]],14,1)</f>
        <v>2</v>
      </c>
      <c r="R189" s="35" t="s">
        <v>265</v>
      </c>
      <c r="S189" s="57" t="str">
        <f>MID(Tabla1[[#This Row],[Aplicación]],6,2)</f>
        <v>10</v>
      </c>
      <c r="T189" s="54" t="str">
        <f>VLOOKUP(Tabla1[[#This Row],[AREA]],Hoja1!A:B,2,FALSE)</f>
        <v>10. Personas mayores, familia y servicios sociales</v>
      </c>
      <c r="U189" s="57" t="str">
        <f>MID(Tabla1[[#This Row],[Aplicación]],9,4)</f>
        <v>2311</v>
      </c>
      <c r="V189" s="54" t="str">
        <f>VLOOKUP(Tabla1[[#This Row],[PROGRAMA]],Hoja1!A:B,2,FALSE)</f>
        <v>2311. Intervención social</v>
      </c>
      <c r="W189" s="57" t="str">
        <f>MID(Tabla1[[#This Row],[Aplicación]],14,2)</f>
        <v>22</v>
      </c>
      <c r="X189" s="57" t="str">
        <f>MID(Tabla1[[#This Row],[Aplicación]],14,6)</f>
        <v>22102</v>
      </c>
    </row>
    <row r="190" spans="1:24" hidden="1" x14ac:dyDescent="0.25">
      <c r="A190" s="60">
        <v>220240003302</v>
      </c>
      <c r="B190" s="43" t="s">
        <v>390</v>
      </c>
      <c r="C190" s="61">
        <v>45345</v>
      </c>
      <c r="D190" s="60">
        <v>22024001528</v>
      </c>
      <c r="E190" s="43" t="s">
        <v>1260</v>
      </c>
      <c r="F190" s="62">
        <v>21150.799999999999</v>
      </c>
      <c r="G190" s="43" t="s">
        <v>625</v>
      </c>
      <c r="H190" s="43" t="s">
        <v>1680</v>
      </c>
      <c r="I190" s="60">
        <v>220</v>
      </c>
      <c r="J190" s="43" t="s">
        <v>398</v>
      </c>
      <c r="K190" s="43" t="s">
        <v>398</v>
      </c>
      <c r="L190" s="43" t="s">
        <v>399</v>
      </c>
      <c r="M190" s="43" t="s">
        <v>395</v>
      </c>
      <c r="N190" s="43" t="s">
        <v>396</v>
      </c>
      <c r="O190" s="52" t="s">
        <v>321</v>
      </c>
      <c r="P190" s="63" t="s">
        <v>276</v>
      </c>
      <c r="Q190" s="57" t="str">
        <f>MID(Tabla1[[#This Row],[Aplicación]],14,1)</f>
        <v>2</v>
      </c>
      <c r="R190" s="35" t="s">
        <v>265</v>
      </c>
      <c r="S190" s="57" t="str">
        <f>MID(Tabla1[[#This Row],[Aplicación]],6,2)</f>
        <v>06</v>
      </c>
      <c r="T190" s="54" t="str">
        <f>VLOOKUP(Tabla1[[#This Row],[AREA]],Hoja1!A:B,2,FALSE)</f>
        <v>06. Educación y cultura</v>
      </c>
      <c r="U190" s="57" t="str">
        <f>MID(Tabla1[[#This Row],[Aplicación]],9,4)</f>
        <v>3341</v>
      </c>
      <c r="V190" s="54" t="str">
        <f>VLOOKUP(Tabla1[[#This Row],[PROGRAMA]],Hoja1!A:B,2,FALSE)</f>
        <v>3341. Coordinación de políticas culturales</v>
      </c>
      <c r="W190" s="57" t="str">
        <f>MID(Tabla1[[#This Row],[Aplicación]],14,2)</f>
        <v>22</v>
      </c>
      <c r="X190" s="57" t="str">
        <f>MID(Tabla1[[#This Row],[Aplicación]],14,6)</f>
        <v>22609</v>
      </c>
    </row>
    <row r="191" spans="1:24" hidden="1" x14ac:dyDescent="0.25">
      <c r="A191" s="60">
        <v>220240008412</v>
      </c>
      <c r="B191" s="43" t="s">
        <v>390</v>
      </c>
      <c r="C191" s="61">
        <v>45373</v>
      </c>
      <c r="D191" s="60">
        <v>22024003428</v>
      </c>
      <c r="E191" s="43" t="s">
        <v>1226</v>
      </c>
      <c r="F191" s="62">
        <v>7106.56</v>
      </c>
      <c r="G191" s="43" t="s">
        <v>1681</v>
      </c>
      <c r="H191" s="43" t="s">
        <v>1682</v>
      </c>
      <c r="I191" s="60">
        <v>220</v>
      </c>
      <c r="J191" s="43" t="s">
        <v>398</v>
      </c>
      <c r="K191" s="43" t="s">
        <v>398</v>
      </c>
      <c r="L191" s="43" t="s">
        <v>399</v>
      </c>
      <c r="M191" s="43" t="s">
        <v>585</v>
      </c>
      <c r="N191" s="43" t="s">
        <v>539</v>
      </c>
      <c r="O191" s="52" t="s">
        <v>326</v>
      </c>
      <c r="P191" s="63" t="s">
        <v>276</v>
      </c>
      <c r="Q191" s="57" t="str">
        <f>MID(Tabla1[[#This Row],[Aplicación]],14,1)</f>
        <v>2</v>
      </c>
      <c r="R191" s="35" t="s">
        <v>265</v>
      </c>
      <c r="S191" s="57" t="str">
        <f>MID(Tabla1[[#This Row],[Aplicación]],6,2)</f>
        <v>01</v>
      </c>
      <c r="T191" s="54" t="str">
        <f>VLOOKUP(Tabla1[[#This Row],[AREA]],Hoja1!A:B,2,FALSE)</f>
        <v>01. Alcaldía</v>
      </c>
      <c r="U191" s="57" t="str">
        <f>MID(Tabla1[[#This Row],[Aplicación]],9,4)</f>
        <v>4331</v>
      </c>
      <c r="V191" s="54" t="str">
        <f>VLOOKUP(Tabla1[[#This Row],[PROGRAMA]],Hoja1!A:B,2,FALSE)</f>
        <v>4331. Desarrollo empresarial</v>
      </c>
      <c r="W191" s="57" t="str">
        <f>MID(Tabla1[[#This Row],[Aplicación]],14,2)</f>
        <v>22</v>
      </c>
      <c r="X191" s="57" t="str">
        <f>MID(Tabla1[[#This Row],[Aplicación]],14,6)</f>
        <v>22706</v>
      </c>
    </row>
    <row r="192" spans="1:24" hidden="1" x14ac:dyDescent="0.25">
      <c r="A192" s="60">
        <v>220240003366</v>
      </c>
      <c r="B192" s="43" t="s">
        <v>390</v>
      </c>
      <c r="C192" s="61">
        <v>45348</v>
      </c>
      <c r="D192" s="60">
        <v>22024002456</v>
      </c>
      <c r="E192" s="43" t="s">
        <v>1285</v>
      </c>
      <c r="F192" s="62">
        <v>6000</v>
      </c>
      <c r="G192" s="43" t="s">
        <v>92</v>
      </c>
      <c r="H192" s="43" t="s">
        <v>1684</v>
      </c>
      <c r="I192" s="60">
        <v>220</v>
      </c>
      <c r="J192" s="43" t="s">
        <v>731</v>
      </c>
      <c r="K192" s="43" t="s">
        <v>398</v>
      </c>
      <c r="L192" s="43" t="s">
        <v>413</v>
      </c>
      <c r="M192" s="43" t="s">
        <v>585</v>
      </c>
      <c r="N192" s="43" t="s">
        <v>539</v>
      </c>
      <c r="O192" s="52" t="s">
        <v>326</v>
      </c>
      <c r="P192" s="63" t="s">
        <v>276</v>
      </c>
      <c r="Q192" s="57" t="str">
        <f>MID(Tabla1[[#This Row],[Aplicación]],14,1)</f>
        <v>2</v>
      </c>
      <c r="R192" s="35" t="s">
        <v>265</v>
      </c>
      <c r="S192" s="57" t="str">
        <f>MID(Tabla1[[#This Row],[Aplicación]],6,2)</f>
        <v>06</v>
      </c>
      <c r="T192" s="54" t="str">
        <f>VLOOKUP(Tabla1[[#This Row],[AREA]],Hoja1!A:B,2,FALSE)</f>
        <v>06. Educación y cultura</v>
      </c>
      <c r="U192" s="57" t="str">
        <f>MID(Tabla1[[#This Row],[Aplicación]],9,4)</f>
        <v>3232</v>
      </c>
      <c r="V192" s="54" t="str">
        <f>VLOOKUP(Tabla1[[#This Row],[PROGRAMA]],Hoja1!A:B,2,FALSE)</f>
        <v>3232. Conservación y mantenimiento centros educación infantil y primaria</v>
      </c>
      <c r="W192" s="57" t="str">
        <f>MID(Tabla1[[#This Row],[Aplicación]],14,2)</f>
        <v>21</v>
      </c>
      <c r="X192" s="57" t="str">
        <f>MID(Tabla1[[#This Row],[Aplicación]],14,6)</f>
        <v>212</v>
      </c>
    </row>
    <row r="193" spans="1:24" hidden="1" x14ac:dyDescent="0.25">
      <c r="A193" s="60">
        <v>220239000856</v>
      </c>
      <c r="B193" s="43" t="s">
        <v>390</v>
      </c>
      <c r="C193" s="61">
        <v>45292</v>
      </c>
      <c r="D193" s="60">
        <v>22024001207</v>
      </c>
      <c r="E193" s="43" t="s">
        <v>1286</v>
      </c>
      <c r="F193" s="62">
        <v>6000</v>
      </c>
      <c r="G193" s="43" t="s">
        <v>426</v>
      </c>
      <c r="H193" s="43" t="s">
        <v>1685</v>
      </c>
      <c r="I193" s="60">
        <v>220</v>
      </c>
      <c r="J193" s="43" t="s">
        <v>427</v>
      </c>
      <c r="K193" s="43" t="s">
        <v>428</v>
      </c>
      <c r="L193" s="43" t="s">
        <v>413</v>
      </c>
      <c r="M193" s="43" t="s">
        <v>395</v>
      </c>
      <c r="N193" s="43" t="s">
        <v>396</v>
      </c>
      <c r="O193" s="52" t="s">
        <v>321</v>
      </c>
      <c r="P193" s="63" t="s">
        <v>276</v>
      </c>
      <c r="Q193" s="57" t="str">
        <f>MID(Tabla1[[#This Row],[Aplicación]],14,1)</f>
        <v>2</v>
      </c>
      <c r="R193" s="35" t="s">
        <v>265</v>
      </c>
      <c r="S193" s="57" t="str">
        <f>MID(Tabla1[[#This Row],[Aplicación]],6,2)</f>
        <v>10</v>
      </c>
      <c r="T193" s="54" t="str">
        <f>VLOOKUP(Tabla1[[#This Row],[AREA]],Hoja1!A:B,2,FALSE)</f>
        <v>10. Personas mayores, familia y servicios sociales</v>
      </c>
      <c r="U193" s="57" t="str">
        <f>MID(Tabla1[[#This Row],[Aplicación]],9,4)</f>
        <v>2312</v>
      </c>
      <c r="V193" s="54" t="str">
        <f>VLOOKUP(Tabla1[[#This Row],[PROGRAMA]],Hoja1!A:B,2,FALSE)</f>
        <v>2312. Iniciativas sociales</v>
      </c>
      <c r="W193" s="57" t="str">
        <f>MID(Tabla1[[#This Row],[Aplicación]],14,2)</f>
        <v>22</v>
      </c>
      <c r="X193" s="57" t="str">
        <f>MID(Tabla1[[#This Row],[Aplicación]],14,6)</f>
        <v>22100</v>
      </c>
    </row>
    <row r="194" spans="1:24" hidden="1" x14ac:dyDescent="0.25">
      <c r="A194" s="60">
        <v>220240003381</v>
      </c>
      <c r="B194" s="43" t="s">
        <v>390</v>
      </c>
      <c r="C194" s="61">
        <v>45350</v>
      </c>
      <c r="D194" s="60">
        <v>22024001564</v>
      </c>
      <c r="E194" s="43" t="s">
        <v>1287</v>
      </c>
      <c r="F194" s="62">
        <v>0.01</v>
      </c>
      <c r="G194" s="43" t="s">
        <v>86</v>
      </c>
      <c r="H194" s="43" t="s">
        <v>1686</v>
      </c>
      <c r="I194" s="60">
        <v>220</v>
      </c>
      <c r="J194" s="43" t="s">
        <v>398</v>
      </c>
      <c r="K194" s="43" t="s">
        <v>398</v>
      </c>
      <c r="L194" s="43" t="s">
        <v>413</v>
      </c>
      <c r="M194" s="43" t="s">
        <v>585</v>
      </c>
      <c r="N194" s="43" t="s">
        <v>539</v>
      </c>
      <c r="O194" s="52" t="s">
        <v>326</v>
      </c>
      <c r="P194" s="63" t="s">
        <v>276</v>
      </c>
      <c r="Q194" s="57" t="str">
        <f>MID(Tabla1[[#This Row],[Aplicación]],14,1)</f>
        <v>2</v>
      </c>
      <c r="R194" s="35" t="s">
        <v>265</v>
      </c>
      <c r="S194" s="57" t="str">
        <f>MID(Tabla1[[#This Row],[Aplicación]],6,2)</f>
        <v>10</v>
      </c>
      <c r="T194" s="54" t="str">
        <f>VLOOKUP(Tabla1[[#This Row],[AREA]],Hoja1!A:B,2,FALSE)</f>
        <v>10. Personas mayores, familia y servicios sociales</v>
      </c>
      <c r="U194" s="57" t="str">
        <f>MID(Tabla1[[#This Row],[Aplicación]],9,4)</f>
        <v>2311</v>
      </c>
      <c r="V194" s="54" t="str">
        <f>VLOOKUP(Tabla1[[#This Row],[PROGRAMA]],Hoja1!A:B,2,FALSE)</f>
        <v>2311. Intervención social</v>
      </c>
      <c r="W194" s="57" t="str">
        <f>MID(Tabla1[[#This Row],[Aplicación]],14,2)</f>
        <v>21</v>
      </c>
      <c r="X194" s="57" t="str">
        <f>MID(Tabla1[[#This Row],[Aplicación]],14,6)</f>
        <v>212</v>
      </c>
    </row>
    <row r="195" spans="1:24" hidden="1" x14ac:dyDescent="0.25">
      <c r="A195" s="60">
        <v>220209000052</v>
      </c>
      <c r="B195" s="43" t="s">
        <v>390</v>
      </c>
      <c r="C195" s="61">
        <v>45292</v>
      </c>
      <c r="D195" s="60">
        <v>22024003310</v>
      </c>
      <c r="E195" s="43" t="s">
        <v>1288</v>
      </c>
      <c r="F195" s="62">
        <v>3403.12</v>
      </c>
      <c r="G195" s="43" t="s">
        <v>613</v>
      </c>
      <c r="H195" s="43" t="s">
        <v>626</v>
      </c>
      <c r="I195" s="60">
        <v>220</v>
      </c>
      <c r="J195" s="43" t="s">
        <v>410</v>
      </c>
      <c r="K195" s="43" t="s">
        <v>410</v>
      </c>
      <c r="L195" s="43" t="s">
        <v>399</v>
      </c>
      <c r="M195" s="43" t="s">
        <v>395</v>
      </c>
      <c r="N195" s="43" t="s">
        <v>396</v>
      </c>
      <c r="O195" s="52" t="s">
        <v>321</v>
      </c>
      <c r="P195" s="63" t="s">
        <v>276</v>
      </c>
      <c r="Q195" s="57" t="str">
        <f>MID(Tabla1[[#This Row],[Aplicación]],14,1)</f>
        <v>2</v>
      </c>
      <c r="R195" s="35" t="s">
        <v>265</v>
      </c>
      <c r="S195" s="57" t="str">
        <f>MID(Tabla1[[#This Row],[Aplicación]],6,2)</f>
        <v>09</v>
      </c>
      <c r="T195" s="54" t="str">
        <f>VLOOKUP(Tabla1[[#This Row],[AREA]],Hoja1!A:B,2,FALSE)</f>
        <v>09. Turismo, eventos y marca ciudad</v>
      </c>
      <c r="U195" s="57" t="str">
        <f>MID(Tabla1[[#This Row],[Aplicación]],9,4)</f>
        <v>4322</v>
      </c>
      <c r="V195" s="54" t="str">
        <f>VLOOKUP(Tabla1[[#This Row],[PROGRAMA]],Hoja1!A:B,2,FALSE)</f>
        <v>4332. Dirección del área de turismo, eventos y marca ciudad</v>
      </c>
      <c r="W195" s="57" t="str">
        <f>MID(Tabla1[[#This Row],[Aplicación]],14,2)</f>
        <v>22</v>
      </c>
      <c r="X195" s="57" t="str">
        <f>MID(Tabla1[[#This Row],[Aplicación]],14,6)</f>
        <v>22706</v>
      </c>
    </row>
    <row r="196" spans="1:24" hidden="1" x14ac:dyDescent="0.25">
      <c r="A196" s="60">
        <v>220209000289</v>
      </c>
      <c r="B196" s="43" t="s">
        <v>390</v>
      </c>
      <c r="C196" s="61">
        <v>45292</v>
      </c>
      <c r="D196" s="60">
        <v>22024003312</v>
      </c>
      <c r="E196" s="43" t="s">
        <v>1288</v>
      </c>
      <c r="F196" s="62">
        <v>831.88</v>
      </c>
      <c r="G196" s="43" t="s">
        <v>613</v>
      </c>
      <c r="H196" s="43" t="s">
        <v>1687</v>
      </c>
      <c r="I196" s="60">
        <v>220</v>
      </c>
      <c r="J196" s="43" t="s">
        <v>410</v>
      </c>
      <c r="K196" s="43" t="s">
        <v>410</v>
      </c>
      <c r="L196" s="43" t="s">
        <v>399</v>
      </c>
      <c r="M196" s="43" t="s">
        <v>395</v>
      </c>
      <c r="N196" s="43" t="s">
        <v>396</v>
      </c>
      <c r="O196" s="52" t="s">
        <v>321</v>
      </c>
      <c r="P196" s="63" t="s">
        <v>276</v>
      </c>
      <c r="Q196" s="57" t="str">
        <f>MID(Tabla1[[#This Row],[Aplicación]],14,1)</f>
        <v>2</v>
      </c>
      <c r="R196" s="35" t="s">
        <v>265</v>
      </c>
      <c r="S196" s="57" t="str">
        <f>MID(Tabla1[[#This Row],[Aplicación]],6,2)</f>
        <v>09</v>
      </c>
      <c r="T196" s="54" t="str">
        <f>VLOOKUP(Tabla1[[#This Row],[AREA]],Hoja1!A:B,2,FALSE)</f>
        <v>09. Turismo, eventos y marca ciudad</v>
      </c>
      <c r="U196" s="57" t="str">
        <f>MID(Tabla1[[#This Row],[Aplicación]],9,4)</f>
        <v>4322</v>
      </c>
      <c r="V196" s="54" t="str">
        <f>VLOOKUP(Tabla1[[#This Row],[PROGRAMA]],Hoja1!A:B,2,FALSE)</f>
        <v>4332. Dirección del área de turismo, eventos y marca ciudad</v>
      </c>
      <c r="W196" s="57" t="str">
        <f>MID(Tabla1[[#This Row],[Aplicación]],14,2)</f>
        <v>22</v>
      </c>
      <c r="X196" s="57" t="str">
        <f>MID(Tabla1[[#This Row],[Aplicación]],14,6)</f>
        <v>22706</v>
      </c>
    </row>
    <row r="197" spans="1:24" hidden="1" x14ac:dyDescent="0.25">
      <c r="A197" s="60">
        <v>220239000666</v>
      </c>
      <c r="B197" s="43" t="s">
        <v>390</v>
      </c>
      <c r="C197" s="61">
        <v>45292</v>
      </c>
      <c r="D197" s="60">
        <v>22024001396</v>
      </c>
      <c r="E197" s="43" t="s">
        <v>1289</v>
      </c>
      <c r="F197" s="62">
        <v>6000</v>
      </c>
      <c r="G197" s="43" t="s">
        <v>1688</v>
      </c>
      <c r="H197" s="43" t="s">
        <v>1689</v>
      </c>
      <c r="I197" s="60">
        <v>220</v>
      </c>
      <c r="J197" s="43" t="s">
        <v>393</v>
      </c>
      <c r="K197" s="43" t="s">
        <v>393</v>
      </c>
      <c r="L197" s="43" t="s">
        <v>399</v>
      </c>
      <c r="M197" s="43" t="s">
        <v>585</v>
      </c>
      <c r="N197" s="43" t="s">
        <v>539</v>
      </c>
      <c r="O197" s="52" t="s">
        <v>326</v>
      </c>
      <c r="P197" s="63" t="s">
        <v>276</v>
      </c>
      <c r="Q197" s="57" t="str">
        <f>MID(Tabla1[[#This Row],[Aplicación]],14,1)</f>
        <v>2</v>
      </c>
      <c r="R197" s="35" t="s">
        <v>265</v>
      </c>
      <c r="S197" s="57" t="str">
        <f>MID(Tabla1[[#This Row],[Aplicación]],6,2)</f>
        <v>10</v>
      </c>
      <c r="T197" s="54" t="str">
        <f>VLOOKUP(Tabla1[[#This Row],[AREA]],Hoja1!A:B,2,FALSE)</f>
        <v>10. Personas mayores, familia y servicios sociales</v>
      </c>
      <c r="U197" s="57" t="str">
        <f>MID(Tabla1[[#This Row],[Aplicación]],9,4)</f>
        <v>2312</v>
      </c>
      <c r="V197" s="54" t="str">
        <f>VLOOKUP(Tabla1[[#This Row],[PROGRAMA]],Hoja1!A:B,2,FALSE)</f>
        <v>2312. Iniciativas sociales</v>
      </c>
      <c r="W197" s="57" t="str">
        <f>MID(Tabla1[[#This Row],[Aplicación]],14,2)</f>
        <v>22</v>
      </c>
      <c r="X197" s="57" t="str">
        <f>MID(Tabla1[[#This Row],[Aplicación]],14,6)</f>
        <v>22606</v>
      </c>
    </row>
    <row r="198" spans="1:24" hidden="1" x14ac:dyDescent="0.25">
      <c r="A198" s="60">
        <v>220240008604</v>
      </c>
      <c r="B198" s="43" t="s">
        <v>702</v>
      </c>
      <c r="C198" s="61">
        <v>45377</v>
      </c>
      <c r="D198" s="60">
        <v>22024000749</v>
      </c>
      <c r="E198" s="43" t="s">
        <v>1290</v>
      </c>
      <c r="F198" s="62">
        <v>9.18</v>
      </c>
      <c r="G198" s="43" t="s">
        <v>16</v>
      </c>
      <c r="H198" s="43" t="s">
        <v>1690</v>
      </c>
      <c r="I198" s="60">
        <v>300</v>
      </c>
      <c r="J198" s="43" t="s">
        <v>398</v>
      </c>
      <c r="K198" s="43" t="s">
        <v>398</v>
      </c>
      <c r="L198" s="43" t="s">
        <v>413</v>
      </c>
      <c r="M198" s="43" t="s">
        <v>585</v>
      </c>
      <c r="N198" s="43" t="s">
        <v>539</v>
      </c>
      <c r="O198" s="52" t="s">
        <v>326</v>
      </c>
      <c r="P198" s="63" t="s">
        <v>276</v>
      </c>
      <c r="Q198" s="57" t="str">
        <f>MID(Tabla1[[#This Row],[Aplicación]],14,1)</f>
        <v>2</v>
      </c>
      <c r="R198" s="35" t="s">
        <v>265</v>
      </c>
      <c r="S198" s="57" t="str">
        <f>MID(Tabla1[[#This Row],[Aplicación]],6,2)</f>
        <v>02</v>
      </c>
      <c r="T198" s="54" t="str">
        <f>VLOOKUP(Tabla1[[#This Row],[AREA]],Hoja1!A:B,2,FALSE)</f>
        <v>02. Urbanismo y vivienda</v>
      </c>
      <c r="U198" s="57" t="str">
        <f>MID(Tabla1[[#This Row],[Aplicación]],9,4)</f>
        <v>9332</v>
      </c>
      <c r="V198" s="54" t="str">
        <f>VLOOKUP(Tabla1[[#This Row],[PROGRAMA]],Hoja1!A:B,2,FALSE)</f>
        <v>9332. Mantenimiento de edificios e instalaciones municipales</v>
      </c>
      <c r="W198" s="57" t="str">
        <f>MID(Tabla1[[#This Row],[Aplicación]],14,2)</f>
        <v>21</v>
      </c>
      <c r="X198" s="57" t="str">
        <f>MID(Tabla1[[#This Row],[Aplicación]],14,6)</f>
        <v>212</v>
      </c>
    </row>
    <row r="199" spans="1:24" hidden="1" x14ac:dyDescent="0.25">
      <c r="A199" s="60">
        <v>220240005068</v>
      </c>
      <c r="B199" s="43" t="s">
        <v>390</v>
      </c>
      <c r="C199" s="61">
        <v>45358</v>
      </c>
      <c r="D199" s="60">
        <v>22024002600</v>
      </c>
      <c r="E199" s="43" t="s">
        <v>1186</v>
      </c>
      <c r="F199" s="62">
        <v>12.04</v>
      </c>
      <c r="G199" s="43" t="s">
        <v>75</v>
      </c>
      <c r="H199" s="43" t="s">
        <v>1691</v>
      </c>
      <c r="I199" s="60">
        <v>220</v>
      </c>
      <c r="J199" s="43" t="s">
        <v>398</v>
      </c>
      <c r="K199" s="43" t="s">
        <v>398</v>
      </c>
      <c r="L199" s="43" t="s">
        <v>399</v>
      </c>
      <c r="M199" s="43" t="s">
        <v>585</v>
      </c>
      <c r="N199" s="43" t="s">
        <v>539</v>
      </c>
      <c r="O199" s="52" t="s">
        <v>326</v>
      </c>
      <c r="P199" s="63" t="s">
        <v>276</v>
      </c>
      <c r="Q199" s="57" t="str">
        <f>MID(Tabla1[[#This Row],[Aplicación]],14,1)</f>
        <v>2</v>
      </c>
      <c r="R199" s="35" t="s">
        <v>265</v>
      </c>
      <c r="S199" s="57" t="str">
        <f>MID(Tabla1[[#This Row],[Aplicación]],6,2)</f>
        <v>07</v>
      </c>
      <c r="T199" s="54" t="str">
        <f>VLOOKUP(Tabla1[[#This Row],[AREA]],Hoja1!A:B,2,FALSE)</f>
        <v>07. Medio ambiente</v>
      </c>
      <c r="U199" s="57" t="str">
        <f>MID(Tabla1[[#This Row],[Aplicación]],9,4)</f>
        <v>1721</v>
      </c>
      <c r="V199" s="54" t="str">
        <f>VLOOKUP(Tabla1[[#This Row],[PROGRAMA]],Hoja1!A:B,2,FALSE)</f>
        <v>1721. Protección del medio ambiente</v>
      </c>
      <c r="W199" s="57" t="str">
        <f>MID(Tabla1[[#This Row],[Aplicación]],14,2)</f>
        <v>20</v>
      </c>
      <c r="X199" s="57" t="str">
        <f>MID(Tabla1[[#This Row],[Aplicación]],14,6)</f>
        <v>203</v>
      </c>
    </row>
    <row r="200" spans="1:24" hidden="1" x14ac:dyDescent="0.25">
      <c r="A200" s="60">
        <v>220240007182</v>
      </c>
      <c r="B200" s="43" t="s">
        <v>390</v>
      </c>
      <c r="C200" s="61">
        <v>45369</v>
      </c>
      <c r="D200" s="60">
        <v>22024003414</v>
      </c>
      <c r="E200" s="43" t="s">
        <v>1291</v>
      </c>
      <c r="F200" s="62">
        <v>14.52</v>
      </c>
      <c r="G200" s="43" t="s">
        <v>877</v>
      </c>
      <c r="H200" s="43" t="s">
        <v>1692</v>
      </c>
      <c r="I200" s="60">
        <v>220</v>
      </c>
      <c r="J200" s="43" t="s">
        <v>398</v>
      </c>
      <c r="K200" s="43" t="s">
        <v>398</v>
      </c>
      <c r="L200" s="43" t="s">
        <v>399</v>
      </c>
      <c r="M200" s="43" t="s">
        <v>585</v>
      </c>
      <c r="N200" s="43" t="s">
        <v>539</v>
      </c>
      <c r="O200" s="52" t="s">
        <v>326</v>
      </c>
      <c r="P200" s="63" t="s">
        <v>276</v>
      </c>
      <c r="Q200" s="57" t="str">
        <f>MID(Tabla1[[#This Row],[Aplicación]],14,1)</f>
        <v>2</v>
      </c>
      <c r="R200" s="35" t="s">
        <v>265</v>
      </c>
      <c r="S200" s="57" t="str">
        <f>MID(Tabla1[[#This Row],[Aplicación]],6,2)</f>
        <v>05</v>
      </c>
      <c r="T200" s="54" t="str">
        <f>VLOOKUP(Tabla1[[#This Row],[AREA]],Hoja1!A:B,2,FALSE)</f>
        <v>05. Comercio, mercados y consumo</v>
      </c>
      <c r="U200" s="57" t="str">
        <f>MID(Tabla1[[#This Row],[Aplicación]],9,4)</f>
        <v>4312</v>
      </c>
      <c r="V200" s="54" t="str">
        <f>VLOOKUP(Tabla1[[#This Row],[PROGRAMA]],Hoja1!A:B,2,FALSE)</f>
        <v>4312. Mercados</v>
      </c>
      <c r="W200" s="57" t="str">
        <f>MID(Tabla1[[#This Row],[Aplicación]],14,2)</f>
        <v>22</v>
      </c>
      <c r="X200" s="57" t="str">
        <f>MID(Tabla1[[#This Row],[Aplicación]],14,6)</f>
        <v>22199</v>
      </c>
    </row>
    <row r="201" spans="1:24" hidden="1" x14ac:dyDescent="0.25">
      <c r="A201" s="60">
        <v>220240003066</v>
      </c>
      <c r="B201" s="43" t="s">
        <v>390</v>
      </c>
      <c r="C201" s="61">
        <v>45343</v>
      </c>
      <c r="D201" s="60">
        <v>22024001766</v>
      </c>
      <c r="E201" s="43" t="s">
        <v>1293</v>
      </c>
      <c r="F201" s="62">
        <v>14.63</v>
      </c>
      <c r="G201" s="43" t="s">
        <v>86</v>
      </c>
      <c r="H201" s="43" t="s">
        <v>1694</v>
      </c>
      <c r="I201" s="60">
        <v>220</v>
      </c>
      <c r="J201" s="43" t="s">
        <v>398</v>
      </c>
      <c r="K201" s="43" t="s">
        <v>398</v>
      </c>
      <c r="L201" s="43" t="s">
        <v>413</v>
      </c>
      <c r="M201" s="43" t="s">
        <v>585</v>
      </c>
      <c r="N201" s="43" t="s">
        <v>539</v>
      </c>
      <c r="O201" s="52" t="s">
        <v>326</v>
      </c>
      <c r="P201" s="63" t="s">
        <v>276</v>
      </c>
      <c r="Q201" s="57" t="str">
        <f>MID(Tabla1[[#This Row],[Aplicación]],14,1)</f>
        <v>2</v>
      </c>
      <c r="R201" s="35" t="s">
        <v>265</v>
      </c>
      <c r="S201" s="57" t="str">
        <f>MID(Tabla1[[#This Row],[Aplicación]],6,2)</f>
        <v>03</v>
      </c>
      <c r="T201" s="54" t="str">
        <f>VLOOKUP(Tabla1[[#This Row],[AREA]],Hoja1!A:B,2,FALSE)</f>
        <v>03. Participación ciudadana y deportes</v>
      </c>
      <c r="U201" s="57" t="str">
        <f>MID(Tabla1[[#This Row],[Aplicación]],9,4)</f>
        <v>9241</v>
      </c>
      <c r="V201" s="54" t="str">
        <f>VLOOKUP(Tabla1[[#This Row],[PROGRAMA]],Hoja1!A:B,2,FALSE)</f>
        <v>9241. Participación ciudadana</v>
      </c>
      <c r="W201" s="57" t="str">
        <f>MID(Tabla1[[#This Row],[Aplicación]],14,2)</f>
        <v>21</v>
      </c>
      <c r="X201" s="57" t="str">
        <f>MID(Tabla1[[#This Row],[Aplicación]],14,6)</f>
        <v>212</v>
      </c>
    </row>
    <row r="202" spans="1:24" hidden="1" x14ac:dyDescent="0.25">
      <c r="A202" s="60">
        <v>220240003059</v>
      </c>
      <c r="B202" s="43" t="s">
        <v>390</v>
      </c>
      <c r="C202" s="61">
        <v>45343</v>
      </c>
      <c r="D202" s="60">
        <v>22024001740</v>
      </c>
      <c r="E202" s="43" t="s">
        <v>1293</v>
      </c>
      <c r="F202" s="62">
        <v>16</v>
      </c>
      <c r="G202" s="43" t="s">
        <v>370</v>
      </c>
      <c r="H202" s="43" t="s">
        <v>1695</v>
      </c>
      <c r="I202" s="60">
        <v>220</v>
      </c>
      <c r="J202" s="43" t="s">
        <v>398</v>
      </c>
      <c r="K202" s="43" t="s">
        <v>398</v>
      </c>
      <c r="L202" s="43" t="s">
        <v>413</v>
      </c>
      <c r="M202" s="43" t="s">
        <v>585</v>
      </c>
      <c r="N202" s="43" t="s">
        <v>539</v>
      </c>
      <c r="O202" s="52" t="s">
        <v>326</v>
      </c>
      <c r="P202" s="63" t="s">
        <v>276</v>
      </c>
      <c r="Q202" s="57" t="str">
        <f>MID(Tabla1[[#This Row],[Aplicación]],14,1)</f>
        <v>2</v>
      </c>
      <c r="R202" s="35" t="s">
        <v>265</v>
      </c>
      <c r="S202" s="57" t="str">
        <f>MID(Tabla1[[#This Row],[Aplicación]],6,2)</f>
        <v>03</v>
      </c>
      <c r="T202" s="54" t="str">
        <f>VLOOKUP(Tabla1[[#This Row],[AREA]],Hoja1!A:B,2,FALSE)</f>
        <v>03. Participación ciudadana y deportes</v>
      </c>
      <c r="U202" s="57" t="str">
        <f>MID(Tabla1[[#This Row],[Aplicación]],9,4)</f>
        <v>9241</v>
      </c>
      <c r="V202" s="54" t="str">
        <f>VLOOKUP(Tabla1[[#This Row],[PROGRAMA]],Hoja1!A:B,2,FALSE)</f>
        <v>9241. Participación ciudadana</v>
      </c>
      <c r="W202" s="57" t="str">
        <f>MID(Tabla1[[#This Row],[Aplicación]],14,2)</f>
        <v>21</v>
      </c>
      <c r="X202" s="57" t="str">
        <f>MID(Tabla1[[#This Row],[Aplicación]],14,6)</f>
        <v>212</v>
      </c>
    </row>
    <row r="203" spans="1:24" hidden="1" x14ac:dyDescent="0.25">
      <c r="A203" s="60">
        <v>220240001332</v>
      </c>
      <c r="B203" s="43" t="s">
        <v>390</v>
      </c>
      <c r="C203" s="61">
        <v>45331</v>
      </c>
      <c r="D203" s="60">
        <v>22024001512</v>
      </c>
      <c r="E203" s="43" t="s">
        <v>1294</v>
      </c>
      <c r="F203" s="62">
        <v>16</v>
      </c>
      <c r="G203" s="43" t="s">
        <v>668</v>
      </c>
      <c r="H203" s="43" t="s">
        <v>1696</v>
      </c>
      <c r="I203" s="60">
        <v>220</v>
      </c>
      <c r="J203" s="43" t="s">
        <v>669</v>
      </c>
      <c r="K203" s="43" t="s">
        <v>393</v>
      </c>
      <c r="L203" s="43" t="s">
        <v>413</v>
      </c>
      <c r="M203" s="43" t="s">
        <v>585</v>
      </c>
      <c r="N203" s="43" t="s">
        <v>539</v>
      </c>
      <c r="O203" s="52" t="s">
        <v>326</v>
      </c>
      <c r="P203" s="63" t="s">
        <v>276</v>
      </c>
      <c r="Q203" s="57" t="str">
        <f>MID(Tabla1[[#This Row],[Aplicación]],14,1)</f>
        <v>2</v>
      </c>
      <c r="R203" s="35" t="s">
        <v>265</v>
      </c>
      <c r="S203" s="57" t="str">
        <f>MID(Tabla1[[#This Row],[Aplicación]],6,2)</f>
        <v>06</v>
      </c>
      <c r="T203" s="54" t="str">
        <f>VLOOKUP(Tabla1[[#This Row],[AREA]],Hoja1!A:B,2,FALSE)</f>
        <v>06. Educación y cultura</v>
      </c>
      <c r="U203" s="57" t="str">
        <f>MID(Tabla1[[#This Row],[Aplicación]],9,4)</f>
        <v>3321</v>
      </c>
      <c r="V203" s="54" t="str">
        <f>VLOOKUP(Tabla1[[#This Row],[PROGRAMA]],Hoja1!A:B,2,FALSE)</f>
        <v>3321. Bibliotecas públicas</v>
      </c>
      <c r="W203" s="57" t="str">
        <f>MID(Tabla1[[#This Row],[Aplicación]],14,2)</f>
        <v>22</v>
      </c>
      <c r="X203" s="57" t="str">
        <f>MID(Tabla1[[#This Row],[Aplicación]],14,6)</f>
        <v>22001</v>
      </c>
    </row>
    <row r="204" spans="1:24" hidden="1" x14ac:dyDescent="0.25">
      <c r="A204" s="60">
        <v>220240003093</v>
      </c>
      <c r="B204" s="43" t="s">
        <v>390</v>
      </c>
      <c r="C204" s="61">
        <v>45343</v>
      </c>
      <c r="D204" s="60">
        <v>22024001931</v>
      </c>
      <c r="E204" s="43" t="s">
        <v>1295</v>
      </c>
      <c r="F204" s="62">
        <v>18.149999999999999</v>
      </c>
      <c r="G204" s="43" t="s">
        <v>75</v>
      </c>
      <c r="H204" s="43" t="s">
        <v>1697</v>
      </c>
      <c r="I204" s="60">
        <v>220</v>
      </c>
      <c r="J204" s="43" t="s">
        <v>398</v>
      </c>
      <c r="K204" s="43" t="s">
        <v>398</v>
      </c>
      <c r="L204" s="43" t="s">
        <v>399</v>
      </c>
      <c r="M204" s="43" t="s">
        <v>585</v>
      </c>
      <c r="N204" s="43" t="s">
        <v>539</v>
      </c>
      <c r="O204" s="52" t="s">
        <v>326</v>
      </c>
      <c r="P204" s="63" t="s">
        <v>276</v>
      </c>
      <c r="Q204" s="57" t="str">
        <f>MID(Tabla1[[#This Row],[Aplicación]],14,1)</f>
        <v>2</v>
      </c>
      <c r="R204" s="35" t="s">
        <v>265</v>
      </c>
      <c r="S204" s="57" t="str">
        <f>MID(Tabla1[[#This Row],[Aplicación]],6,2)</f>
        <v>01</v>
      </c>
      <c r="T204" s="54" t="str">
        <f>VLOOKUP(Tabla1[[#This Row],[AREA]],Hoja1!A:B,2,FALSE)</f>
        <v>01. Alcaldía</v>
      </c>
      <c r="U204" s="57" t="str">
        <f>MID(Tabla1[[#This Row],[Aplicación]],9,4)</f>
        <v>4331</v>
      </c>
      <c r="V204" s="54" t="str">
        <f>VLOOKUP(Tabla1[[#This Row],[PROGRAMA]],Hoja1!A:B,2,FALSE)</f>
        <v>4331. Desarrollo empresarial</v>
      </c>
      <c r="W204" s="57" t="str">
        <f>MID(Tabla1[[#This Row],[Aplicación]],14,2)</f>
        <v>22</v>
      </c>
      <c r="X204" s="57" t="str">
        <f>MID(Tabla1[[#This Row],[Aplicación]],14,6)</f>
        <v>22699</v>
      </c>
    </row>
    <row r="205" spans="1:24" hidden="1" x14ac:dyDescent="0.25">
      <c r="A205" s="60">
        <v>220240003025</v>
      </c>
      <c r="B205" s="43" t="s">
        <v>390</v>
      </c>
      <c r="C205" s="61">
        <v>45343</v>
      </c>
      <c r="D205" s="60">
        <v>22024001628</v>
      </c>
      <c r="E205" s="43" t="s">
        <v>1296</v>
      </c>
      <c r="F205" s="62">
        <v>19.97</v>
      </c>
      <c r="G205" s="43" t="s">
        <v>343</v>
      </c>
      <c r="H205" s="43" t="s">
        <v>1698</v>
      </c>
      <c r="I205" s="60">
        <v>220</v>
      </c>
      <c r="J205" s="43" t="s">
        <v>398</v>
      </c>
      <c r="K205" s="43" t="s">
        <v>398</v>
      </c>
      <c r="L205" s="43" t="s">
        <v>399</v>
      </c>
      <c r="M205" s="43" t="s">
        <v>585</v>
      </c>
      <c r="N205" s="43" t="s">
        <v>539</v>
      </c>
      <c r="O205" s="52" t="s">
        <v>326</v>
      </c>
      <c r="P205" s="63" t="s">
        <v>276</v>
      </c>
      <c r="Q205" s="57" t="str">
        <f>MID(Tabla1[[#This Row],[Aplicación]],14,1)</f>
        <v>2</v>
      </c>
      <c r="R205" s="35" t="s">
        <v>265</v>
      </c>
      <c r="S205" s="57" t="str">
        <f>MID(Tabla1[[#This Row],[Aplicación]],6,2)</f>
        <v>11</v>
      </c>
      <c r="T205" s="54" t="str">
        <f>VLOOKUP(Tabla1[[#This Row],[AREA]],Hoja1!A:B,2,FALSE)</f>
        <v>11. Salud pública y seguridad ciudadana</v>
      </c>
      <c r="U205" s="57" t="str">
        <f>MID(Tabla1[[#This Row],[Aplicación]],9,4)</f>
        <v>1361</v>
      </c>
      <c r="V205" s="54" t="str">
        <f>VLOOKUP(Tabla1[[#This Row],[PROGRAMA]],Hoja1!A:B,2,FALSE)</f>
        <v>1361. Prevención y extinción de incencios</v>
      </c>
      <c r="W205" s="57" t="str">
        <f>MID(Tabla1[[#This Row],[Aplicación]],14,2)</f>
        <v>22</v>
      </c>
      <c r="X205" s="57" t="str">
        <f>MID(Tabla1[[#This Row],[Aplicación]],14,6)</f>
        <v>22199</v>
      </c>
    </row>
    <row r="206" spans="1:24" hidden="1" x14ac:dyDescent="0.25">
      <c r="A206" s="60">
        <v>220240000760</v>
      </c>
      <c r="B206" s="43" t="s">
        <v>390</v>
      </c>
      <c r="C206" s="61">
        <v>45327</v>
      </c>
      <c r="D206" s="60">
        <v>22024000433</v>
      </c>
      <c r="E206" s="43" t="s">
        <v>1294</v>
      </c>
      <c r="F206" s="62">
        <v>20</v>
      </c>
      <c r="G206" s="43" t="s">
        <v>781</v>
      </c>
      <c r="H206" s="43" t="s">
        <v>1699</v>
      </c>
      <c r="I206" s="60">
        <v>220</v>
      </c>
      <c r="J206" s="43" t="s">
        <v>782</v>
      </c>
      <c r="K206" s="43" t="s">
        <v>782</v>
      </c>
      <c r="L206" s="43" t="s">
        <v>413</v>
      </c>
      <c r="M206" s="43" t="s">
        <v>585</v>
      </c>
      <c r="N206" s="43" t="s">
        <v>539</v>
      </c>
      <c r="O206" s="52" t="s">
        <v>326</v>
      </c>
      <c r="P206" s="63" t="s">
        <v>276</v>
      </c>
      <c r="Q206" s="57" t="str">
        <f>MID(Tabla1[[#This Row],[Aplicación]],14,1)</f>
        <v>2</v>
      </c>
      <c r="R206" s="35" t="s">
        <v>265</v>
      </c>
      <c r="S206" s="57" t="str">
        <f>MID(Tabla1[[#This Row],[Aplicación]],6,2)</f>
        <v>06</v>
      </c>
      <c r="T206" s="54" t="str">
        <f>VLOOKUP(Tabla1[[#This Row],[AREA]],Hoja1!A:B,2,FALSE)</f>
        <v>06. Educación y cultura</v>
      </c>
      <c r="U206" s="57" t="str">
        <f>MID(Tabla1[[#This Row],[Aplicación]],9,4)</f>
        <v>3321</v>
      </c>
      <c r="V206" s="54" t="str">
        <f>VLOOKUP(Tabla1[[#This Row],[PROGRAMA]],Hoja1!A:B,2,FALSE)</f>
        <v>3321. Bibliotecas públicas</v>
      </c>
      <c r="W206" s="57" t="str">
        <f>MID(Tabla1[[#This Row],[Aplicación]],14,2)</f>
        <v>22</v>
      </c>
      <c r="X206" s="57" t="str">
        <f>MID(Tabla1[[#This Row],[Aplicación]],14,6)</f>
        <v>22001</v>
      </c>
    </row>
    <row r="207" spans="1:24" hidden="1" x14ac:dyDescent="0.25">
      <c r="A207" s="60">
        <v>220240006630</v>
      </c>
      <c r="B207" s="43" t="s">
        <v>390</v>
      </c>
      <c r="C207" s="61">
        <v>45365</v>
      </c>
      <c r="D207" s="60">
        <v>22024003314</v>
      </c>
      <c r="E207" s="43" t="s">
        <v>1296</v>
      </c>
      <c r="F207" s="62">
        <v>23.6</v>
      </c>
      <c r="G207" s="43" t="s">
        <v>343</v>
      </c>
      <c r="H207" s="43" t="s">
        <v>1700</v>
      </c>
      <c r="I207" s="60">
        <v>220</v>
      </c>
      <c r="J207" s="43" t="s">
        <v>398</v>
      </c>
      <c r="K207" s="43" t="s">
        <v>398</v>
      </c>
      <c r="L207" s="43" t="s">
        <v>399</v>
      </c>
      <c r="M207" s="43" t="s">
        <v>585</v>
      </c>
      <c r="N207" s="43" t="s">
        <v>539</v>
      </c>
      <c r="O207" s="52" t="s">
        <v>326</v>
      </c>
      <c r="P207" s="63" t="s">
        <v>276</v>
      </c>
      <c r="Q207" s="57" t="str">
        <f>MID(Tabla1[[#This Row],[Aplicación]],14,1)</f>
        <v>2</v>
      </c>
      <c r="R207" s="35" t="s">
        <v>265</v>
      </c>
      <c r="S207" s="57" t="str">
        <f>MID(Tabla1[[#This Row],[Aplicación]],6,2)</f>
        <v>11</v>
      </c>
      <c r="T207" s="54" t="str">
        <f>VLOOKUP(Tabla1[[#This Row],[AREA]],Hoja1!A:B,2,FALSE)</f>
        <v>11. Salud pública y seguridad ciudadana</v>
      </c>
      <c r="U207" s="57" t="str">
        <f>MID(Tabla1[[#This Row],[Aplicación]],9,4)</f>
        <v>1361</v>
      </c>
      <c r="V207" s="54" t="str">
        <f>VLOOKUP(Tabla1[[#This Row],[PROGRAMA]],Hoja1!A:B,2,FALSE)</f>
        <v>1361. Prevención y extinción de incencios</v>
      </c>
      <c r="W207" s="57" t="str">
        <f>MID(Tabla1[[#This Row],[Aplicación]],14,2)</f>
        <v>22</v>
      </c>
      <c r="X207" s="57" t="str">
        <f>MID(Tabla1[[#This Row],[Aplicación]],14,6)</f>
        <v>22199</v>
      </c>
    </row>
    <row r="208" spans="1:24" hidden="1" x14ac:dyDescent="0.25">
      <c r="A208" s="60">
        <v>220239000845</v>
      </c>
      <c r="B208" s="43" t="s">
        <v>390</v>
      </c>
      <c r="C208" s="61">
        <v>45292</v>
      </c>
      <c r="D208" s="60">
        <v>22024001196</v>
      </c>
      <c r="E208" s="43" t="s">
        <v>1297</v>
      </c>
      <c r="F208" s="62">
        <v>41200</v>
      </c>
      <c r="G208" s="43" t="s">
        <v>426</v>
      </c>
      <c r="H208" s="43" t="s">
        <v>1701</v>
      </c>
      <c r="I208" s="60">
        <v>220</v>
      </c>
      <c r="J208" s="43" t="s">
        <v>427</v>
      </c>
      <c r="K208" s="43" t="s">
        <v>428</v>
      </c>
      <c r="L208" s="43" t="s">
        <v>413</v>
      </c>
      <c r="M208" s="43" t="s">
        <v>395</v>
      </c>
      <c r="N208" s="43" t="s">
        <v>396</v>
      </c>
      <c r="O208" s="52" t="s">
        <v>321</v>
      </c>
      <c r="P208" s="63" t="s">
        <v>276</v>
      </c>
      <c r="Q208" s="57" t="str">
        <f>MID(Tabla1[[#This Row],[Aplicación]],14,1)</f>
        <v>2</v>
      </c>
      <c r="R208" s="35" t="s">
        <v>265</v>
      </c>
      <c r="S208" s="57" t="str">
        <f>MID(Tabla1[[#This Row],[Aplicación]],6,2)</f>
        <v>10</v>
      </c>
      <c r="T208" s="54" t="str">
        <f>VLOOKUP(Tabla1[[#This Row],[AREA]],Hoja1!A:B,2,FALSE)</f>
        <v>10. Personas mayores, familia y servicios sociales</v>
      </c>
      <c r="U208" s="57" t="str">
        <f>MID(Tabla1[[#This Row],[Aplicación]],9,4)</f>
        <v>2311</v>
      </c>
      <c r="V208" s="54" t="str">
        <f>VLOOKUP(Tabla1[[#This Row],[PROGRAMA]],Hoja1!A:B,2,FALSE)</f>
        <v>2311. Intervención social</v>
      </c>
      <c r="W208" s="57" t="str">
        <f>MID(Tabla1[[#This Row],[Aplicación]],14,2)</f>
        <v>22</v>
      </c>
      <c r="X208" s="57" t="str">
        <f>MID(Tabla1[[#This Row],[Aplicación]],14,6)</f>
        <v>22100</v>
      </c>
    </row>
    <row r="209" spans="1:24" hidden="1" x14ac:dyDescent="0.25">
      <c r="A209" s="44">
        <v>220240008429</v>
      </c>
      <c r="B209" s="45" t="s">
        <v>390</v>
      </c>
      <c r="C209" s="50">
        <v>45373</v>
      </c>
      <c r="D209" s="44">
        <v>22024003680</v>
      </c>
      <c r="E209" s="45" t="s">
        <v>1298</v>
      </c>
      <c r="F209" s="51">
        <v>33.35</v>
      </c>
      <c r="G209" s="45" t="s">
        <v>80</v>
      </c>
      <c r="H209" s="45" t="s">
        <v>1702</v>
      </c>
      <c r="I209" s="44">
        <v>220</v>
      </c>
      <c r="J209" s="45" t="s">
        <v>398</v>
      </c>
      <c r="K209" s="45" t="s">
        <v>398</v>
      </c>
      <c r="L209" s="45" t="s">
        <v>413</v>
      </c>
      <c r="M209" s="45" t="s">
        <v>585</v>
      </c>
      <c r="N209" s="45" t="s">
        <v>539</v>
      </c>
      <c r="O209" s="52" t="s">
        <v>326</v>
      </c>
      <c r="P209" s="63" t="s">
        <v>276</v>
      </c>
      <c r="Q209" s="57" t="str">
        <f>MID(Tabla1[[#This Row],[Aplicación]],14,1)</f>
        <v>2</v>
      </c>
      <c r="R209" s="35" t="s">
        <v>265</v>
      </c>
      <c r="S209" s="57" t="str">
        <f>MID(Tabla1[[#This Row],[Aplicación]],6,2)</f>
        <v>03</v>
      </c>
      <c r="T209" s="54" t="str">
        <f>VLOOKUP(Tabla1[[#This Row],[AREA]],Hoja1!A:B,2,FALSE)</f>
        <v>03. Participación ciudadana y deportes</v>
      </c>
      <c r="U209" s="57">
        <v>1341</v>
      </c>
      <c r="V209" s="54" t="str">
        <f>VLOOKUP(Tabla1[[#This Row],[PROGRAMA]],Hoja1!A:B,2,FALSE)</f>
        <v>1341. Movilidad</v>
      </c>
      <c r="W209" s="57">
        <v>60</v>
      </c>
      <c r="X209" s="57">
        <v>609</v>
      </c>
    </row>
    <row r="210" spans="1:24" hidden="1" x14ac:dyDescent="0.25">
      <c r="A210" s="60">
        <v>220240008614</v>
      </c>
      <c r="B210" s="43" t="s">
        <v>702</v>
      </c>
      <c r="C210" s="61">
        <v>45377</v>
      </c>
      <c r="D210" s="60">
        <v>22024002564</v>
      </c>
      <c r="E210" s="43" t="s">
        <v>1299</v>
      </c>
      <c r="F210" s="62">
        <v>107.31</v>
      </c>
      <c r="G210" s="43" t="s">
        <v>86</v>
      </c>
      <c r="H210" s="43" t="s">
        <v>1072</v>
      </c>
      <c r="I210" s="60">
        <v>300</v>
      </c>
      <c r="J210" s="43" t="s">
        <v>398</v>
      </c>
      <c r="K210" s="43" t="s">
        <v>398</v>
      </c>
      <c r="L210" s="43" t="s">
        <v>413</v>
      </c>
      <c r="M210" s="43" t="s">
        <v>585</v>
      </c>
      <c r="N210" s="43" t="s">
        <v>539</v>
      </c>
      <c r="O210" s="52" t="s">
        <v>326</v>
      </c>
      <c r="P210" s="63" t="s">
        <v>276</v>
      </c>
      <c r="Q210" s="57" t="str">
        <f>MID(Tabla1[[#This Row],[Aplicación]],14,1)</f>
        <v>2</v>
      </c>
      <c r="R210" s="35" t="s">
        <v>265</v>
      </c>
      <c r="S210" s="57" t="str">
        <f>MID(Tabla1[[#This Row],[Aplicación]],6,2)</f>
        <v>09</v>
      </c>
      <c r="T210" s="54" t="str">
        <f>VLOOKUP(Tabla1[[#This Row],[AREA]],Hoja1!A:B,2,FALSE)</f>
        <v>09. Turismo, eventos y marca ciudad</v>
      </c>
      <c r="U210" s="57" t="str">
        <f>MID(Tabla1[[#This Row],[Aplicación]],9,4)</f>
        <v>4321</v>
      </c>
      <c r="V210" s="54" t="str">
        <f>VLOOKUP(Tabla1[[#This Row],[PROGRAMA]],Hoja1!A:B,2,FALSE)</f>
        <v>4321. Turismo</v>
      </c>
      <c r="W210" s="57" t="str">
        <f>MID(Tabla1[[#This Row],[Aplicación]],14,2)</f>
        <v>21</v>
      </c>
      <c r="X210" s="57" t="str">
        <f>MID(Tabla1[[#This Row],[Aplicación]],14,6)</f>
        <v>213</v>
      </c>
    </row>
    <row r="211" spans="1:24" hidden="1" x14ac:dyDescent="0.25">
      <c r="A211" s="60">
        <v>220240000730</v>
      </c>
      <c r="B211" s="43" t="s">
        <v>390</v>
      </c>
      <c r="C211" s="61">
        <v>45327</v>
      </c>
      <c r="D211" s="60">
        <v>22024000066</v>
      </c>
      <c r="E211" s="43" t="s">
        <v>1158</v>
      </c>
      <c r="F211" s="62">
        <v>34.26</v>
      </c>
      <c r="G211" s="43" t="s">
        <v>18</v>
      </c>
      <c r="H211" s="43" t="s">
        <v>1703</v>
      </c>
      <c r="I211" s="60">
        <v>220</v>
      </c>
      <c r="J211" s="43" t="s">
        <v>398</v>
      </c>
      <c r="K211" s="43" t="s">
        <v>398</v>
      </c>
      <c r="L211" s="43" t="s">
        <v>413</v>
      </c>
      <c r="M211" s="43" t="s">
        <v>585</v>
      </c>
      <c r="N211" s="43" t="s">
        <v>539</v>
      </c>
      <c r="O211" s="52" t="s">
        <v>326</v>
      </c>
      <c r="P211" s="63" t="s">
        <v>276</v>
      </c>
      <c r="Q211" s="57" t="str">
        <f>MID(Tabla1[[#This Row],[Aplicación]],14,1)</f>
        <v>2</v>
      </c>
      <c r="R211" s="35" t="s">
        <v>265</v>
      </c>
      <c r="S211" s="57" t="str">
        <f>MID(Tabla1[[#This Row],[Aplicación]],6,2)</f>
        <v>10</v>
      </c>
      <c r="T211" s="54" t="str">
        <f>VLOOKUP(Tabla1[[#This Row],[AREA]],Hoja1!A:B,2,FALSE)</f>
        <v>10. Personas mayores, familia y servicios sociales</v>
      </c>
      <c r="U211" s="57" t="str">
        <f>MID(Tabla1[[#This Row],[Aplicación]],9,4)</f>
        <v>2312</v>
      </c>
      <c r="V211" s="54" t="str">
        <f>VLOOKUP(Tabla1[[#This Row],[PROGRAMA]],Hoja1!A:B,2,FALSE)</f>
        <v>2312. Iniciativas sociales</v>
      </c>
      <c r="W211" s="57" t="str">
        <f>MID(Tabla1[[#This Row],[Aplicación]],14,2)</f>
        <v>21</v>
      </c>
      <c r="X211" s="57" t="str">
        <f>MID(Tabla1[[#This Row],[Aplicación]],14,6)</f>
        <v>213</v>
      </c>
    </row>
    <row r="212" spans="1:24" hidden="1" x14ac:dyDescent="0.25">
      <c r="A212" s="44">
        <v>220240000730</v>
      </c>
      <c r="B212" s="45" t="s">
        <v>390</v>
      </c>
      <c r="C212" s="50">
        <v>45327</v>
      </c>
      <c r="D212" s="44">
        <v>22024000065</v>
      </c>
      <c r="E212" s="45" t="s">
        <v>1158</v>
      </c>
      <c r="F212" s="51">
        <v>34.26</v>
      </c>
      <c r="G212" s="45" t="s">
        <v>18</v>
      </c>
      <c r="H212" s="45" t="s">
        <v>1703</v>
      </c>
      <c r="I212" s="44">
        <v>220</v>
      </c>
      <c r="J212" s="45" t="s">
        <v>398</v>
      </c>
      <c r="K212" s="45" t="s">
        <v>398</v>
      </c>
      <c r="L212" s="45" t="s">
        <v>413</v>
      </c>
      <c r="M212" s="45" t="s">
        <v>585</v>
      </c>
      <c r="N212" s="45" t="s">
        <v>539</v>
      </c>
      <c r="O212" s="52" t="s">
        <v>326</v>
      </c>
      <c r="P212" s="63" t="s">
        <v>276</v>
      </c>
      <c r="Q212" s="57" t="str">
        <f>MID(Tabla1[[#This Row],[Aplicación]],14,1)</f>
        <v>2</v>
      </c>
      <c r="R212" s="35" t="s">
        <v>265</v>
      </c>
      <c r="S212" s="57" t="str">
        <f>MID(Tabla1[[#This Row],[Aplicación]],6,2)</f>
        <v>10</v>
      </c>
      <c r="T212" s="54" t="str">
        <f>VLOOKUP(Tabla1[[#This Row],[AREA]],Hoja1!A:B,2,FALSE)</f>
        <v>10. Personas mayores, familia y servicios sociales</v>
      </c>
      <c r="U212" s="57" t="str">
        <f>MID(Tabla1[[#This Row],[Aplicación]],9,4)</f>
        <v>2312</v>
      </c>
      <c r="V212" s="54" t="str">
        <f>VLOOKUP(Tabla1[[#This Row],[PROGRAMA]],Hoja1!A:B,2,FALSE)</f>
        <v>2312. Iniciativas sociales</v>
      </c>
      <c r="W212" s="57" t="str">
        <f>MID(Tabla1[[#This Row],[Aplicación]],14,2)</f>
        <v>21</v>
      </c>
      <c r="X212" s="57" t="str">
        <f>MID(Tabla1[[#This Row],[Aplicación]],14,6)</f>
        <v>213</v>
      </c>
    </row>
    <row r="213" spans="1:24" hidden="1" x14ac:dyDescent="0.25">
      <c r="A213" s="60">
        <v>220239000429</v>
      </c>
      <c r="B213" s="43" t="s">
        <v>390</v>
      </c>
      <c r="C213" s="61">
        <v>45292</v>
      </c>
      <c r="D213" s="60">
        <v>22024001102</v>
      </c>
      <c r="E213" s="43" t="s">
        <v>1300</v>
      </c>
      <c r="F213" s="62">
        <v>40000</v>
      </c>
      <c r="G213" s="43" t="s">
        <v>15</v>
      </c>
      <c r="H213" s="43" t="s">
        <v>1704</v>
      </c>
      <c r="I213" s="60">
        <v>220</v>
      </c>
      <c r="J213" s="43" t="s">
        <v>537</v>
      </c>
      <c r="K213" s="43" t="s">
        <v>537</v>
      </c>
      <c r="L213" s="43" t="s">
        <v>413</v>
      </c>
      <c r="M213" s="43" t="s">
        <v>395</v>
      </c>
      <c r="N213" s="43" t="s">
        <v>396</v>
      </c>
      <c r="O213" s="52" t="s">
        <v>321</v>
      </c>
      <c r="P213" s="63" t="s">
        <v>276</v>
      </c>
      <c r="Q213" s="57" t="str">
        <f>MID(Tabla1[[#This Row],[Aplicación]],14,1)</f>
        <v>2</v>
      </c>
      <c r="R213" s="35" t="s">
        <v>265</v>
      </c>
      <c r="S213" s="57" t="str">
        <f>MID(Tabla1[[#This Row],[Aplicación]],6,2)</f>
        <v>11</v>
      </c>
      <c r="T213" s="54" t="str">
        <f>VLOOKUP(Tabla1[[#This Row],[AREA]],Hoja1!A:B,2,FALSE)</f>
        <v>11. Salud pública y seguridad ciudadana</v>
      </c>
      <c r="U213" s="57" t="str">
        <f>MID(Tabla1[[#This Row],[Aplicación]],9,4)</f>
        <v>1621</v>
      </c>
      <c r="V213" s="54" t="str">
        <f>VLOOKUP(Tabla1[[#This Row],[PROGRAMA]],Hoja1!A:B,2,FALSE)</f>
        <v>1621. Recogida de residuos</v>
      </c>
      <c r="W213" s="57" t="str">
        <f>MID(Tabla1[[#This Row],[Aplicación]],14,2)</f>
        <v>22</v>
      </c>
      <c r="X213" s="57" t="str">
        <f>MID(Tabla1[[#This Row],[Aplicación]],14,6)</f>
        <v>22102</v>
      </c>
    </row>
    <row r="214" spans="1:24" hidden="1" x14ac:dyDescent="0.25">
      <c r="A214" s="60">
        <v>220239000842</v>
      </c>
      <c r="B214" s="43" t="s">
        <v>390</v>
      </c>
      <c r="C214" s="61">
        <v>45292</v>
      </c>
      <c r="D214" s="60">
        <v>22024001193</v>
      </c>
      <c r="E214" s="43" t="s">
        <v>1301</v>
      </c>
      <c r="F214" s="62">
        <v>40000</v>
      </c>
      <c r="G214" s="43" t="s">
        <v>426</v>
      </c>
      <c r="H214" s="43" t="s">
        <v>1705</v>
      </c>
      <c r="I214" s="60">
        <v>220</v>
      </c>
      <c r="J214" s="43" t="s">
        <v>427</v>
      </c>
      <c r="K214" s="43" t="s">
        <v>428</v>
      </c>
      <c r="L214" s="43" t="s">
        <v>413</v>
      </c>
      <c r="M214" s="43" t="s">
        <v>395</v>
      </c>
      <c r="N214" s="43" t="s">
        <v>396</v>
      </c>
      <c r="O214" s="52" t="s">
        <v>321</v>
      </c>
      <c r="P214" s="63" t="s">
        <v>276</v>
      </c>
      <c r="Q214" s="57" t="str">
        <f>MID(Tabla1[[#This Row],[Aplicación]],14,1)</f>
        <v>2</v>
      </c>
      <c r="R214" s="35" t="s">
        <v>265</v>
      </c>
      <c r="S214" s="57" t="str">
        <f>MID(Tabla1[[#This Row],[Aplicación]],6,2)</f>
        <v>11</v>
      </c>
      <c r="T214" s="54" t="str">
        <f>VLOOKUP(Tabla1[[#This Row],[AREA]],Hoja1!A:B,2,FALSE)</f>
        <v>11. Salud pública y seguridad ciudadana</v>
      </c>
      <c r="U214" s="57" t="str">
        <f>MID(Tabla1[[#This Row],[Aplicación]],9,4)</f>
        <v>1621</v>
      </c>
      <c r="V214" s="54" t="str">
        <f>VLOOKUP(Tabla1[[#This Row],[PROGRAMA]],Hoja1!A:B,2,FALSE)</f>
        <v>1621. Recogida de residuos</v>
      </c>
      <c r="W214" s="57" t="str">
        <f>MID(Tabla1[[#This Row],[Aplicación]],14,2)</f>
        <v>22</v>
      </c>
      <c r="X214" s="57" t="str">
        <f>MID(Tabla1[[#This Row],[Aplicación]],14,6)</f>
        <v>22100</v>
      </c>
    </row>
    <row r="215" spans="1:24" hidden="1" x14ac:dyDescent="0.25">
      <c r="A215" s="44">
        <v>220240005401</v>
      </c>
      <c r="B215" s="45" t="s">
        <v>390</v>
      </c>
      <c r="C215" s="50">
        <v>45363</v>
      </c>
      <c r="D215" s="44">
        <v>22024002895</v>
      </c>
      <c r="E215" s="45" t="s">
        <v>1302</v>
      </c>
      <c r="F215" s="51">
        <v>34.26</v>
      </c>
      <c r="G215" s="45" t="s">
        <v>18</v>
      </c>
      <c r="H215" s="45" t="s">
        <v>1707</v>
      </c>
      <c r="I215" s="44">
        <v>220</v>
      </c>
      <c r="J215" s="45" t="s">
        <v>398</v>
      </c>
      <c r="K215" s="45" t="s">
        <v>398</v>
      </c>
      <c r="L215" s="45" t="s">
        <v>413</v>
      </c>
      <c r="M215" s="45" t="s">
        <v>585</v>
      </c>
      <c r="N215" s="45" t="s">
        <v>539</v>
      </c>
      <c r="O215" s="52" t="s">
        <v>326</v>
      </c>
      <c r="P215" s="63" t="s">
        <v>276</v>
      </c>
      <c r="Q215" s="57" t="str">
        <f>MID(Tabla1[[#This Row],[Aplicación]],14,1)</f>
        <v>2</v>
      </c>
      <c r="R215" s="35" t="s">
        <v>265</v>
      </c>
      <c r="S215" s="57" t="str">
        <f>MID(Tabla1[[#This Row],[Aplicación]],6,2)</f>
        <v>10</v>
      </c>
      <c r="T215" s="54" t="str">
        <f>VLOOKUP(Tabla1[[#This Row],[AREA]],Hoja1!A:B,2,FALSE)</f>
        <v>10. Personas mayores, familia y servicios sociales</v>
      </c>
      <c r="U215" s="57" t="str">
        <f>MID(Tabla1[[#This Row],[Aplicación]],9,4)</f>
        <v>2314</v>
      </c>
      <c r="V215" s="54" t="str">
        <f>VLOOKUP(Tabla1[[#This Row],[PROGRAMA]],Hoja1!A:B,2,FALSE)</f>
        <v>2314. Centro de programas juveniles</v>
      </c>
      <c r="W215" s="57" t="str">
        <f>MID(Tabla1[[#This Row],[Aplicación]],14,2)</f>
        <v>21</v>
      </c>
      <c r="X215" s="57" t="str">
        <f>MID(Tabla1[[#This Row],[Aplicación]],14,6)</f>
        <v>213</v>
      </c>
    </row>
    <row r="216" spans="1:24" hidden="1" x14ac:dyDescent="0.25">
      <c r="A216" s="44">
        <v>220239000323</v>
      </c>
      <c r="B216" s="45" t="s">
        <v>390</v>
      </c>
      <c r="C216" s="50">
        <v>45292</v>
      </c>
      <c r="D216" s="44">
        <v>22024001085</v>
      </c>
      <c r="E216" s="45" t="s">
        <v>1303</v>
      </c>
      <c r="F216" s="51">
        <v>19166.669999999998</v>
      </c>
      <c r="G216" s="45" t="s">
        <v>1016</v>
      </c>
      <c r="H216" s="45" t="s">
        <v>1708</v>
      </c>
      <c r="I216" s="44">
        <v>220</v>
      </c>
      <c r="J216" s="45" t="s">
        <v>398</v>
      </c>
      <c r="K216" s="45" t="s">
        <v>398</v>
      </c>
      <c r="L216" s="45" t="s">
        <v>399</v>
      </c>
      <c r="M216" s="45" t="s">
        <v>395</v>
      </c>
      <c r="N216" s="45" t="s">
        <v>396</v>
      </c>
      <c r="O216" s="52" t="s">
        <v>321</v>
      </c>
      <c r="P216" s="63" t="s">
        <v>276</v>
      </c>
      <c r="Q216" s="57" t="str">
        <f>MID(Tabla1[[#This Row],[Aplicación]],14,1)</f>
        <v>2</v>
      </c>
      <c r="R216" s="35" t="s">
        <v>265</v>
      </c>
      <c r="S216" s="57" t="str">
        <f>MID(Tabla1[[#This Row],[Aplicación]],6,2)</f>
        <v>10</v>
      </c>
      <c r="T216" s="54" t="str">
        <f>VLOOKUP(Tabla1[[#This Row],[AREA]],Hoja1!A:B,2,FALSE)</f>
        <v>10. Personas mayores, familia y servicios sociales</v>
      </c>
      <c r="U216" s="57" t="str">
        <f>MID(Tabla1[[#This Row],[Aplicación]],9,4)</f>
        <v>2412</v>
      </c>
      <c r="V216" s="54" t="str">
        <f>VLOOKUP(Tabla1[[#This Row],[PROGRAMA]],Hoja1!A:B,2,FALSE)</f>
        <v>2412. Formación para el empleo</v>
      </c>
      <c r="W216" s="57" t="str">
        <f>MID(Tabla1[[#This Row],[Aplicación]],14,2)</f>
        <v>22</v>
      </c>
      <c r="X216" s="57" t="str">
        <f>MID(Tabla1[[#This Row],[Aplicación]],14,6)</f>
        <v>22799</v>
      </c>
    </row>
    <row r="217" spans="1:24" hidden="1" x14ac:dyDescent="0.25">
      <c r="A217" s="44">
        <v>220239000324</v>
      </c>
      <c r="B217" s="45" t="s">
        <v>390</v>
      </c>
      <c r="C217" s="50">
        <v>45292</v>
      </c>
      <c r="D217" s="44">
        <v>22024001086</v>
      </c>
      <c r="E217" s="45" t="s">
        <v>1141</v>
      </c>
      <c r="F217" s="51">
        <v>5882.4</v>
      </c>
      <c r="G217" s="45" t="s">
        <v>1016</v>
      </c>
      <c r="H217" s="45" t="s">
        <v>1709</v>
      </c>
      <c r="I217" s="44">
        <v>220</v>
      </c>
      <c r="J217" s="45" t="s">
        <v>398</v>
      </c>
      <c r="K217" s="45" t="s">
        <v>398</v>
      </c>
      <c r="L217" s="45" t="s">
        <v>399</v>
      </c>
      <c r="M217" s="45" t="s">
        <v>395</v>
      </c>
      <c r="N217" s="45" t="s">
        <v>396</v>
      </c>
      <c r="O217" s="52" t="s">
        <v>321</v>
      </c>
      <c r="P217" s="63" t="s">
        <v>276</v>
      </c>
      <c r="Q217" s="57" t="str">
        <f>MID(Tabla1[[#This Row],[Aplicación]],14,1)</f>
        <v>2</v>
      </c>
      <c r="R217" s="35" t="s">
        <v>265</v>
      </c>
      <c r="S217" s="57" t="str">
        <f>MID(Tabla1[[#This Row],[Aplicación]],6,2)</f>
        <v>10</v>
      </c>
      <c r="T217" s="54" t="str">
        <f>VLOOKUP(Tabla1[[#This Row],[AREA]],Hoja1!A:B,2,FALSE)</f>
        <v>10. Personas mayores, familia y servicios sociales</v>
      </c>
      <c r="U217" s="57" t="str">
        <f>MID(Tabla1[[#This Row],[Aplicación]],9,4)</f>
        <v>2311</v>
      </c>
      <c r="V217" s="54" t="str">
        <f>VLOOKUP(Tabla1[[#This Row],[PROGRAMA]],Hoja1!A:B,2,FALSE)</f>
        <v>2311. Intervención social</v>
      </c>
      <c r="W217" s="57" t="str">
        <f>MID(Tabla1[[#This Row],[Aplicación]],14,2)</f>
        <v>22</v>
      </c>
      <c r="X217" s="57" t="str">
        <f>MID(Tabla1[[#This Row],[Aplicación]],14,6)</f>
        <v>22799</v>
      </c>
    </row>
    <row r="218" spans="1:24" hidden="1" x14ac:dyDescent="0.25">
      <c r="A218" s="44">
        <v>220239000322</v>
      </c>
      <c r="B218" s="45" t="s">
        <v>390</v>
      </c>
      <c r="C218" s="50">
        <v>45292</v>
      </c>
      <c r="D218" s="44">
        <v>22024001084</v>
      </c>
      <c r="E218" s="45" t="s">
        <v>1303</v>
      </c>
      <c r="F218" s="51">
        <v>3833.33</v>
      </c>
      <c r="G218" s="45" t="s">
        <v>1016</v>
      </c>
      <c r="H218" s="45" t="s">
        <v>1710</v>
      </c>
      <c r="I218" s="44">
        <v>220</v>
      </c>
      <c r="J218" s="45" t="s">
        <v>398</v>
      </c>
      <c r="K218" s="45" t="s">
        <v>398</v>
      </c>
      <c r="L218" s="45" t="s">
        <v>399</v>
      </c>
      <c r="M218" s="45" t="s">
        <v>395</v>
      </c>
      <c r="N218" s="45" t="s">
        <v>396</v>
      </c>
      <c r="O218" s="52" t="s">
        <v>321</v>
      </c>
      <c r="P218" s="63" t="s">
        <v>276</v>
      </c>
      <c r="Q218" s="57" t="str">
        <f>MID(Tabla1[[#This Row],[Aplicación]],14,1)</f>
        <v>2</v>
      </c>
      <c r="R218" s="35" t="s">
        <v>265</v>
      </c>
      <c r="S218" s="57" t="str">
        <f>MID(Tabla1[[#This Row],[Aplicación]],6,2)</f>
        <v>10</v>
      </c>
      <c r="T218" s="54" t="str">
        <f>VLOOKUP(Tabla1[[#This Row],[AREA]],Hoja1!A:B,2,FALSE)</f>
        <v>10. Personas mayores, familia y servicios sociales</v>
      </c>
      <c r="U218" s="57" t="str">
        <f>MID(Tabla1[[#This Row],[Aplicación]],9,4)</f>
        <v>2412</v>
      </c>
      <c r="V218" s="54" t="str">
        <f>VLOOKUP(Tabla1[[#This Row],[PROGRAMA]],Hoja1!A:B,2,FALSE)</f>
        <v>2412. Formación para el empleo</v>
      </c>
      <c r="W218" s="57" t="str">
        <f>MID(Tabla1[[#This Row],[Aplicación]],14,2)</f>
        <v>22</v>
      </c>
      <c r="X218" s="57" t="str">
        <f>MID(Tabla1[[#This Row],[Aplicación]],14,6)</f>
        <v>22799</v>
      </c>
    </row>
    <row r="219" spans="1:24" hidden="1" x14ac:dyDescent="0.25">
      <c r="A219" s="44">
        <v>220240005071</v>
      </c>
      <c r="B219" s="45" t="s">
        <v>390</v>
      </c>
      <c r="C219" s="50">
        <v>45358</v>
      </c>
      <c r="D219" s="44">
        <v>22024002894</v>
      </c>
      <c r="E219" s="45" t="s">
        <v>1160</v>
      </c>
      <c r="F219" s="51">
        <v>36.299999999999997</v>
      </c>
      <c r="G219" s="45" t="s">
        <v>14</v>
      </c>
      <c r="H219" s="45" t="s">
        <v>1711</v>
      </c>
      <c r="I219" s="44">
        <v>220</v>
      </c>
      <c r="J219" s="45" t="s">
        <v>398</v>
      </c>
      <c r="K219" s="45" t="s">
        <v>398</v>
      </c>
      <c r="L219" s="45" t="s">
        <v>399</v>
      </c>
      <c r="M219" s="45" t="s">
        <v>585</v>
      </c>
      <c r="N219" s="45" t="s">
        <v>539</v>
      </c>
      <c r="O219" s="52" t="s">
        <v>326</v>
      </c>
      <c r="P219" s="63" t="s">
        <v>276</v>
      </c>
      <c r="Q219" s="57" t="str">
        <f>MID(Tabla1[[#This Row],[Aplicación]],14,1)</f>
        <v>2</v>
      </c>
      <c r="R219" s="35" t="s">
        <v>265</v>
      </c>
      <c r="S219" s="57" t="str">
        <f>MID(Tabla1[[#This Row],[Aplicación]],6,2)</f>
        <v>10</v>
      </c>
      <c r="T219" s="54" t="str">
        <f>VLOOKUP(Tabla1[[#This Row],[AREA]],Hoja1!A:B,2,FALSE)</f>
        <v>10. Personas mayores, familia y servicios sociales</v>
      </c>
      <c r="U219" s="57" t="str">
        <f>MID(Tabla1[[#This Row],[Aplicación]],9,4)</f>
        <v>2311</v>
      </c>
      <c r="V219" s="54" t="str">
        <f>VLOOKUP(Tabla1[[#This Row],[PROGRAMA]],Hoja1!A:B,2,FALSE)</f>
        <v>2311. Intervención social</v>
      </c>
      <c r="W219" s="57" t="str">
        <f>MID(Tabla1[[#This Row],[Aplicación]],14,2)</f>
        <v>21</v>
      </c>
      <c r="X219" s="57" t="str">
        <f>MID(Tabla1[[#This Row],[Aplicación]],14,6)</f>
        <v>213</v>
      </c>
    </row>
    <row r="220" spans="1:24" hidden="1" x14ac:dyDescent="0.25">
      <c r="A220" s="60">
        <v>220240006275</v>
      </c>
      <c r="B220" s="43" t="s">
        <v>390</v>
      </c>
      <c r="C220" s="61">
        <v>45364</v>
      </c>
      <c r="D220" s="60">
        <v>22024003271</v>
      </c>
      <c r="E220" s="43" t="s">
        <v>1304</v>
      </c>
      <c r="F220" s="62">
        <v>37.520000000000003</v>
      </c>
      <c r="G220" s="43" t="s">
        <v>1086</v>
      </c>
      <c r="H220" s="43" t="s">
        <v>1712</v>
      </c>
      <c r="I220" s="60">
        <v>220</v>
      </c>
      <c r="J220" s="43" t="s">
        <v>398</v>
      </c>
      <c r="K220" s="43" t="s">
        <v>398</v>
      </c>
      <c r="L220" s="43" t="s">
        <v>413</v>
      </c>
      <c r="M220" s="43" t="s">
        <v>585</v>
      </c>
      <c r="N220" s="43" t="s">
        <v>539</v>
      </c>
      <c r="O220" s="52" t="s">
        <v>326</v>
      </c>
      <c r="P220" s="63" t="s">
        <v>276</v>
      </c>
      <c r="Q220" s="57" t="str">
        <f>MID(Tabla1[[#This Row],[Aplicación]],14,1)</f>
        <v>2</v>
      </c>
      <c r="R220" s="35" t="s">
        <v>265</v>
      </c>
      <c r="S220" s="57" t="str">
        <f>MID(Tabla1[[#This Row],[Aplicación]],6,2)</f>
        <v>10</v>
      </c>
      <c r="T220" s="54" t="str">
        <f>VLOOKUP(Tabla1[[#This Row],[AREA]],Hoja1!A:B,2,FALSE)</f>
        <v>10. Personas mayores, familia y servicios sociales</v>
      </c>
      <c r="U220" s="57" t="str">
        <f>MID(Tabla1[[#This Row],[Aplicación]],9,4)</f>
        <v>2312</v>
      </c>
      <c r="V220" s="54" t="str">
        <f>VLOOKUP(Tabla1[[#This Row],[PROGRAMA]],Hoja1!A:B,2,FALSE)</f>
        <v>2312. Iniciativas sociales</v>
      </c>
      <c r="W220" s="57" t="str">
        <f>MID(Tabla1[[#This Row],[Aplicación]],14,2)</f>
        <v>22</v>
      </c>
      <c r="X220" s="57" t="str">
        <f>MID(Tabla1[[#This Row],[Aplicación]],14,6)</f>
        <v>22199</v>
      </c>
    </row>
    <row r="221" spans="1:24" hidden="1" x14ac:dyDescent="0.25">
      <c r="A221" s="60">
        <v>220240003026</v>
      </c>
      <c r="B221" s="43" t="s">
        <v>390</v>
      </c>
      <c r="C221" s="61">
        <v>45343</v>
      </c>
      <c r="D221" s="60">
        <v>22024001629</v>
      </c>
      <c r="E221" s="43" t="s">
        <v>1296</v>
      </c>
      <c r="F221" s="62">
        <v>41.94</v>
      </c>
      <c r="G221" s="43" t="s">
        <v>664</v>
      </c>
      <c r="H221" s="43" t="s">
        <v>1713</v>
      </c>
      <c r="I221" s="60">
        <v>220</v>
      </c>
      <c r="J221" s="43" t="s">
        <v>665</v>
      </c>
      <c r="K221" s="43" t="s">
        <v>666</v>
      </c>
      <c r="L221" s="43" t="s">
        <v>413</v>
      </c>
      <c r="M221" s="43" t="s">
        <v>585</v>
      </c>
      <c r="N221" s="43" t="s">
        <v>539</v>
      </c>
      <c r="O221" s="52" t="s">
        <v>326</v>
      </c>
      <c r="P221" s="63" t="s">
        <v>276</v>
      </c>
      <c r="Q221" s="57" t="str">
        <f>MID(Tabla1[[#This Row],[Aplicación]],14,1)</f>
        <v>2</v>
      </c>
      <c r="R221" s="35" t="s">
        <v>265</v>
      </c>
      <c r="S221" s="57" t="str">
        <f>MID(Tabla1[[#This Row],[Aplicación]],6,2)</f>
        <v>11</v>
      </c>
      <c r="T221" s="54" t="str">
        <f>VLOOKUP(Tabla1[[#This Row],[AREA]],Hoja1!A:B,2,FALSE)</f>
        <v>11. Salud pública y seguridad ciudadana</v>
      </c>
      <c r="U221" s="57" t="str">
        <f>MID(Tabla1[[#This Row],[Aplicación]],9,4)</f>
        <v>1361</v>
      </c>
      <c r="V221" s="54" t="str">
        <f>VLOOKUP(Tabla1[[#This Row],[PROGRAMA]],Hoja1!A:B,2,FALSE)</f>
        <v>1361. Prevención y extinción de incencios</v>
      </c>
      <c r="W221" s="57" t="str">
        <f>MID(Tabla1[[#This Row],[Aplicación]],14,2)</f>
        <v>22</v>
      </c>
      <c r="X221" s="57" t="str">
        <f>MID(Tabla1[[#This Row],[Aplicación]],14,6)</f>
        <v>22199</v>
      </c>
    </row>
    <row r="222" spans="1:24" hidden="1" x14ac:dyDescent="0.25">
      <c r="A222" s="44">
        <v>220240001349</v>
      </c>
      <c r="B222" s="45" t="s">
        <v>390</v>
      </c>
      <c r="C222" s="50">
        <v>45331</v>
      </c>
      <c r="D222" s="44">
        <v>22024001592</v>
      </c>
      <c r="E222" s="45" t="s">
        <v>1282</v>
      </c>
      <c r="F222" s="51">
        <v>36887.879999999997</v>
      </c>
      <c r="G222" s="45" t="s">
        <v>426</v>
      </c>
      <c r="H222" s="45" t="s">
        <v>1714</v>
      </c>
      <c r="I222" s="44">
        <v>220</v>
      </c>
      <c r="J222" s="45" t="s">
        <v>427</v>
      </c>
      <c r="K222" s="45" t="s">
        <v>428</v>
      </c>
      <c r="L222" s="45" t="s">
        <v>413</v>
      </c>
      <c r="M222" s="45" t="s">
        <v>395</v>
      </c>
      <c r="N222" s="45" t="s">
        <v>433</v>
      </c>
      <c r="O222" s="52" t="s">
        <v>321</v>
      </c>
      <c r="P222" s="63" t="s">
        <v>276</v>
      </c>
      <c r="Q222" s="57" t="str">
        <f>MID(Tabla1[[#This Row],[Aplicación]],14,1)</f>
        <v>2</v>
      </c>
      <c r="R222" s="35" t="s">
        <v>265</v>
      </c>
      <c r="S222" s="57" t="str">
        <f>MID(Tabla1[[#This Row],[Aplicación]],6,2)</f>
        <v>06</v>
      </c>
      <c r="T222" s="54" t="str">
        <f>VLOOKUP(Tabla1[[#This Row],[AREA]],Hoja1!A:B,2,FALSE)</f>
        <v>06. Educación y cultura</v>
      </c>
      <c r="U222" s="57" t="str">
        <f>MID(Tabla1[[#This Row],[Aplicación]],9,4)</f>
        <v>3231</v>
      </c>
      <c r="V222" s="54" t="str">
        <f>VLOOKUP(Tabla1[[#This Row],[PROGRAMA]],Hoja1!A:B,2,FALSE)</f>
        <v>3231. Escuelas infantiles</v>
      </c>
      <c r="W222" s="57" t="str">
        <f>MID(Tabla1[[#This Row],[Aplicación]],14,2)</f>
        <v>22</v>
      </c>
      <c r="X222" s="57" t="str">
        <f>MID(Tabla1[[#This Row],[Aplicación]],14,6)</f>
        <v>22100</v>
      </c>
    </row>
    <row r="223" spans="1:24" hidden="1" x14ac:dyDescent="0.25">
      <c r="A223" s="60">
        <v>220240000766</v>
      </c>
      <c r="B223" s="43" t="s">
        <v>390</v>
      </c>
      <c r="C223" s="61">
        <v>45327</v>
      </c>
      <c r="D223" s="60">
        <v>22024000468</v>
      </c>
      <c r="E223" s="43" t="s">
        <v>1262</v>
      </c>
      <c r="F223" s="62">
        <v>42.96</v>
      </c>
      <c r="G223" s="43" t="s">
        <v>33</v>
      </c>
      <c r="H223" s="43" t="s">
        <v>1715</v>
      </c>
      <c r="I223" s="60">
        <v>220</v>
      </c>
      <c r="J223" s="43" t="s">
        <v>632</v>
      </c>
      <c r="K223" s="43" t="s">
        <v>507</v>
      </c>
      <c r="L223" s="43" t="s">
        <v>413</v>
      </c>
      <c r="M223" s="43" t="s">
        <v>585</v>
      </c>
      <c r="N223" s="43" t="s">
        <v>539</v>
      </c>
      <c r="O223" s="52" t="s">
        <v>326</v>
      </c>
      <c r="P223" s="63" t="s">
        <v>276</v>
      </c>
      <c r="Q223" s="57" t="str">
        <f>MID(Tabla1[[#This Row],[Aplicación]],14,1)</f>
        <v>2</v>
      </c>
      <c r="R223" s="35" t="s">
        <v>265</v>
      </c>
      <c r="S223" s="57" t="str">
        <f>MID(Tabla1[[#This Row],[Aplicación]],6,2)</f>
        <v>03</v>
      </c>
      <c r="T223" s="54" t="str">
        <f>VLOOKUP(Tabla1[[#This Row],[AREA]],Hoja1!A:B,2,FALSE)</f>
        <v>03. Participación ciudadana y deportes</v>
      </c>
      <c r="U223" s="57" t="str">
        <f>MID(Tabla1[[#This Row],[Aplicación]],9,4)</f>
        <v>9241</v>
      </c>
      <c r="V223" s="54" t="str">
        <f>VLOOKUP(Tabla1[[#This Row],[PROGRAMA]],Hoja1!A:B,2,FALSE)</f>
        <v>9241. Participación ciudadana</v>
      </c>
      <c r="W223" s="57" t="str">
        <f>MID(Tabla1[[#This Row],[Aplicación]],14,2)</f>
        <v>21</v>
      </c>
      <c r="X223" s="57" t="str">
        <f>MID(Tabla1[[#This Row],[Aplicación]],14,6)</f>
        <v>213</v>
      </c>
    </row>
    <row r="224" spans="1:24" hidden="1" x14ac:dyDescent="0.25">
      <c r="A224" s="60">
        <v>220240000746</v>
      </c>
      <c r="B224" s="43" t="s">
        <v>390</v>
      </c>
      <c r="C224" s="61">
        <v>45327</v>
      </c>
      <c r="D224" s="60">
        <v>22024000465</v>
      </c>
      <c r="E224" s="43" t="s">
        <v>1189</v>
      </c>
      <c r="F224" s="62">
        <v>43.34</v>
      </c>
      <c r="G224" s="43" t="s">
        <v>1016</v>
      </c>
      <c r="H224" s="43" t="s">
        <v>1716</v>
      </c>
      <c r="I224" s="60">
        <v>220</v>
      </c>
      <c r="J224" s="43" t="s">
        <v>398</v>
      </c>
      <c r="K224" s="43" t="s">
        <v>398</v>
      </c>
      <c r="L224" s="43" t="s">
        <v>399</v>
      </c>
      <c r="M224" s="43" t="s">
        <v>585</v>
      </c>
      <c r="N224" s="43" t="s">
        <v>539</v>
      </c>
      <c r="O224" s="52" t="s">
        <v>326</v>
      </c>
      <c r="P224" s="63" t="s">
        <v>276</v>
      </c>
      <c r="Q224" s="57" t="str">
        <f>MID(Tabla1[[#This Row],[Aplicación]],14,1)</f>
        <v>2</v>
      </c>
      <c r="R224" s="35" t="s">
        <v>265</v>
      </c>
      <c r="S224" s="57" t="str">
        <f>MID(Tabla1[[#This Row],[Aplicación]],6,2)</f>
        <v>10</v>
      </c>
      <c r="T224" s="54" t="str">
        <f>VLOOKUP(Tabla1[[#This Row],[AREA]],Hoja1!A:B,2,FALSE)</f>
        <v>10. Personas mayores, familia y servicios sociales</v>
      </c>
      <c r="U224" s="57" t="str">
        <f>MID(Tabla1[[#This Row],[Aplicación]],9,4)</f>
        <v>2312</v>
      </c>
      <c r="V224" s="54" t="str">
        <f>VLOOKUP(Tabla1[[#This Row],[PROGRAMA]],Hoja1!A:B,2,FALSE)</f>
        <v>2312. Iniciativas sociales</v>
      </c>
      <c r="W224" s="57" t="str">
        <f>MID(Tabla1[[#This Row],[Aplicación]],14,2)</f>
        <v>22</v>
      </c>
      <c r="X224" s="57" t="str">
        <f>MID(Tabla1[[#This Row],[Aplicación]],14,6)</f>
        <v>22799</v>
      </c>
    </row>
    <row r="225" spans="1:24" hidden="1" x14ac:dyDescent="0.25">
      <c r="A225" s="60">
        <v>220229000695</v>
      </c>
      <c r="B225" s="43" t="s">
        <v>390</v>
      </c>
      <c r="C225" s="61">
        <v>45292</v>
      </c>
      <c r="D225" s="60">
        <v>22024002038</v>
      </c>
      <c r="E225" s="43" t="s">
        <v>1236</v>
      </c>
      <c r="F225" s="62">
        <v>1633.5</v>
      </c>
      <c r="G225" s="43" t="s">
        <v>628</v>
      </c>
      <c r="H225" s="43" t="s">
        <v>1717</v>
      </c>
      <c r="I225" s="60">
        <v>220</v>
      </c>
      <c r="J225" s="43" t="s">
        <v>629</v>
      </c>
      <c r="K225" s="43" t="s">
        <v>537</v>
      </c>
      <c r="L225" s="43" t="s">
        <v>413</v>
      </c>
      <c r="M225" s="43" t="s">
        <v>395</v>
      </c>
      <c r="N225" s="43" t="s">
        <v>396</v>
      </c>
      <c r="O225" s="52" t="s">
        <v>321</v>
      </c>
      <c r="P225" s="63" t="s">
        <v>276</v>
      </c>
      <c r="Q225" s="57" t="str">
        <f>MID(Tabla1[[#This Row],[Aplicación]],14,1)</f>
        <v>2</v>
      </c>
      <c r="R225" s="35" t="s">
        <v>265</v>
      </c>
      <c r="S225" s="57" t="str">
        <f>MID(Tabla1[[#This Row],[Aplicación]],6,2)</f>
        <v>11</v>
      </c>
      <c r="T225" s="54" t="str">
        <f>VLOOKUP(Tabla1[[#This Row],[AREA]],Hoja1!A:B,2,FALSE)</f>
        <v>11. Salud pública y seguridad ciudadana</v>
      </c>
      <c r="U225" s="57" t="str">
        <f>MID(Tabla1[[#This Row],[Aplicación]],9,4)</f>
        <v>1631</v>
      </c>
      <c r="V225" s="54" t="str">
        <f>VLOOKUP(Tabla1[[#This Row],[PROGRAMA]],Hoja1!A:B,2,FALSE)</f>
        <v>1631. Limpieza viaria</v>
      </c>
      <c r="W225" s="57" t="str">
        <f>MID(Tabla1[[#This Row],[Aplicación]],14,2)</f>
        <v>22</v>
      </c>
      <c r="X225" s="57" t="str">
        <f>MID(Tabla1[[#This Row],[Aplicación]],14,6)</f>
        <v>22104</v>
      </c>
    </row>
    <row r="226" spans="1:24" hidden="1" x14ac:dyDescent="0.25">
      <c r="A226" s="44">
        <v>220239000436</v>
      </c>
      <c r="B226" s="45" t="s">
        <v>390</v>
      </c>
      <c r="C226" s="50">
        <v>45292</v>
      </c>
      <c r="D226" s="44">
        <v>22024001109</v>
      </c>
      <c r="E226" s="45" t="s">
        <v>1305</v>
      </c>
      <c r="F226" s="51">
        <v>35000</v>
      </c>
      <c r="G226" s="45" t="s">
        <v>15</v>
      </c>
      <c r="H226" s="45" t="s">
        <v>1718</v>
      </c>
      <c r="I226" s="44">
        <v>220</v>
      </c>
      <c r="J226" s="45" t="s">
        <v>537</v>
      </c>
      <c r="K226" s="45" t="s">
        <v>537</v>
      </c>
      <c r="L226" s="45" t="s">
        <v>413</v>
      </c>
      <c r="M226" s="45" t="s">
        <v>395</v>
      </c>
      <c r="N226" s="45" t="s">
        <v>396</v>
      </c>
      <c r="O226" s="52" t="s">
        <v>321</v>
      </c>
      <c r="P226" s="63" t="s">
        <v>276</v>
      </c>
      <c r="Q226" s="57" t="str">
        <f>MID(Tabla1[[#This Row],[Aplicación]],14,1)</f>
        <v>2</v>
      </c>
      <c r="R226" s="35" t="s">
        <v>265</v>
      </c>
      <c r="S226" s="57" t="str">
        <f>MID(Tabla1[[#This Row],[Aplicación]],6,2)</f>
        <v>11</v>
      </c>
      <c r="T226" s="54" t="str">
        <f>VLOOKUP(Tabla1[[#This Row],[AREA]],Hoja1!A:B,2,FALSE)</f>
        <v>11. Salud pública y seguridad ciudadana</v>
      </c>
      <c r="U226" s="57" t="str">
        <f>MID(Tabla1[[#This Row],[Aplicación]],9,4)</f>
        <v>1361</v>
      </c>
      <c r="V226" s="54" t="str">
        <f>VLOOKUP(Tabla1[[#This Row],[PROGRAMA]],Hoja1!A:B,2,FALSE)</f>
        <v>1361. Prevención y extinción de incencios</v>
      </c>
      <c r="W226" s="57" t="str">
        <f>MID(Tabla1[[#This Row],[Aplicación]],14,2)</f>
        <v>22</v>
      </c>
      <c r="X226" s="57" t="str">
        <f>MID(Tabla1[[#This Row],[Aplicación]],14,6)</f>
        <v>22102</v>
      </c>
    </row>
    <row r="227" spans="1:24" hidden="1" x14ac:dyDescent="0.25">
      <c r="A227" s="44">
        <v>220229000692</v>
      </c>
      <c r="B227" s="45" t="s">
        <v>390</v>
      </c>
      <c r="C227" s="50">
        <v>45292</v>
      </c>
      <c r="D227" s="44">
        <v>22024002759</v>
      </c>
      <c r="E227" s="45" t="s">
        <v>1245</v>
      </c>
      <c r="F227" s="51">
        <v>1089</v>
      </c>
      <c r="G227" s="45" t="s">
        <v>628</v>
      </c>
      <c r="H227" s="45" t="s">
        <v>1719</v>
      </c>
      <c r="I227" s="44">
        <v>220</v>
      </c>
      <c r="J227" s="45" t="s">
        <v>629</v>
      </c>
      <c r="K227" s="45" t="s">
        <v>537</v>
      </c>
      <c r="L227" s="45" t="s">
        <v>413</v>
      </c>
      <c r="M227" s="45" t="s">
        <v>395</v>
      </c>
      <c r="N227" s="45" t="s">
        <v>396</v>
      </c>
      <c r="O227" s="52" t="s">
        <v>321</v>
      </c>
      <c r="P227" s="63" t="s">
        <v>276</v>
      </c>
      <c r="Q227" s="57" t="str">
        <f>MID(Tabla1[[#This Row],[Aplicación]],14,1)</f>
        <v>2</v>
      </c>
      <c r="R227" s="35" t="s">
        <v>265</v>
      </c>
      <c r="S227" s="57" t="str">
        <f>MID(Tabla1[[#This Row],[Aplicación]],6,2)</f>
        <v>11</v>
      </c>
      <c r="T227" s="54" t="str">
        <f>VLOOKUP(Tabla1[[#This Row],[AREA]],Hoja1!A:B,2,FALSE)</f>
        <v>11. Salud pública y seguridad ciudadana</v>
      </c>
      <c r="U227" s="57" t="str">
        <f>MID(Tabla1[[#This Row],[Aplicación]],9,4)</f>
        <v>1621</v>
      </c>
      <c r="V227" s="54" t="str">
        <f>VLOOKUP(Tabla1[[#This Row],[PROGRAMA]],Hoja1!A:B,2,FALSE)</f>
        <v>1621. Recogida de residuos</v>
      </c>
      <c r="W227" s="57" t="str">
        <f>MID(Tabla1[[#This Row],[Aplicación]],14,2)</f>
        <v>22</v>
      </c>
      <c r="X227" s="57" t="str">
        <f>MID(Tabla1[[#This Row],[Aplicación]],14,6)</f>
        <v>22104</v>
      </c>
    </row>
    <row r="228" spans="1:24" hidden="1" x14ac:dyDescent="0.25">
      <c r="A228" s="44">
        <v>220240001379</v>
      </c>
      <c r="B228" s="45" t="s">
        <v>390</v>
      </c>
      <c r="C228" s="50">
        <v>45331</v>
      </c>
      <c r="D228" s="44">
        <v>22024001382</v>
      </c>
      <c r="E228" s="45" t="s">
        <v>1306</v>
      </c>
      <c r="F228" s="51">
        <v>44.44</v>
      </c>
      <c r="G228" s="45" t="s">
        <v>895</v>
      </c>
      <c r="H228" s="45" t="s">
        <v>1720</v>
      </c>
      <c r="I228" s="44">
        <v>220</v>
      </c>
      <c r="J228" s="45" t="s">
        <v>398</v>
      </c>
      <c r="K228" s="45" t="s">
        <v>398</v>
      </c>
      <c r="L228" s="45" t="s">
        <v>399</v>
      </c>
      <c r="M228" s="45" t="s">
        <v>585</v>
      </c>
      <c r="N228" s="45" t="s">
        <v>539</v>
      </c>
      <c r="O228" s="52" t="s">
        <v>326</v>
      </c>
      <c r="P228" s="63" t="s">
        <v>276</v>
      </c>
      <c r="Q228" s="57" t="str">
        <f>MID(Tabla1[[#This Row],[Aplicación]],14,1)</f>
        <v>2</v>
      </c>
      <c r="R228" s="35" t="s">
        <v>265</v>
      </c>
      <c r="S228" s="57" t="str">
        <f>MID(Tabla1[[#This Row],[Aplicación]],6,2)</f>
        <v>08</v>
      </c>
      <c r="T228" s="54" t="str">
        <f>VLOOKUP(Tabla1[[#This Row],[AREA]],Hoja1!A:B,2,FALSE)</f>
        <v>08. Tráfico y movilidad</v>
      </c>
      <c r="U228" s="57">
        <v>9332</v>
      </c>
      <c r="V228" s="54" t="str">
        <f>VLOOKUP(Tabla1[[#This Row],[PROGRAMA]],Hoja1!A:B,2,FALSE)</f>
        <v>9332. Mantenimiento de edificios e instalaciones municipales</v>
      </c>
      <c r="W228" s="57">
        <v>63</v>
      </c>
      <c r="X228" s="57">
        <v>632</v>
      </c>
    </row>
    <row r="229" spans="1:24" hidden="1" x14ac:dyDescent="0.25">
      <c r="A229" s="60">
        <v>220240001380</v>
      </c>
      <c r="B229" s="43" t="s">
        <v>390</v>
      </c>
      <c r="C229" s="61">
        <v>45331</v>
      </c>
      <c r="D229" s="60">
        <v>22024001400</v>
      </c>
      <c r="E229" s="43" t="s">
        <v>1307</v>
      </c>
      <c r="F229" s="62">
        <v>44.44</v>
      </c>
      <c r="G229" s="43" t="s">
        <v>895</v>
      </c>
      <c r="H229" s="43" t="s">
        <v>1721</v>
      </c>
      <c r="I229" s="60">
        <v>220</v>
      </c>
      <c r="J229" s="43" t="s">
        <v>398</v>
      </c>
      <c r="K229" s="43" t="s">
        <v>398</v>
      </c>
      <c r="L229" s="43" t="s">
        <v>399</v>
      </c>
      <c r="M229" s="43" t="s">
        <v>585</v>
      </c>
      <c r="N229" s="43" t="s">
        <v>539</v>
      </c>
      <c r="O229" s="52" t="s">
        <v>326</v>
      </c>
      <c r="P229" s="63" t="s">
        <v>276</v>
      </c>
      <c r="Q229" s="57" t="str">
        <f>MID(Tabla1[[#This Row],[Aplicación]],14,1)</f>
        <v>2</v>
      </c>
      <c r="R229" s="35" t="s">
        <v>265</v>
      </c>
      <c r="S229" s="57" t="str">
        <f>MID(Tabla1[[#This Row],[Aplicación]],6,2)</f>
        <v>08</v>
      </c>
      <c r="T229" s="54" t="str">
        <f>VLOOKUP(Tabla1[[#This Row],[AREA]],Hoja1!A:B,2,FALSE)</f>
        <v>08. Tráfico y movilidad</v>
      </c>
      <c r="U229" s="57" t="str">
        <f>MID(Tabla1[[#This Row],[Aplicación]],9,4)</f>
        <v>1651</v>
      </c>
      <c r="V229" s="54" t="str">
        <f>VLOOKUP(Tabla1[[#This Row],[PROGRAMA]],Hoja1!A:B,2,FALSE)</f>
        <v>1651. Alumbrado público</v>
      </c>
      <c r="W229" s="57" t="str">
        <f>MID(Tabla1[[#This Row],[Aplicación]],14,2)</f>
        <v>21</v>
      </c>
      <c r="X229" s="57" t="str">
        <f>MID(Tabla1[[#This Row],[Aplicación]],14,6)</f>
        <v>214</v>
      </c>
    </row>
    <row r="230" spans="1:24" hidden="1" x14ac:dyDescent="0.25">
      <c r="A230" s="60">
        <v>220240003680</v>
      </c>
      <c r="B230" s="43" t="s">
        <v>390</v>
      </c>
      <c r="C230" s="61">
        <v>45351</v>
      </c>
      <c r="D230" s="60">
        <v>22024002605</v>
      </c>
      <c r="E230" s="43" t="s">
        <v>1308</v>
      </c>
      <c r="F230" s="62">
        <v>46.96</v>
      </c>
      <c r="G230" s="43" t="s">
        <v>332</v>
      </c>
      <c r="H230" s="43" t="s">
        <v>1722</v>
      </c>
      <c r="I230" s="60">
        <v>220</v>
      </c>
      <c r="J230" s="43" t="s">
        <v>398</v>
      </c>
      <c r="K230" s="43" t="s">
        <v>398</v>
      </c>
      <c r="L230" s="43" t="s">
        <v>413</v>
      </c>
      <c r="M230" s="43" t="s">
        <v>585</v>
      </c>
      <c r="N230" s="43" t="s">
        <v>539</v>
      </c>
      <c r="O230" s="52" t="s">
        <v>326</v>
      </c>
      <c r="P230" s="63" t="s">
        <v>276</v>
      </c>
      <c r="Q230" s="57" t="str">
        <f>MID(Tabla1[[#This Row],[Aplicación]],14,1)</f>
        <v>2</v>
      </c>
      <c r="R230" s="35" t="s">
        <v>265</v>
      </c>
      <c r="S230" s="57" t="str">
        <f>MID(Tabla1[[#This Row],[Aplicación]],6,2)</f>
        <v>03</v>
      </c>
      <c r="T230" s="54" t="str">
        <f>VLOOKUP(Tabla1[[#This Row],[AREA]],Hoja1!A:B,2,FALSE)</f>
        <v>03. Participación ciudadana y deportes</v>
      </c>
      <c r="U230" s="57" t="str">
        <f>MID(Tabla1[[#This Row],[Aplicación]],9,4)</f>
        <v>9241</v>
      </c>
      <c r="V230" s="54" t="str">
        <f>VLOOKUP(Tabla1[[#This Row],[PROGRAMA]],Hoja1!A:B,2,FALSE)</f>
        <v>9241. Participación ciudadana</v>
      </c>
      <c r="W230" s="57" t="str">
        <f>MID(Tabla1[[#This Row],[Aplicación]],14,2)</f>
        <v>22</v>
      </c>
      <c r="X230" s="57" t="str">
        <f>MID(Tabla1[[#This Row],[Aplicación]],14,6)</f>
        <v>22602</v>
      </c>
    </row>
    <row r="231" spans="1:24" hidden="1" x14ac:dyDescent="0.25">
      <c r="A231" s="60">
        <v>220240007505</v>
      </c>
      <c r="B231" s="43" t="s">
        <v>390</v>
      </c>
      <c r="C231" s="61">
        <v>45371</v>
      </c>
      <c r="D231" s="60">
        <v>22024003031</v>
      </c>
      <c r="E231" s="43" t="s">
        <v>1309</v>
      </c>
      <c r="F231" s="62">
        <v>48.4</v>
      </c>
      <c r="G231" s="43" t="s">
        <v>993</v>
      </c>
      <c r="H231" s="43" t="s">
        <v>1723</v>
      </c>
      <c r="I231" s="60">
        <v>220</v>
      </c>
      <c r="J231" s="43" t="s">
        <v>398</v>
      </c>
      <c r="K231" s="43" t="s">
        <v>398</v>
      </c>
      <c r="L231" s="43" t="s">
        <v>413</v>
      </c>
      <c r="M231" s="43" t="s">
        <v>585</v>
      </c>
      <c r="N231" s="43" t="s">
        <v>539</v>
      </c>
      <c r="O231" s="52" t="s">
        <v>326</v>
      </c>
      <c r="P231" s="63" t="s">
        <v>276</v>
      </c>
      <c r="Q231" s="57" t="str">
        <f>MID(Tabla1[[#This Row],[Aplicación]],14,1)</f>
        <v>2</v>
      </c>
      <c r="R231" s="35" t="s">
        <v>265</v>
      </c>
      <c r="S231" s="57" t="str">
        <f>MID(Tabla1[[#This Row],[Aplicación]],6,2)</f>
        <v>02</v>
      </c>
      <c r="T231" s="54" t="str">
        <f>VLOOKUP(Tabla1[[#This Row],[AREA]],Hoja1!A:B,2,FALSE)</f>
        <v>02. Urbanismo y vivienda</v>
      </c>
      <c r="U231" s="57" t="str">
        <f>MID(Tabla1[[#This Row],[Aplicación]],9,4)</f>
        <v>9331</v>
      </c>
      <c r="V231" s="54" t="str">
        <f>VLOOKUP(Tabla1[[#This Row],[PROGRAMA]],Hoja1!A:B,2,FALSE)</f>
        <v>9331. Gestión del patrimonio</v>
      </c>
      <c r="W231" s="57" t="str">
        <f>MID(Tabla1[[#This Row],[Aplicación]],14,2)</f>
        <v>22</v>
      </c>
      <c r="X231" s="57" t="str">
        <f>MID(Tabla1[[#This Row],[Aplicación]],14,6)</f>
        <v>22699</v>
      </c>
    </row>
    <row r="232" spans="1:24" hidden="1" x14ac:dyDescent="0.25">
      <c r="A232" s="60">
        <v>220240000762</v>
      </c>
      <c r="B232" s="43" t="s">
        <v>390</v>
      </c>
      <c r="C232" s="61">
        <v>45327</v>
      </c>
      <c r="D232" s="60">
        <v>22024000471</v>
      </c>
      <c r="E232" s="43" t="s">
        <v>1294</v>
      </c>
      <c r="F232" s="62">
        <v>50</v>
      </c>
      <c r="G232" s="43" t="s">
        <v>1088</v>
      </c>
      <c r="H232" s="43" t="s">
        <v>1724</v>
      </c>
      <c r="I232" s="60">
        <v>220</v>
      </c>
      <c r="J232" s="43" t="s">
        <v>486</v>
      </c>
      <c r="K232" s="43" t="s">
        <v>486</v>
      </c>
      <c r="L232" s="43" t="s">
        <v>413</v>
      </c>
      <c r="M232" s="43" t="s">
        <v>585</v>
      </c>
      <c r="N232" s="43" t="s">
        <v>539</v>
      </c>
      <c r="O232" s="52" t="s">
        <v>326</v>
      </c>
      <c r="P232" s="63" t="s">
        <v>276</v>
      </c>
      <c r="Q232" s="57" t="str">
        <f>MID(Tabla1[[#This Row],[Aplicación]],14,1)</f>
        <v>2</v>
      </c>
      <c r="R232" s="35" t="s">
        <v>265</v>
      </c>
      <c r="S232" s="57" t="str">
        <f>MID(Tabla1[[#This Row],[Aplicación]],6,2)</f>
        <v>06</v>
      </c>
      <c r="T232" s="54" t="str">
        <f>VLOOKUP(Tabla1[[#This Row],[AREA]],Hoja1!A:B,2,FALSE)</f>
        <v>06. Educación y cultura</v>
      </c>
      <c r="U232" s="57" t="str">
        <f>MID(Tabla1[[#This Row],[Aplicación]],9,4)</f>
        <v>3321</v>
      </c>
      <c r="V232" s="54" t="str">
        <f>VLOOKUP(Tabla1[[#This Row],[PROGRAMA]],Hoja1!A:B,2,FALSE)</f>
        <v>3321. Bibliotecas públicas</v>
      </c>
      <c r="W232" s="57" t="str">
        <f>MID(Tabla1[[#This Row],[Aplicación]],14,2)</f>
        <v>22</v>
      </c>
      <c r="X232" s="57" t="str">
        <f>MID(Tabla1[[#This Row],[Aplicación]],14,6)</f>
        <v>22001</v>
      </c>
    </row>
    <row r="233" spans="1:24" hidden="1" x14ac:dyDescent="0.25">
      <c r="A233" s="60">
        <v>220239000817</v>
      </c>
      <c r="B233" s="43" t="s">
        <v>390</v>
      </c>
      <c r="C233" s="61">
        <v>45292</v>
      </c>
      <c r="D233" s="60">
        <v>22024001418</v>
      </c>
      <c r="E233" s="43" t="s">
        <v>1310</v>
      </c>
      <c r="F233" s="62">
        <v>5844.01</v>
      </c>
      <c r="G233" s="43" t="s">
        <v>897</v>
      </c>
      <c r="H233" s="43" t="s">
        <v>1725</v>
      </c>
      <c r="I233" s="60">
        <v>220</v>
      </c>
      <c r="J233" s="43" t="s">
        <v>398</v>
      </c>
      <c r="K233" s="43" t="s">
        <v>398</v>
      </c>
      <c r="L233" s="43" t="s">
        <v>399</v>
      </c>
      <c r="M233" s="43" t="s">
        <v>585</v>
      </c>
      <c r="N233" s="43" t="s">
        <v>539</v>
      </c>
      <c r="O233" s="52" t="s">
        <v>326</v>
      </c>
      <c r="P233" s="63" t="s">
        <v>276</v>
      </c>
      <c r="Q233" s="57" t="str">
        <f>MID(Tabla1[[#This Row],[Aplicación]],14,1)</f>
        <v>2</v>
      </c>
      <c r="R233" s="35" t="s">
        <v>265</v>
      </c>
      <c r="S233" s="57" t="str">
        <f>MID(Tabla1[[#This Row],[Aplicación]],6,2)</f>
        <v>10</v>
      </c>
      <c r="T233" s="54" t="str">
        <f>VLOOKUP(Tabla1[[#This Row],[AREA]],Hoja1!A:B,2,FALSE)</f>
        <v>10. Personas mayores, familia y servicios sociales</v>
      </c>
      <c r="U233" s="57" t="str">
        <f>MID(Tabla1[[#This Row],[Aplicación]],9,4)</f>
        <v>2315</v>
      </c>
      <c r="V233" s="54" t="str">
        <f>VLOOKUP(Tabla1[[#This Row],[PROGRAMA]],Hoja1!A:B,2,FALSE)</f>
        <v>2315. Políticas de Igualdad e infancia</v>
      </c>
      <c r="W233" s="57" t="str">
        <f>MID(Tabla1[[#This Row],[Aplicación]],14,2)</f>
        <v>22</v>
      </c>
      <c r="X233" s="57" t="str">
        <f>MID(Tabla1[[#This Row],[Aplicación]],14,6)</f>
        <v>22619</v>
      </c>
    </row>
    <row r="234" spans="1:24" hidden="1" x14ac:dyDescent="0.25">
      <c r="A234" s="60">
        <v>220240002015</v>
      </c>
      <c r="B234" s="43" t="s">
        <v>390</v>
      </c>
      <c r="C234" s="61">
        <v>45343</v>
      </c>
      <c r="D234" s="60">
        <v>22024000086</v>
      </c>
      <c r="E234" s="43" t="s">
        <v>1311</v>
      </c>
      <c r="F234" s="62">
        <v>5500</v>
      </c>
      <c r="G234" s="43" t="s">
        <v>734</v>
      </c>
      <c r="H234" s="43" t="s">
        <v>1727</v>
      </c>
      <c r="I234" s="60">
        <v>220</v>
      </c>
      <c r="J234" s="43" t="s">
        <v>398</v>
      </c>
      <c r="K234" s="43" t="s">
        <v>398</v>
      </c>
      <c r="L234" s="43" t="s">
        <v>399</v>
      </c>
      <c r="M234" s="43" t="s">
        <v>395</v>
      </c>
      <c r="N234" s="43" t="s">
        <v>396</v>
      </c>
      <c r="O234" s="52" t="s">
        <v>325</v>
      </c>
      <c r="P234" s="63" t="s">
        <v>276</v>
      </c>
      <c r="Q234" s="57" t="str">
        <f>MID(Tabla1[[#This Row],[Aplicación]],14,1)</f>
        <v>2</v>
      </c>
      <c r="R234" s="35" t="s">
        <v>265</v>
      </c>
      <c r="S234" s="57" t="str">
        <f>MID(Tabla1[[#This Row],[Aplicación]],6,2)</f>
        <v>04</v>
      </c>
      <c r="T234" s="54" t="str">
        <f>VLOOKUP(Tabla1[[#This Row],[AREA]],Hoja1!A:B,2,FALSE)</f>
        <v>04. Hacienda, personal y modernización administrativa</v>
      </c>
      <c r="U234" s="57" t="str">
        <f>MID(Tabla1[[#This Row],[Aplicación]],9,4)</f>
        <v>9321</v>
      </c>
      <c r="V234" s="54" t="str">
        <f>VLOOKUP(Tabla1[[#This Row],[PROGRAMA]],Hoja1!A:B,2,FALSE)</f>
        <v>9321. Gestión de ingresos e inspección</v>
      </c>
      <c r="W234" s="57" t="str">
        <f>MID(Tabla1[[#This Row],[Aplicación]],14,2)</f>
        <v>22</v>
      </c>
      <c r="X234" s="57" t="str">
        <f>MID(Tabla1[[#This Row],[Aplicación]],14,6)</f>
        <v>22602</v>
      </c>
    </row>
    <row r="235" spans="1:24" hidden="1" x14ac:dyDescent="0.25">
      <c r="A235" s="60">
        <v>220240005224</v>
      </c>
      <c r="B235" s="43" t="s">
        <v>658</v>
      </c>
      <c r="C235" s="61">
        <v>45358</v>
      </c>
      <c r="D235" s="60">
        <v>22024002640</v>
      </c>
      <c r="E235" s="43" t="s">
        <v>1312</v>
      </c>
      <c r="F235" s="62">
        <v>54.8</v>
      </c>
      <c r="G235" s="43" t="s">
        <v>98</v>
      </c>
      <c r="H235" s="43" t="s">
        <v>1728</v>
      </c>
      <c r="I235" s="60">
        <v>240</v>
      </c>
      <c r="J235" s="43" t="s">
        <v>398</v>
      </c>
      <c r="K235" s="43" t="s">
        <v>398</v>
      </c>
      <c r="L235" s="43" t="s">
        <v>399</v>
      </c>
      <c r="M235" s="43" t="s">
        <v>585</v>
      </c>
      <c r="N235" s="43" t="s">
        <v>539</v>
      </c>
      <c r="O235" s="52" t="s">
        <v>326</v>
      </c>
      <c r="P235" s="63" t="s">
        <v>276</v>
      </c>
      <c r="Q235" s="57" t="str">
        <f>MID(Tabla1[[#This Row],[Aplicación]],14,1)</f>
        <v>2</v>
      </c>
      <c r="R235" s="35" t="s">
        <v>265</v>
      </c>
      <c r="S235" s="57" t="str">
        <f>MID(Tabla1[[#This Row],[Aplicación]],6,2)</f>
        <v>04</v>
      </c>
      <c r="T235" s="54" t="str">
        <f>VLOOKUP(Tabla1[[#This Row],[AREA]],Hoja1!A:B,2,FALSE)</f>
        <v>04. Hacienda, personal y modernización administrativa</v>
      </c>
      <c r="U235" s="57" t="str">
        <f>MID(Tabla1[[#This Row],[Aplicación]],9,4)</f>
        <v>9202</v>
      </c>
      <c r="V235" s="54" t="str">
        <f>VLOOKUP(Tabla1[[#This Row],[PROGRAMA]],Hoja1!A:B,2,FALSE)</f>
        <v>9202. Gestión de recursos humanos</v>
      </c>
      <c r="W235" s="57" t="str">
        <f>MID(Tabla1[[#This Row],[Aplicación]],14,2)</f>
        <v>22</v>
      </c>
      <c r="X235" s="57" t="str">
        <f>MID(Tabla1[[#This Row],[Aplicación]],14,6)</f>
        <v>22607</v>
      </c>
    </row>
    <row r="236" spans="1:24" hidden="1" x14ac:dyDescent="0.25">
      <c r="A236" s="60">
        <v>220240000728</v>
      </c>
      <c r="B236" s="43" t="s">
        <v>390</v>
      </c>
      <c r="C236" s="61">
        <v>45327</v>
      </c>
      <c r="D236" s="60">
        <v>22024000033</v>
      </c>
      <c r="E236" s="43" t="s">
        <v>1313</v>
      </c>
      <c r="F236" s="62">
        <v>60.47</v>
      </c>
      <c r="G236" s="43" t="s">
        <v>714</v>
      </c>
      <c r="H236" s="43" t="s">
        <v>1729</v>
      </c>
      <c r="I236" s="60">
        <v>220</v>
      </c>
      <c r="J236" s="43" t="s">
        <v>398</v>
      </c>
      <c r="K236" s="43" t="s">
        <v>398</v>
      </c>
      <c r="L236" s="43" t="s">
        <v>399</v>
      </c>
      <c r="M236" s="43" t="s">
        <v>585</v>
      </c>
      <c r="N236" s="43" t="s">
        <v>539</v>
      </c>
      <c r="O236" s="52" t="s">
        <v>326</v>
      </c>
      <c r="P236" s="63" t="s">
        <v>276</v>
      </c>
      <c r="Q236" s="57" t="str">
        <f>MID(Tabla1[[#This Row],[Aplicación]],14,1)</f>
        <v>2</v>
      </c>
      <c r="R236" s="35" t="s">
        <v>265</v>
      </c>
      <c r="S236" s="57" t="str">
        <f>MID(Tabla1[[#This Row],[Aplicación]],6,2)</f>
        <v>10</v>
      </c>
      <c r="T236" s="54" t="str">
        <f>VLOOKUP(Tabla1[[#This Row],[AREA]],Hoja1!A:B,2,FALSE)</f>
        <v>10. Personas mayores, familia y servicios sociales</v>
      </c>
      <c r="U236" s="57" t="str">
        <f>MID(Tabla1[[#This Row],[Aplicación]],9,4)</f>
        <v>2312</v>
      </c>
      <c r="V236" s="54" t="str">
        <f>VLOOKUP(Tabla1[[#This Row],[PROGRAMA]],Hoja1!A:B,2,FALSE)</f>
        <v>2312. Iniciativas sociales</v>
      </c>
      <c r="W236" s="57" t="str">
        <f>MID(Tabla1[[#This Row],[Aplicación]],14,2)</f>
        <v>22</v>
      </c>
      <c r="X236" s="57" t="str">
        <f>MID(Tabla1[[#This Row],[Aplicación]],14,6)</f>
        <v>22699</v>
      </c>
    </row>
    <row r="237" spans="1:24" hidden="1" x14ac:dyDescent="0.25">
      <c r="A237" s="60">
        <v>220239000846</v>
      </c>
      <c r="B237" s="43" t="s">
        <v>390</v>
      </c>
      <c r="C237" s="61">
        <v>45292</v>
      </c>
      <c r="D237" s="60">
        <v>22024001197</v>
      </c>
      <c r="E237" s="43" t="s">
        <v>1314</v>
      </c>
      <c r="F237" s="62">
        <v>30000</v>
      </c>
      <c r="G237" s="43" t="s">
        <v>426</v>
      </c>
      <c r="H237" s="43" t="s">
        <v>1730</v>
      </c>
      <c r="I237" s="60">
        <v>220</v>
      </c>
      <c r="J237" s="43" t="s">
        <v>427</v>
      </c>
      <c r="K237" s="43" t="s">
        <v>428</v>
      </c>
      <c r="L237" s="43" t="s">
        <v>413</v>
      </c>
      <c r="M237" s="43" t="s">
        <v>395</v>
      </c>
      <c r="N237" s="43" t="s">
        <v>396</v>
      </c>
      <c r="O237" s="52" t="s">
        <v>321</v>
      </c>
      <c r="P237" s="63" t="s">
        <v>276</v>
      </c>
      <c r="Q237" s="57" t="str">
        <f>MID(Tabla1[[#This Row],[Aplicación]],14,1)</f>
        <v>2</v>
      </c>
      <c r="R237" s="35" t="s">
        <v>265</v>
      </c>
      <c r="S237" s="57" t="str">
        <f>MID(Tabla1[[#This Row],[Aplicación]],6,2)</f>
        <v>11</v>
      </c>
      <c r="T237" s="54" t="str">
        <f>VLOOKUP(Tabla1[[#This Row],[AREA]],Hoja1!A:B,2,FALSE)</f>
        <v>11. Salud pública y seguridad ciudadana</v>
      </c>
      <c r="U237" s="57" t="str">
        <f>MID(Tabla1[[#This Row],[Aplicación]],9,4)</f>
        <v>1361</v>
      </c>
      <c r="V237" s="54" t="str">
        <f>VLOOKUP(Tabla1[[#This Row],[PROGRAMA]],Hoja1!A:B,2,FALSE)</f>
        <v>1361. Prevención y extinción de incencios</v>
      </c>
      <c r="W237" s="57" t="str">
        <f>MID(Tabla1[[#This Row],[Aplicación]],14,2)</f>
        <v>22</v>
      </c>
      <c r="X237" s="57" t="str">
        <f>MID(Tabla1[[#This Row],[Aplicación]],14,6)</f>
        <v>22100</v>
      </c>
    </row>
    <row r="238" spans="1:24" hidden="1" x14ac:dyDescent="0.25">
      <c r="A238" s="60">
        <v>220240001331</v>
      </c>
      <c r="B238" s="43" t="s">
        <v>390</v>
      </c>
      <c r="C238" s="61">
        <v>45331</v>
      </c>
      <c r="D238" s="60">
        <v>22024001509</v>
      </c>
      <c r="E238" s="43" t="s">
        <v>1294</v>
      </c>
      <c r="F238" s="62">
        <v>72.010000000000005</v>
      </c>
      <c r="G238" s="43" t="s">
        <v>88</v>
      </c>
      <c r="H238" s="43" t="s">
        <v>1731</v>
      </c>
      <c r="I238" s="60">
        <v>220</v>
      </c>
      <c r="J238" s="43" t="s">
        <v>393</v>
      </c>
      <c r="K238" s="43" t="s">
        <v>393</v>
      </c>
      <c r="L238" s="43" t="s">
        <v>413</v>
      </c>
      <c r="M238" s="43" t="s">
        <v>585</v>
      </c>
      <c r="N238" s="43" t="s">
        <v>539</v>
      </c>
      <c r="O238" s="52" t="s">
        <v>326</v>
      </c>
      <c r="P238" s="63" t="s">
        <v>276</v>
      </c>
      <c r="Q238" s="57" t="str">
        <f>MID(Tabla1[[#This Row],[Aplicación]],14,1)</f>
        <v>2</v>
      </c>
      <c r="R238" s="35" t="s">
        <v>265</v>
      </c>
      <c r="S238" s="57" t="str">
        <f>MID(Tabla1[[#This Row],[Aplicación]],6,2)</f>
        <v>06</v>
      </c>
      <c r="T238" s="54" t="str">
        <f>VLOOKUP(Tabla1[[#This Row],[AREA]],Hoja1!A:B,2,FALSE)</f>
        <v>06. Educación y cultura</v>
      </c>
      <c r="U238" s="57" t="str">
        <f>MID(Tabla1[[#This Row],[Aplicación]],9,4)</f>
        <v>3321</v>
      </c>
      <c r="V238" s="54" t="str">
        <f>VLOOKUP(Tabla1[[#This Row],[PROGRAMA]],Hoja1!A:B,2,FALSE)</f>
        <v>3321. Bibliotecas públicas</v>
      </c>
      <c r="W238" s="57" t="str">
        <f>MID(Tabla1[[#This Row],[Aplicación]],14,2)</f>
        <v>22</v>
      </c>
      <c r="X238" s="57" t="str">
        <f>MID(Tabla1[[#This Row],[Aplicación]],14,6)</f>
        <v>22001</v>
      </c>
    </row>
    <row r="239" spans="1:24" hidden="1" x14ac:dyDescent="0.25">
      <c r="A239" s="60">
        <v>220240006631</v>
      </c>
      <c r="B239" s="43" t="s">
        <v>390</v>
      </c>
      <c r="C239" s="61">
        <v>45365</v>
      </c>
      <c r="D239" s="60">
        <v>22024003316</v>
      </c>
      <c r="E239" s="43" t="s">
        <v>1299</v>
      </c>
      <c r="F239" s="62">
        <v>74.709999999999994</v>
      </c>
      <c r="G239" s="43" t="s">
        <v>62</v>
      </c>
      <c r="H239" s="43" t="s">
        <v>1732</v>
      </c>
      <c r="I239" s="60">
        <v>220</v>
      </c>
      <c r="J239" s="43" t="s">
        <v>620</v>
      </c>
      <c r="K239" s="43" t="s">
        <v>620</v>
      </c>
      <c r="L239" s="43" t="s">
        <v>399</v>
      </c>
      <c r="M239" s="43" t="s">
        <v>585</v>
      </c>
      <c r="N239" s="43" t="s">
        <v>539</v>
      </c>
      <c r="O239" s="52" t="s">
        <v>326</v>
      </c>
      <c r="P239" s="63" t="s">
        <v>276</v>
      </c>
      <c r="Q239" s="57" t="str">
        <f>MID(Tabla1[[#This Row],[Aplicación]],14,1)</f>
        <v>2</v>
      </c>
      <c r="R239" s="35" t="s">
        <v>265</v>
      </c>
      <c r="S239" s="57" t="str">
        <f>MID(Tabla1[[#This Row],[Aplicación]],6,2)</f>
        <v>09</v>
      </c>
      <c r="T239" s="54" t="str">
        <f>VLOOKUP(Tabla1[[#This Row],[AREA]],Hoja1!A:B,2,FALSE)</f>
        <v>09. Turismo, eventos y marca ciudad</v>
      </c>
      <c r="U239" s="57" t="str">
        <f>MID(Tabla1[[#This Row],[Aplicación]],9,4)</f>
        <v>4321</v>
      </c>
      <c r="V239" s="54" t="str">
        <f>VLOOKUP(Tabla1[[#This Row],[PROGRAMA]],Hoja1!A:B,2,FALSE)</f>
        <v>4321. Turismo</v>
      </c>
      <c r="W239" s="57" t="str">
        <f>MID(Tabla1[[#This Row],[Aplicación]],14,2)</f>
        <v>21</v>
      </c>
      <c r="X239" s="57" t="str">
        <f>MID(Tabla1[[#This Row],[Aplicación]],14,6)</f>
        <v>213</v>
      </c>
    </row>
    <row r="240" spans="1:24" hidden="1" x14ac:dyDescent="0.25">
      <c r="A240" s="60">
        <v>220240000761</v>
      </c>
      <c r="B240" s="43" t="s">
        <v>390</v>
      </c>
      <c r="C240" s="61">
        <v>45327</v>
      </c>
      <c r="D240" s="60">
        <v>22024000435</v>
      </c>
      <c r="E240" s="43" t="s">
        <v>1294</v>
      </c>
      <c r="F240" s="62">
        <v>75.260000000000005</v>
      </c>
      <c r="G240" s="43" t="s">
        <v>740</v>
      </c>
      <c r="H240" s="43" t="s">
        <v>1733</v>
      </c>
      <c r="I240" s="60">
        <v>220</v>
      </c>
      <c r="J240" s="43" t="s">
        <v>403</v>
      </c>
      <c r="K240" s="43" t="s">
        <v>393</v>
      </c>
      <c r="L240" s="43" t="s">
        <v>413</v>
      </c>
      <c r="M240" s="43" t="s">
        <v>585</v>
      </c>
      <c r="N240" s="43" t="s">
        <v>539</v>
      </c>
      <c r="O240" s="52" t="s">
        <v>326</v>
      </c>
      <c r="P240" s="63" t="s">
        <v>276</v>
      </c>
      <c r="Q240" s="57" t="str">
        <f>MID(Tabla1[[#This Row],[Aplicación]],14,1)</f>
        <v>2</v>
      </c>
      <c r="R240" s="35" t="s">
        <v>265</v>
      </c>
      <c r="S240" s="57" t="str">
        <f>MID(Tabla1[[#This Row],[Aplicación]],6,2)</f>
        <v>06</v>
      </c>
      <c r="T240" s="54" t="str">
        <f>VLOOKUP(Tabla1[[#This Row],[AREA]],Hoja1!A:B,2,FALSE)</f>
        <v>06. Educación y cultura</v>
      </c>
      <c r="U240" s="57" t="str">
        <f>MID(Tabla1[[#This Row],[Aplicación]],9,4)</f>
        <v>3321</v>
      </c>
      <c r="V240" s="54" t="str">
        <f>VLOOKUP(Tabla1[[#This Row],[PROGRAMA]],Hoja1!A:B,2,FALSE)</f>
        <v>3321. Bibliotecas públicas</v>
      </c>
      <c r="W240" s="57" t="str">
        <f>MID(Tabla1[[#This Row],[Aplicación]],14,2)</f>
        <v>22</v>
      </c>
      <c r="X240" s="57" t="str">
        <f>MID(Tabla1[[#This Row],[Aplicación]],14,6)</f>
        <v>22001</v>
      </c>
    </row>
    <row r="241" spans="1:24" hidden="1" x14ac:dyDescent="0.25">
      <c r="A241" s="60">
        <v>220240005402</v>
      </c>
      <c r="B241" s="43" t="s">
        <v>390</v>
      </c>
      <c r="C241" s="61">
        <v>45363</v>
      </c>
      <c r="D241" s="60">
        <v>22024002924</v>
      </c>
      <c r="E241" s="43" t="s">
        <v>1315</v>
      </c>
      <c r="F241" s="62">
        <v>77.010000000000005</v>
      </c>
      <c r="G241" s="43" t="s">
        <v>91</v>
      </c>
      <c r="H241" s="43" t="s">
        <v>1734</v>
      </c>
      <c r="I241" s="60">
        <v>220</v>
      </c>
      <c r="J241" s="43" t="s">
        <v>398</v>
      </c>
      <c r="K241" s="43" t="s">
        <v>398</v>
      </c>
      <c r="L241" s="43" t="s">
        <v>413</v>
      </c>
      <c r="M241" s="43" t="s">
        <v>585</v>
      </c>
      <c r="N241" s="43" t="s">
        <v>539</v>
      </c>
      <c r="O241" s="52" t="s">
        <v>326</v>
      </c>
      <c r="P241" s="63" t="s">
        <v>276</v>
      </c>
      <c r="Q241" s="57" t="str">
        <f>MID(Tabla1[[#This Row],[Aplicación]],14,1)</f>
        <v>2</v>
      </c>
      <c r="R241" s="35" t="s">
        <v>265</v>
      </c>
      <c r="S241" s="57" t="str">
        <f>MID(Tabla1[[#This Row],[Aplicación]],6,2)</f>
        <v>10</v>
      </c>
      <c r="T241" s="54" t="str">
        <f>VLOOKUP(Tabla1[[#This Row],[AREA]],Hoja1!A:B,2,FALSE)</f>
        <v>10. Personas mayores, familia y servicios sociales</v>
      </c>
      <c r="U241" s="57" t="str">
        <f>MID(Tabla1[[#This Row],[Aplicación]],9,4)</f>
        <v>2314</v>
      </c>
      <c r="V241" s="54" t="str">
        <f>VLOOKUP(Tabla1[[#This Row],[PROGRAMA]],Hoja1!A:B,2,FALSE)</f>
        <v>2314. Centro de programas juveniles</v>
      </c>
      <c r="W241" s="57" t="str">
        <f>MID(Tabla1[[#This Row],[Aplicación]],14,2)</f>
        <v>22</v>
      </c>
      <c r="X241" s="57" t="str">
        <f>MID(Tabla1[[#This Row],[Aplicación]],14,6)</f>
        <v>22613</v>
      </c>
    </row>
    <row r="242" spans="1:24" hidden="1" x14ac:dyDescent="0.25">
      <c r="A242" s="60">
        <v>220240000483</v>
      </c>
      <c r="B242" s="43" t="s">
        <v>658</v>
      </c>
      <c r="C242" s="61">
        <v>45317</v>
      </c>
      <c r="D242" s="60">
        <v>22024000039</v>
      </c>
      <c r="E242" s="43" t="s">
        <v>1316</v>
      </c>
      <c r="F242" s="62">
        <v>77.61</v>
      </c>
      <c r="G242" s="43" t="s">
        <v>820</v>
      </c>
      <c r="H242" s="43" t="s">
        <v>1735</v>
      </c>
      <c r="I242" s="60">
        <v>240</v>
      </c>
      <c r="J242" s="43" t="s">
        <v>674</v>
      </c>
      <c r="K242" s="43" t="s">
        <v>393</v>
      </c>
      <c r="L242" s="43" t="s">
        <v>399</v>
      </c>
      <c r="M242" s="43" t="s">
        <v>585</v>
      </c>
      <c r="N242" s="43" t="s">
        <v>539</v>
      </c>
      <c r="O242" s="52" t="s">
        <v>326</v>
      </c>
      <c r="P242" s="63" t="s">
        <v>276</v>
      </c>
      <c r="Q242" s="57" t="str">
        <f>MID(Tabla1[[#This Row],[Aplicación]],14,1)</f>
        <v>2</v>
      </c>
      <c r="R242" s="35" t="s">
        <v>265</v>
      </c>
      <c r="S242" s="57" t="str">
        <f>MID(Tabla1[[#This Row],[Aplicación]],6,2)</f>
        <v>11</v>
      </c>
      <c r="T242" s="54" t="str">
        <f>VLOOKUP(Tabla1[[#This Row],[AREA]],Hoja1!A:B,2,FALSE)</f>
        <v>11. Salud pública y seguridad ciudadana</v>
      </c>
      <c r="U242" s="57" t="str">
        <f>MID(Tabla1[[#This Row],[Aplicación]],9,4)</f>
        <v>1351</v>
      </c>
      <c r="V242" s="54" t="str">
        <f>VLOOKUP(Tabla1[[#This Row],[PROGRAMA]],Hoja1!A:B,2,FALSE)</f>
        <v>1351. Protección civil</v>
      </c>
      <c r="W242" s="57" t="str">
        <f>MID(Tabla1[[#This Row],[Aplicación]],14,2)</f>
        <v>22</v>
      </c>
      <c r="X242" s="57" t="str">
        <f>MID(Tabla1[[#This Row],[Aplicación]],14,6)</f>
        <v>224</v>
      </c>
    </row>
    <row r="243" spans="1:24" hidden="1" x14ac:dyDescent="0.25">
      <c r="A243" s="60">
        <v>220240000484</v>
      </c>
      <c r="B243" s="43" t="s">
        <v>658</v>
      </c>
      <c r="C243" s="61">
        <v>45317</v>
      </c>
      <c r="D243" s="60">
        <v>22024000040</v>
      </c>
      <c r="E243" s="43" t="s">
        <v>1316</v>
      </c>
      <c r="F243" s="62">
        <v>77.61</v>
      </c>
      <c r="G243" s="43" t="s">
        <v>820</v>
      </c>
      <c r="H243" s="43" t="s">
        <v>1736</v>
      </c>
      <c r="I243" s="60">
        <v>240</v>
      </c>
      <c r="J243" s="43" t="s">
        <v>674</v>
      </c>
      <c r="K243" s="43" t="s">
        <v>393</v>
      </c>
      <c r="L243" s="43" t="s">
        <v>399</v>
      </c>
      <c r="M243" s="43" t="s">
        <v>585</v>
      </c>
      <c r="N243" s="43" t="s">
        <v>539</v>
      </c>
      <c r="O243" s="52" t="s">
        <v>326</v>
      </c>
      <c r="P243" s="63" t="s">
        <v>276</v>
      </c>
      <c r="Q243" s="57" t="str">
        <f>MID(Tabla1[[#This Row],[Aplicación]],14,1)</f>
        <v>2</v>
      </c>
      <c r="R243" s="35" t="s">
        <v>265</v>
      </c>
      <c r="S243" s="57" t="str">
        <f>MID(Tabla1[[#This Row],[Aplicación]],6,2)</f>
        <v>11</v>
      </c>
      <c r="T243" s="54" t="str">
        <f>VLOOKUP(Tabla1[[#This Row],[AREA]],Hoja1!A:B,2,FALSE)</f>
        <v>11. Salud pública y seguridad ciudadana</v>
      </c>
      <c r="U243" s="57" t="str">
        <f>MID(Tabla1[[#This Row],[Aplicación]],9,4)</f>
        <v>1351</v>
      </c>
      <c r="V243" s="54" t="str">
        <f>VLOOKUP(Tabla1[[#This Row],[PROGRAMA]],Hoja1!A:B,2,FALSE)</f>
        <v>1351. Protección civil</v>
      </c>
      <c r="W243" s="57" t="str">
        <f>MID(Tabla1[[#This Row],[Aplicación]],14,2)</f>
        <v>22</v>
      </c>
      <c r="X243" s="57" t="str">
        <f>MID(Tabla1[[#This Row],[Aplicación]],14,6)</f>
        <v>224</v>
      </c>
    </row>
    <row r="244" spans="1:24" hidden="1" x14ac:dyDescent="0.25">
      <c r="A244" s="60">
        <v>220240000485</v>
      </c>
      <c r="B244" s="43" t="s">
        <v>658</v>
      </c>
      <c r="C244" s="61">
        <v>45317</v>
      </c>
      <c r="D244" s="60">
        <v>22024000041</v>
      </c>
      <c r="E244" s="43" t="s">
        <v>1316</v>
      </c>
      <c r="F244" s="62">
        <v>77.61</v>
      </c>
      <c r="G244" s="43" t="s">
        <v>820</v>
      </c>
      <c r="H244" s="43" t="s">
        <v>1737</v>
      </c>
      <c r="I244" s="60">
        <v>240</v>
      </c>
      <c r="J244" s="43" t="s">
        <v>674</v>
      </c>
      <c r="K244" s="43" t="s">
        <v>393</v>
      </c>
      <c r="L244" s="43" t="s">
        <v>399</v>
      </c>
      <c r="M244" s="43" t="s">
        <v>585</v>
      </c>
      <c r="N244" s="43" t="s">
        <v>539</v>
      </c>
      <c r="O244" s="52" t="s">
        <v>326</v>
      </c>
      <c r="P244" s="63" t="s">
        <v>276</v>
      </c>
      <c r="Q244" s="57" t="str">
        <f>MID(Tabla1[[#This Row],[Aplicación]],14,1)</f>
        <v>2</v>
      </c>
      <c r="R244" s="35" t="s">
        <v>265</v>
      </c>
      <c r="S244" s="57" t="str">
        <f>MID(Tabla1[[#This Row],[Aplicación]],6,2)</f>
        <v>11</v>
      </c>
      <c r="T244" s="54" t="str">
        <f>VLOOKUP(Tabla1[[#This Row],[AREA]],Hoja1!A:B,2,FALSE)</f>
        <v>11. Salud pública y seguridad ciudadana</v>
      </c>
      <c r="U244" s="57" t="str">
        <f>MID(Tabla1[[#This Row],[Aplicación]],9,4)</f>
        <v>1351</v>
      </c>
      <c r="V244" s="54" t="str">
        <f>VLOOKUP(Tabla1[[#This Row],[PROGRAMA]],Hoja1!A:B,2,FALSE)</f>
        <v>1351. Protección civil</v>
      </c>
      <c r="W244" s="57" t="str">
        <f>MID(Tabla1[[#This Row],[Aplicación]],14,2)</f>
        <v>22</v>
      </c>
      <c r="X244" s="57" t="str">
        <f>MID(Tabla1[[#This Row],[Aplicación]],14,6)</f>
        <v>224</v>
      </c>
    </row>
    <row r="245" spans="1:24" hidden="1" x14ac:dyDescent="0.25">
      <c r="A245" s="60">
        <v>220240004072</v>
      </c>
      <c r="B245" s="43" t="s">
        <v>390</v>
      </c>
      <c r="C245" s="61">
        <v>45353</v>
      </c>
      <c r="D245" s="60">
        <v>22024002938</v>
      </c>
      <c r="E245" s="43" t="s">
        <v>1293</v>
      </c>
      <c r="F245" s="62">
        <v>79.28</v>
      </c>
      <c r="G245" s="43" t="s">
        <v>1738</v>
      </c>
      <c r="H245" s="43" t="s">
        <v>1739</v>
      </c>
      <c r="I245" s="60">
        <v>220</v>
      </c>
      <c r="J245" s="43" t="s">
        <v>842</v>
      </c>
      <c r="K245" s="43" t="s">
        <v>398</v>
      </c>
      <c r="L245" s="43" t="s">
        <v>413</v>
      </c>
      <c r="M245" s="43" t="s">
        <v>585</v>
      </c>
      <c r="N245" s="43" t="s">
        <v>539</v>
      </c>
      <c r="O245" s="52" t="s">
        <v>326</v>
      </c>
      <c r="P245" s="63" t="s">
        <v>276</v>
      </c>
      <c r="Q245" s="57" t="str">
        <f>MID(Tabla1[[#This Row],[Aplicación]],14,1)</f>
        <v>2</v>
      </c>
      <c r="R245" s="35" t="s">
        <v>265</v>
      </c>
      <c r="S245" s="57" t="str">
        <f>MID(Tabla1[[#This Row],[Aplicación]],6,2)</f>
        <v>03</v>
      </c>
      <c r="T245" s="54" t="str">
        <f>VLOOKUP(Tabla1[[#This Row],[AREA]],Hoja1!A:B,2,FALSE)</f>
        <v>03. Participación ciudadana y deportes</v>
      </c>
      <c r="U245" s="57" t="str">
        <f>MID(Tabla1[[#This Row],[Aplicación]],9,4)</f>
        <v>9241</v>
      </c>
      <c r="V245" s="54" t="str">
        <f>VLOOKUP(Tabla1[[#This Row],[PROGRAMA]],Hoja1!A:B,2,FALSE)</f>
        <v>9241. Participación ciudadana</v>
      </c>
      <c r="W245" s="57" t="str">
        <f>MID(Tabla1[[#This Row],[Aplicación]],14,2)</f>
        <v>21</v>
      </c>
      <c r="X245" s="57" t="str">
        <f>MID(Tabla1[[#This Row],[Aplicación]],14,6)</f>
        <v>212</v>
      </c>
    </row>
    <row r="246" spans="1:24" hidden="1" x14ac:dyDescent="0.25">
      <c r="A246" s="60">
        <v>220239000777</v>
      </c>
      <c r="B246" s="43" t="s">
        <v>390</v>
      </c>
      <c r="C246" s="61">
        <v>45292</v>
      </c>
      <c r="D246" s="60">
        <v>22024001222</v>
      </c>
      <c r="E246" s="43" t="s">
        <v>1276</v>
      </c>
      <c r="F246" s="62">
        <v>7237.16</v>
      </c>
      <c r="G246" s="43" t="s">
        <v>562</v>
      </c>
      <c r="H246" s="43" t="s">
        <v>1740</v>
      </c>
      <c r="I246" s="60">
        <v>220</v>
      </c>
      <c r="J246" s="43" t="s">
        <v>398</v>
      </c>
      <c r="K246" s="43" t="s">
        <v>398</v>
      </c>
      <c r="L246" s="43" t="s">
        <v>399</v>
      </c>
      <c r="M246" s="43" t="s">
        <v>395</v>
      </c>
      <c r="N246" s="43" t="s">
        <v>396</v>
      </c>
      <c r="O246" s="52" t="s">
        <v>321</v>
      </c>
      <c r="P246" s="63" t="s">
        <v>276</v>
      </c>
      <c r="Q246" s="57" t="str">
        <f>MID(Tabla1[[#This Row],[Aplicación]],14,1)</f>
        <v>2</v>
      </c>
      <c r="R246" s="35" t="s">
        <v>265</v>
      </c>
      <c r="S246" s="57" t="str">
        <f>MID(Tabla1[[#This Row],[Aplicación]],6,2)</f>
        <v>10</v>
      </c>
      <c r="T246" s="54" t="str">
        <f>VLOOKUP(Tabla1[[#This Row],[AREA]],Hoja1!A:B,2,FALSE)</f>
        <v>10. Personas mayores, familia y servicios sociales</v>
      </c>
      <c r="U246" s="57" t="str">
        <f>MID(Tabla1[[#This Row],[Aplicación]],9,4)</f>
        <v>2311</v>
      </c>
      <c r="V246" s="54" t="str">
        <f>VLOOKUP(Tabla1[[#This Row],[PROGRAMA]],Hoja1!A:B,2,FALSE)</f>
        <v>2311. Intervención social</v>
      </c>
      <c r="W246" s="57" t="str">
        <f>MID(Tabla1[[#This Row],[Aplicación]],14,2)</f>
        <v>22</v>
      </c>
      <c r="X246" s="57" t="str">
        <f>MID(Tabla1[[#This Row],[Aplicación]],14,6)</f>
        <v>22700</v>
      </c>
    </row>
    <row r="247" spans="1:24" hidden="1" x14ac:dyDescent="0.25">
      <c r="A247" s="60">
        <v>220239000776</v>
      </c>
      <c r="B247" s="43" t="s">
        <v>390</v>
      </c>
      <c r="C247" s="61">
        <v>45292</v>
      </c>
      <c r="D247" s="60">
        <v>22024001221</v>
      </c>
      <c r="E247" s="43" t="s">
        <v>1276</v>
      </c>
      <c r="F247" s="62">
        <v>3535.76</v>
      </c>
      <c r="G247" s="43" t="s">
        <v>562</v>
      </c>
      <c r="H247" s="43" t="s">
        <v>1741</v>
      </c>
      <c r="I247" s="60">
        <v>220</v>
      </c>
      <c r="J247" s="43" t="s">
        <v>398</v>
      </c>
      <c r="K247" s="43" t="s">
        <v>398</v>
      </c>
      <c r="L247" s="43" t="s">
        <v>399</v>
      </c>
      <c r="M247" s="43" t="s">
        <v>395</v>
      </c>
      <c r="N247" s="43" t="s">
        <v>396</v>
      </c>
      <c r="O247" s="52" t="s">
        <v>321</v>
      </c>
      <c r="P247" s="63" t="s">
        <v>276</v>
      </c>
      <c r="Q247" s="57" t="str">
        <f>MID(Tabla1[[#This Row],[Aplicación]],14,1)</f>
        <v>2</v>
      </c>
      <c r="R247" s="35" t="s">
        <v>265</v>
      </c>
      <c r="S247" s="57" t="str">
        <f>MID(Tabla1[[#This Row],[Aplicación]],6,2)</f>
        <v>10</v>
      </c>
      <c r="T247" s="54" t="str">
        <f>VLOOKUP(Tabla1[[#This Row],[AREA]],Hoja1!A:B,2,FALSE)</f>
        <v>10. Personas mayores, familia y servicios sociales</v>
      </c>
      <c r="U247" s="57" t="str">
        <f>MID(Tabla1[[#This Row],[Aplicación]],9,4)</f>
        <v>2311</v>
      </c>
      <c r="V247" s="54" t="str">
        <f>VLOOKUP(Tabla1[[#This Row],[PROGRAMA]],Hoja1!A:B,2,FALSE)</f>
        <v>2311. Intervención social</v>
      </c>
      <c r="W247" s="57" t="str">
        <f>MID(Tabla1[[#This Row],[Aplicación]],14,2)</f>
        <v>22</v>
      </c>
      <c r="X247" s="57" t="str">
        <f>MID(Tabla1[[#This Row],[Aplicación]],14,6)</f>
        <v>22700</v>
      </c>
    </row>
    <row r="248" spans="1:24" x14ac:dyDescent="0.25">
      <c r="A248" s="60">
        <v>220240003681</v>
      </c>
      <c r="B248" s="43" t="s">
        <v>390</v>
      </c>
      <c r="C248" s="61">
        <v>45351</v>
      </c>
      <c r="D248" s="60">
        <v>22024002682</v>
      </c>
      <c r="E248" s="43" t="s">
        <v>1293</v>
      </c>
      <c r="F248" s="62">
        <v>83.53</v>
      </c>
      <c r="G248" s="43" t="s">
        <v>993</v>
      </c>
      <c r="H248" s="43" t="s">
        <v>1742</v>
      </c>
      <c r="I248" s="60">
        <v>220</v>
      </c>
      <c r="J248" s="43" t="s">
        <v>398</v>
      </c>
      <c r="K248" s="43" t="s">
        <v>398</v>
      </c>
      <c r="L248" s="43" t="s">
        <v>526</v>
      </c>
      <c r="M248" s="43" t="s">
        <v>585</v>
      </c>
      <c r="N248" s="43" t="s">
        <v>539</v>
      </c>
      <c r="O248" s="52" t="s">
        <v>326</v>
      </c>
      <c r="P248" s="63" t="s">
        <v>276</v>
      </c>
      <c r="Q248" s="57" t="str">
        <f>MID(Tabla1[[#This Row],[Aplicación]],14,1)</f>
        <v>2</v>
      </c>
      <c r="R248" s="35" t="s">
        <v>265</v>
      </c>
      <c r="S248" s="57" t="str">
        <f>MID(Tabla1[[#This Row],[Aplicación]],6,2)</f>
        <v>03</v>
      </c>
      <c r="T248" s="54" t="str">
        <f>VLOOKUP(Tabla1[[#This Row],[AREA]],Hoja1!A:B,2,FALSE)</f>
        <v>03. Participación ciudadana y deportes</v>
      </c>
      <c r="U248" s="57" t="str">
        <f>MID(Tabla1[[#This Row],[Aplicación]],9,4)</f>
        <v>9241</v>
      </c>
      <c r="V248" s="54" t="str">
        <f>VLOOKUP(Tabla1[[#This Row],[PROGRAMA]],Hoja1!A:B,2,FALSE)</f>
        <v>9241. Participación ciudadana</v>
      </c>
      <c r="W248" s="57" t="str">
        <f>MID(Tabla1[[#This Row],[Aplicación]],14,2)</f>
        <v>21</v>
      </c>
      <c r="X248" s="57" t="str">
        <f>MID(Tabla1[[#This Row],[Aplicación]],14,6)</f>
        <v>212</v>
      </c>
    </row>
    <row r="249" spans="1:24" hidden="1" x14ac:dyDescent="0.25">
      <c r="A249" s="60">
        <v>220239000848</v>
      </c>
      <c r="B249" s="43" t="s">
        <v>390</v>
      </c>
      <c r="C249" s="61">
        <v>45292</v>
      </c>
      <c r="D249" s="60">
        <v>22024001198</v>
      </c>
      <c r="E249" s="43" t="s">
        <v>1266</v>
      </c>
      <c r="F249" s="62">
        <v>27000</v>
      </c>
      <c r="G249" s="43" t="s">
        <v>426</v>
      </c>
      <c r="H249" s="43" t="s">
        <v>1743</v>
      </c>
      <c r="I249" s="60">
        <v>220</v>
      </c>
      <c r="J249" s="43" t="s">
        <v>427</v>
      </c>
      <c r="K249" s="43" t="s">
        <v>428</v>
      </c>
      <c r="L249" s="43" t="s">
        <v>413</v>
      </c>
      <c r="M249" s="43" t="s">
        <v>395</v>
      </c>
      <c r="N249" s="43" t="s">
        <v>396</v>
      </c>
      <c r="O249" s="52" t="s">
        <v>321</v>
      </c>
      <c r="P249" s="63" t="s">
        <v>276</v>
      </c>
      <c r="Q249" s="57" t="str">
        <f>MID(Tabla1[[#This Row],[Aplicación]],14,1)</f>
        <v>2</v>
      </c>
      <c r="R249" s="35" t="s">
        <v>265</v>
      </c>
      <c r="S249" s="57" t="str">
        <f>MID(Tabla1[[#This Row],[Aplicación]],6,2)</f>
        <v>09</v>
      </c>
      <c r="T249" s="54" t="str">
        <f>VLOOKUP(Tabla1[[#This Row],[AREA]],Hoja1!A:B,2,FALSE)</f>
        <v>09. Turismo, eventos y marca ciudad</v>
      </c>
      <c r="U249" s="57" t="str">
        <f>MID(Tabla1[[#This Row],[Aplicación]],9,4)</f>
        <v>4321</v>
      </c>
      <c r="V249" s="54" t="str">
        <f>VLOOKUP(Tabla1[[#This Row],[PROGRAMA]],Hoja1!A:B,2,FALSE)</f>
        <v>4321. Turismo</v>
      </c>
      <c r="W249" s="57" t="str">
        <f>MID(Tabla1[[#This Row],[Aplicación]],14,2)</f>
        <v>22</v>
      </c>
      <c r="X249" s="57" t="str">
        <f>MID(Tabla1[[#This Row],[Aplicación]],14,6)</f>
        <v>22100</v>
      </c>
    </row>
    <row r="250" spans="1:24" hidden="1" x14ac:dyDescent="0.25">
      <c r="A250" s="44">
        <v>220240006447</v>
      </c>
      <c r="B250" s="45" t="s">
        <v>390</v>
      </c>
      <c r="C250" s="50">
        <v>45364</v>
      </c>
      <c r="D250" s="44">
        <v>22024003274</v>
      </c>
      <c r="E250" s="45" t="s">
        <v>1293</v>
      </c>
      <c r="F250" s="51">
        <v>83.56</v>
      </c>
      <c r="G250" s="45" t="s">
        <v>993</v>
      </c>
      <c r="H250" s="45" t="s">
        <v>1744</v>
      </c>
      <c r="I250" s="44">
        <v>220</v>
      </c>
      <c r="J250" s="45" t="s">
        <v>398</v>
      </c>
      <c r="K250" s="45" t="s">
        <v>398</v>
      </c>
      <c r="L250" s="45" t="s">
        <v>413</v>
      </c>
      <c r="M250" s="45" t="s">
        <v>585</v>
      </c>
      <c r="N250" s="45" t="s">
        <v>539</v>
      </c>
      <c r="O250" s="52" t="s">
        <v>326</v>
      </c>
      <c r="P250" s="63" t="s">
        <v>276</v>
      </c>
      <c r="Q250" s="57" t="str">
        <f>MID(Tabla1[[#This Row],[Aplicación]],14,1)</f>
        <v>2</v>
      </c>
      <c r="R250" s="35" t="s">
        <v>265</v>
      </c>
      <c r="S250" s="57" t="str">
        <f>MID(Tabla1[[#This Row],[Aplicación]],6,2)</f>
        <v>03</v>
      </c>
      <c r="T250" s="54" t="str">
        <f>VLOOKUP(Tabla1[[#This Row],[AREA]],Hoja1!A:B,2,FALSE)</f>
        <v>03. Participación ciudadana y deportes</v>
      </c>
      <c r="U250" s="57">
        <v>2313</v>
      </c>
      <c r="V250" s="54" t="str">
        <f>VLOOKUP(Tabla1[[#This Row],[PROGRAMA]],Hoja1!A:B,2,FALSE)</f>
        <v>2313. Dirección del área de personas mayores, familia y servicios sociales</v>
      </c>
      <c r="W250" s="57">
        <v>64</v>
      </c>
      <c r="X250" s="57">
        <v>641</v>
      </c>
    </row>
    <row r="251" spans="1:24" hidden="1" x14ac:dyDescent="0.25">
      <c r="A251" s="60">
        <v>220240000728</v>
      </c>
      <c r="B251" s="43" t="s">
        <v>390</v>
      </c>
      <c r="C251" s="61">
        <v>45327</v>
      </c>
      <c r="D251" s="60">
        <v>22024000034</v>
      </c>
      <c r="E251" s="43" t="s">
        <v>1313</v>
      </c>
      <c r="F251" s="62">
        <v>84.65</v>
      </c>
      <c r="G251" s="43" t="s">
        <v>714</v>
      </c>
      <c r="H251" s="43" t="s">
        <v>1729</v>
      </c>
      <c r="I251" s="60">
        <v>220</v>
      </c>
      <c r="J251" s="43" t="s">
        <v>398</v>
      </c>
      <c r="K251" s="43" t="s">
        <v>398</v>
      </c>
      <c r="L251" s="43" t="s">
        <v>399</v>
      </c>
      <c r="M251" s="43" t="s">
        <v>585</v>
      </c>
      <c r="N251" s="43" t="s">
        <v>539</v>
      </c>
      <c r="O251" s="52" t="s">
        <v>326</v>
      </c>
      <c r="P251" s="63" t="s">
        <v>276</v>
      </c>
      <c r="Q251" s="57" t="str">
        <f>MID(Tabla1[[#This Row],[Aplicación]],14,1)</f>
        <v>2</v>
      </c>
      <c r="R251" s="35" t="s">
        <v>265</v>
      </c>
      <c r="S251" s="57" t="str">
        <f>MID(Tabla1[[#This Row],[Aplicación]],6,2)</f>
        <v>10</v>
      </c>
      <c r="T251" s="54" t="str">
        <f>VLOOKUP(Tabla1[[#This Row],[AREA]],Hoja1!A:B,2,FALSE)</f>
        <v>10. Personas mayores, familia y servicios sociales</v>
      </c>
      <c r="U251" s="57" t="str">
        <f>MID(Tabla1[[#This Row],[Aplicación]],9,4)</f>
        <v>2312</v>
      </c>
      <c r="V251" s="54" t="str">
        <f>VLOOKUP(Tabla1[[#This Row],[PROGRAMA]],Hoja1!A:B,2,FALSE)</f>
        <v>2312. Iniciativas sociales</v>
      </c>
      <c r="W251" s="57" t="str">
        <f>MID(Tabla1[[#This Row],[Aplicación]],14,2)</f>
        <v>22</v>
      </c>
      <c r="X251" s="57" t="str">
        <f>MID(Tabla1[[#This Row],[Aplicación]],14,6)</f>
        <v>22699</v>
      </c>
    </row>
    <row r="252" spans="1:24" hidden="1" x14ac:dyDescent="0.25">
      <c r="A252" s="60">
        <v>220240004888</v>
      </c>
      <c r="B252" s="43" t="s">
        <v>390</v>
      </c>
      <c r="C252" s="61">
        <v>45356</v>
      </c>
      <c r="D252" s="60">
        <v>22024003044</v>
      </c>
      <c r="E252" s="43" t="s">
        <v>1216</v>
      </c>
      <c r="F252" s="62">
        <v>44953.88</v>
      </c>
      <c r="G252" s="43" t="s">
        <v>497</v>
      </c>
      <c r="H252" s="43" t="s">
        <v>1608</v>
      </c>
      <c r="I252" s="60">
        <v>220</v>
      </c>
      <c r="J252" s="43" t="s">
        <v>499</v>
      </c>
      <c r="K252" s="43" t="s">
        <v>499</v>
      </c>
      <c r="L252" s="43" t="s">
        <v>399</v>
      </c>
      <c r="M252" s="43" t="s">
        <v>395</v>
      </c>
      <c r="N252" s="43" t="s">
        <v>396</v>
      </c>
      <c r="O252" s="52" t="s">
        <v>321</v>
      </c>
      <c r="P252" s="63" t="s">
        <v>276</v>
      </c>
      <c r="Q252" s="57" t="str">
        <f>MID(Tabla1[[#This Row],[Aplicación]],14,1)</f>
        <v>2</v>
      </c>
      <c r="R252" s="35" t="s">
        <v>265</v>
      </c>
      <c r="S252" s="57" t="str">
        <f>MID(Tabla1[[#This Row],[Aplicación]],6,2)</f>
        <v>06</v>
      </c>
      <c r="T252" s="54" t="str">
        <f>VLOOKUP(Tabla1[[#This Row],[AREA]],Hoja1!A:B,2,FALSE)</f>
        <v>06. Educación y cultura</v>
      </c>
      <c r="U252" s="57" t="str">
        <f>MID(Tabla1[[#This Row],[Aplicación]],9,4)</f>
        <v>3231</v>
      </c>
      <c r="V252" s="54" t="str">
        <f>VLOOKUP(Tabla1[[#This Row],[PROGRAMA]],Hoja1!A:B,2,FALSE)</f>
        <v>3231. Escuelas infantiles</v>
      </c>
      <c r="W252" s="57" t="str">
        <f>MID(Tabla1[[#This Row],[Aplicación]],14,2)</f>
        <v>22</v>
      </c>
      <c r="X252" s="57" t="str">
        <f>MID(Tabla1[[#This Row],[Aplicación]],14,6)</f>
        <v>22799</v>
      </c>
    </row>
    <row r="253" spans="1:24" hidden="1" x14ac:dyDescent="0.25">
      <c r="A253" s="60">
        <v>220240004883</v>
      </c>
      <c r="B253" s="43" t="s">
        <v>673</v>
      </c>
      <c r="C253" s="61">
        <v>45356</v>
      </c>
      <c r="D253" s="60">
        <v>22024002526</v>
      </c>
      <c r="E253" s="43" t="s">
        <v>1216</v>
      </c>
      <c r="F253" s="62">
        <v>-150079.4</v>
      </c>
      <c r="G253" s="43" t="s">
        <v>497</v>
      </c>
      <c r="H253" s="43" t="s">
        <v>1745</v>
      </c>
      <c r="I253" s="60">
        <v>220</v>
      </c>
      <c r="J253" s="43" t="s">
        <v>499</v>
      </c>
      <c r="K253" s="43" t="s">
        <v>499</v>
      </c>
      <c r="L253" s="43" t="s">
        <v>399</v>
      </c>
      <c r="M253" s="43" t="s">
        <v>395</v>
      </c>
      <c r="N253" s="43" t="s">
        <v>396</v>
      </c>
      <c r="O253" s="52" t="s">
        <v>321</v>
      </c>
      <c r="P253" s="63" t="s">
        <v>276</v>
      </c>
      <c r="Q253" s="57" t="str">
        <f>MID(Tabla1[[#This Row],[Aplicación]],14,1)</f>
        <v>2</v>
      </c>
      <c r="R253" s="35" t="s">
        <v>265</v>
      </c>
      <c r="S253" s="57" t="str">
        <f>MID(Tabla1[[#This Row],[Aplicación]],6,2)</f>
        <v>06</v>
      </c>
      <c r="T253" s="54" t="str">
        <f>VLOOKUP(Tabla1[[#This Row],[AREA]],Hoja1!A:B,2,FALSE)</f>
        <v>06. Educación y cultura</v>
      </c>
      <c r="U253" s="57" t="str">
        <f>MID(Tabla1[[#This Row],[Aplicación]],9,4)</f>
        <v>3231</v>
      </c>
      <c r="V253" s="54" t="str">
        <f>VLOOKUP(Tabla1[[#This Row],[PROGRAMA]],Hoja1!A:B,2,FALSE)</f>
        <v>3231. Escuelas infantiles</v>
      </c>
      <c r="W253" s="57" t="str">
        <f>MID(Tabla1[[#This Row],[Aplicación]],14,2)</f>
        <v>22</v>
      </c>
      <c r="X253" s="57" t="str">
        <f>MID(Tabla1[[#This Row],[Aplicación]],14,6)</f>
        <v>22799</v>
      </c>
    </row>
    <row r="254" spans="1:24" hidden="1" x14ac:dyDescent="0.25">
      <c r="A254" s="60">
        <v>220240004074</v>
      </c>
      <c r="B254" s="43" t="s">
        <v>390</v>
      </c>
      <c r="C254" s="61">
        <v>45353</v>
      </c>
      <c r="D254" s="60">
        <v>22024003016</v>
      </c>
      <c r="E254" s="43" t="s">
        <v>1317</v>
      </c>
      <c r="F254" s="62">
        <v>84.7</v>
      </c>
      <c r="G254" s="43" t="s">
        <v>823</v>
      </c>
      <c r="H254" s="43" t="s">
        <v>1746</v>
      </c>
      <c r="I254" s="60">
        <v>220</v>
      </c>
      <c r="J254" s="43" t="s">
        <v>398</v>
      </c>
      <c r="K254" s="43" t="s">
        <v>398</v>
      </c>
      <c r="L254" s="43" t="s">
        <v>399</v>
      </c>
      <c r="M254" s="43" t="s">
        <v>585</v>
      </c>
      <c r="N254" s="43" t="s">
        <v>539</v>
      </c>
      <c r="O254" s="52" t="s">
        <v>326</v>
      </c>
      <c r="P254" s="63" t="s">
        <v>276</v>
      </c>
      <c r="Q254" s="57" t="str">
        <f>MID(Tabla1[[#This Row],[Aplicación]],14,1)</f>
        <v>2</v>
      </c>
      <c r="R254" s="35" t="s">
        <v>265</v>
      </c>
      <c r="S254" s="57" t="str">
        <f>MID(Tabla1[[#This Row],[Aplicación]],6,2)</f>
        <v>04</v>
      </c>
      <c r="T254" s="54" t="str">
        <f>VLOOKUP(Tabla1[[#This Row],[AREA]],Hoja1!A:B,2,FALSE)</f>
        <v>04. Hacienda, personal y modernización administrativa</v>
      </c>
      <c r="U254" s="57" t="str">
        <f>MID(Tabla1[[#This Row],[Aplicación]],9,4)</f>
        <v>9202</v>
      </c>
      <c r="V254" s="54" t="str">
        <f>VLOOKUP(Tabla1[[#This Row],[PROGRAMA]],Hoja1!A:B,2,FALSE)</f>
        <v>9202. Gestión de recursos humanos</v>
      </c>
      <c r="W254" s="57" t="str">
        <f>MID(Tabla1[[#This Row],[Aplicación]],14,2)</f>
        <v>22</v>
      </c>
      <c r="X254" s="57" t="str">
        <f>MID(Tabla1[[#This Row],[Aplicación]],14,6)</f>
        <v>22799</v>
      </c>
    </row>
    <row r="255" spans="1:24" hidden="1" x14ac:dyDescent="0.25">
      <c r="A255" s="60">
        <v>220240000775</v>
      </c>
      <c r="B255" s="43" t="s">
        <v>390</v>
      </c>
      <c r="C255" s="61">
        <v>45329</v>
      </c>
      <c r="D255" s="60">
        <v>22024000607</v>
      </c>
      <c r="E255" s="43" t="s">
        <v>1304</v>
      </c>
      <c r="F255" s="62">
        <v>86.3</v>
      </c>
      <c r="G255" s="43" t="s">
        <v>1013</v>
      </c>
      <c r="H255" s="43" t="s">
        <v>1747</v>
      </c>
      <c r="I255" s="60">
        <v>220</v>
      </c>
      <c r="J255" s="43" t="s">
        <v>398</v>
      </c>
      <c r="K255" s="43" t="s">
        <v>398</v>
      </c>
      <c r="L255" s="43" t="s">
        <v>413</v>
      </c>
      <c r="M255" s="43" t="s">
        <v>585</v>
      </c>
      <c r="N255" s="43" t="s">
        <v>539</v>
      </c>
      <c r="O255" s="52" t="s">
        <v>326</v>
      </c>
      <c r="P255" s="63" t="s">
        <v>276</v>
      </c>
      <c r="Q255" s="57" t="str">
        <f>MID(Tabla1[[#This Row],[Aplicación]],14,1)</f>
        <v>2</v>
      </c>
      <c r="R255" s="35" t="s">
        <v>265</v>
      </c>
      <c r="S255" s="57" t="str">
        <f>MID(Tabla1[[#This Row],[Aplicación]],6,2)</f>
        <v>10</v>
      </c>
      <c r="T255" s="54" t="str">
        <f>VLOOKUP(Tabla1[[#This Row],[AREA]],Hoja1!A:B,2,FALSE)</f>
        <v>10. Personas mayores, familia y servicios sociales</v>
      </c>
      <c r="U255" s="57" t="str">
        <f>MID(Tabla1[[#This Row],[Aplicación]],9,4)</f>
        <v>2312</v>
      </c>
      <c r="V255" s="54" t="str">
        <f>VLOOKUP(Tabla1[[#This Row],[PROGRAMA]],Hoja1!A:B,2,FALSE)</f>
        <v>2312. Iniciativas sociales</v>
      </c>
      <c r="W255" s="57" t="str">
        <f>MID(Tabla1[[#This Row],[Aplicación]],14,2)</f>
        <v>22</v>
      </c>
      <c r="X255" s="57" t="str">
        <f>MID(Tabla1[[#This Row],[Aplicación]],14,6)</f>
        <v>22199</v>
      </c>
    </row>
    <row r="256" spans="1:24" hidden="1" x14ac:dyDescent="0.25">
      <c r="A256" s="60">
        <v>220239000804</v>
      </c>
      <c r="B256" s="43" t="s">
        <v>390</v>
      </c>
      <c r="C256" s="61">
        <v>45292</v>
      </c>
      <c r="D256" s="60">
        <v>22024001123</v>
      </c>
      <c r="E256" s="43" t="s">
        <v>1318</v>
      </c>
      <c r="F256" s="62">
        <v>40864.379999999997</v>
      </c>
      <c r="G256" s="43" t="s">
        <v>630</v>
      </c>
      <c r="H256" s="43" t="s">
        <v>1748</v>
      </c>
      <c r="I256" s="60">
        <v>220</v>
      </c>
      <c r="J256" s="43" t="s">
        <v>398</v>
      </c>
      <c r="K256" s="43" t="s">
        <v>398</v>
      </c>
      <c r="L256" s="43" t="s">
        <v>413</v>
      </c>
      <c r="M256" s="43" t="s">
        <v>395</v>
      </c>
      <c r="N256" s="43" t="s">
        <v>396</v>
      </c>
      <c r="O256" s="52" t="s">
        <v>321</v>
      </c>
      <c r="P256" s="63" t="s">
        <v>276</v>
      </c>
      <c r="Q256" s="57" t="str">
        <f>MID(Tabla1[[#This Row],[Aplicación]],14,1)</f>
        <v>2</v>
      </c>
      <c r="R256" s="35" t="s">
        <v>265</v>
      </c>
      <c r="S256" s="57" t="str">
        <f>MID(Tabla1[[#This Row],[Aplicación]],6,2)</f>
        <v>11</v>
      </c>
      <c r="T256" s="54" t="str">
        <f>VLOOKUP(Tabla1[[#This Row],[AREA]],Hoja1!A:B,2,FALSE)</f>
        <v>11. Salud pública y seguridad ciudadana</v>
      </c>
      <c r="U256" s="57" t="str">
        <f>MID(Tabla1[[#This Row],[Aplicación]],9,4)</f>
        <v>3111</v>
      </c>
      <c r="V256" s="54" t="str">
        <f>VLOOKUP(Tabla1[[#This Row],[PROGRAMA]],Hoja1!A:B,2,FALSE)</f>
        <v>3111. Protección de la salubridad pública</v>
      </c>
      <c r="W256" s="57" t="str">
        <f>MID(Tabla1[[#This Row],[Aplicación]],14,2)</f>
        <v>22</v>
      </c>
      <c r="X256" s="57" t="str">
        <f>MID(Tabla1[[#This Row],[Aplicación]],14,6)</f>
        <v>22106</v>
      </c>
    </row>
    <row r="257" spans="1:24" hidden="1" x14ac:dyDescent="0.25">
      <c r="A257" s="60">
        <v>220240003379</v>
      </c>
      <c r="B257" s="43" t="s">
        <v>390</v>
      </c>
      <c r="C257" s="61">
        <v>45348</v>
      </c>
      <c r="D257" s="60">
        <v>22024002489</v>
      </c>
      <c r="E257" s="43" t="s">
        <v>1319</v>
      </c>
      <c r="F257" s="62">
        <v>89</v>
      </c>
      <c r="G257" s="43" t="s">
        <v>336</v>
      </c>
      <c r="H257" s="43" t="s">
        <v>1749</v>
      </c>
      <c r="I257" s="60">
        <v>220</v>
      </c>
      <c r="J257" s="43" t="s">
        <v>693</v>
      </c>
      <c r="K257" s="43" t="s">
        <v>393</v>
      </c>
      <c r="L257" s="43" t="s">
        <v>399</v>
      </c>
      <c r="M257" s="43" t="s">
        <v>585</v>
      </c>
      <c r="N257" s="43" t="s">
        <v>539</v>
      </c>
      <c r="O257" s="52" t="s">
        <v>326</v>
      </c>
      <c r="P257" s="63" t="s">
        <v>276</v>
      </c>
      <c r="Q257" s="57" t="str">
        <f>MID(Tabla1[[#This Row],[Aplicación]],14,1)</f>
        <v>2</v>
      </c>
      <c r="R257" s="35" t="s">
        <v>265</v>
      </c>
      <c r="S257" s="57" t="str">
        <f>MID(Tabla1[[#This Row],[Aplicación]],6,2)</f>
        <v>01</v>
      </c>
      <c r="T257" s="54" t="str">
        <f>VLOOKUP(Tabla1[[#This Row],[AREA]],Hoja1!A:B,2,FALSE)</f>
        <v>01. Alcaldía</v>
      </c>
      <c r="U257" s="57" t="str">
        <f>MID(Tabla1[[#This Row],[Aplicación]],9,4)</f>
        <v>9207</v>
      </c>
      <c r="V257" s="54" t="str">
        <f>VLOOKUP(Tabla1[[#This Row],[PROGRAMA]],Hoja1!A:B,2,FALSE)</f>
        <v>9207. Gobierno y relaciones</v>
      </c>
      <c r="W257" s="57" t="str">
        <f>MID(Tabla1[[#This Row],[Aplicación]],14,2)</f>
        <v>22</v>
      </c>
      <c r="X257" s="57" t="str">
        <f>MID(Tabla1[[#This Row],[Aplicación]],14,6)</f>
        <v>22001</v>
      </c>
    </row>
    <row r="258" spans="1:24" hidden="1" x14ac:dyDescent="0.25">
      <c r="A258" s="60">
        <v>220240004879</v>
      </c>
      <c r="B258" s="43" t="s">
        <v>673</v>
      </c>
      <c r="C258" s="61">
        <v>45356</v>
      </c>
      <c r="D258" s="60">
        <v>22024002826</v>
      </c>
      <c r="E258" s="43" t="s">
        <v>1216</v>
      </c>
      <c r="F258" s="62">
        <v>-255333.33</v>
      </c>
      <c r="G258" s="43" t="s">
        <v>423</v>
      </c>
      <c r="H258" s="43" t="s">
        <v>1750</v>
      </c>
      <c r="I258" s="60">
        <v>220</v>
      </c>
      <c r="J258" s="43" t="s">
        <v>398</v>
      </c>
      <c r="K258" s="43" t="s">
        <v>398</v>
      </c>
      <c r="L258" s="43" t="s">
        <v>399</v>
      </c>
      <c r="M258" s="43" t="s">
        <v>395</v>
      </c>
      <c r="N258" s="43" t="s">
        <v>396</v>
      </c>
      <c r="O258" s="52" t="s">
        <v>321</v>
      </c>
      <c r="P258" s="63" t="s">
        <v>276</v>
      </c>
      <c r="Q258" s="57" t="str">
        <f>MID(Tabla1[[#This Row],[Aplicación]],14,1)</f>
        <v>2</v>
      </c>
      <c r="R258" s="35" t="s">
        <v>265</v>
      </c>
      <c r="S258" s="57" t="str">
        <f>MID(Tabla1[[#This Row],[Aplicación]],6,2)</f>
        <v>06</v>
      </c>
      <c r="T258" s="54" t="str">
        <f>VLOOKUP(Tabla1[[#This Row],[AREA]],Hoja1!A:B,2,FALSE)</f>
        <v>06. Educación y cultura</v>
      </c>
      <c r="U258" s="57" t="str">
        <f>MID(Tabla1[[#This Row],[Aplicación]],9,4)</f>
        <v>3231</v>
      </c>
      <c r="V258" s="54" t="str">
        <f>VLOOKUP(Tabla1[[#This Row],[PROGRAMA]],Hoja1!A:B,2,FALSE)</f>
        <v>3231. Escuelas infantiles</v>
      </c>
      <c r="W258" s="57" t="str">
        <f>MID(Tabla1[[#This Row],[Aplicación]],14,2)</f>
        <v>22</v>
      </c>
      <c r="X258" s="57" t="str">
        <f>MID(Tabla1[[#This Row],[Aplicación]],14,6)</f>
        <v>22799</v>
      </c>
    </row>
    <row r="259" spans="1:24" hidden="1" x14ac:dyDescent="0.25">
      <c r="A259" s="60">
        <v>220240004882</v>
      </c>
      <c r="B259" s="43" t="s">
        <v>673</v>
      </c>
      <c r="C259" s="61">
        <v>45356</v>
      </c>
      <c r="D259" s="60">
        <v>22024002521</v>
      </c>
      <c r="E259" s="43" t="s">
        <v>1216</v>
      </c>
      <c r="F259" s="62">
        <v>-357080</v>
      </c>
      <c r="G259" s="43" t="s">
        <v>423</v>
      </c>
      <c r="H259" s="43" t="s">
        <v>1751</v>
      </c>
      <c r="I259" s="60">
        <v>220</v>
      </c>
      <c r="J259" s="43" t="s">
        <v>398</v>
      </c>
      <c r="K259" s="43" t="s">
        <v>398</v>
      </c>
      <c r="L259" s="43" t="s">
        <v>399</v>
      </c>
      <c r="M259" s="43" t="s">
        <v>395</v>
      </c>
      <c r="N259" s="43" t="s">
        <v>396</v>
      </c>
      <c r="O259" s="52" t="s">
        <v>321</v>
      </c>
      <c r="P259" s="63" t="s">
        <v>276</v>
      </c>
      <c r="Q259" s="57" t="str">
        <f>MID(Tabla1[[#This Row],[Aplicación]],14,1)</f>
        <v>2</v>
      </c>
      <c r="R259" s="35" t="s">
        <v>265</v>
      </c>
      <c r="S259" s="57" t="str">
        <f>MID(Tabla1[[#This Row],[Aplicación]],6,2)</f>
        <v>06</v>
      </c>
      <c r="T259" s="54" t="str">
        <f>VLOOKUP(Tabla1[[#This Row],[AREA]],Hoja1!A:B,2,FALSE)</f>
        <v>06. Educación y cultura</v>
      </c>
      <c r="U259" s="57" t="str">
        <f>MID(Tabla1[[#This Row],[Aplicación]],9,4)</f>
        <v>3231</v>
      </c>
      <c r="V259" s="54" t="str">
        <f>VLOOKUP(Tabla1[[#This Row],[PROGRAMA]],Hoja1!A:B,2,FALSE)</f>
        <v>3231. Escuelas infantiles</v>
      </c>
      <c r="W259" s="57" t="str">
        <f>MID(Tabla1[[#This Row],[Aplicación]],14,2)</f>
        <v>22</v>
      </c>
      <c r="X259" s="57" t="str">
        <f>MID(Tabla1[[#This Row],[Aplicación]],14,6)</f>
        <v>22799</v>
      </c>
    </row>
    <row r="260" spans="1:24" hidden="1" x14ac:dyDescent="0.25">
      <c r="A260" s="60">
        <v>220240000747</v>
      </c>
      <c r="B260" s="43" t="s">
        <v>390</v>
      </c>
      <c r="C260" s="61">
        <v>45327</v>
      </c>
      <c r="D260" s="60">
        <v>22024000466</v>
      </c>
      <c r="E260" s="43" t="s">
        <v>1313</v>
      </c>
      <c r="F260" s="62">
        <v>97.5</v>
      </c>
      <c r="G260" s="43" t="s">
        <v>98</v>
      </c>
      <c r="H260" s="43" t="s">
        <v>1752</v>
      </c>
      <c r="I260" s="60">
        <v>220</v>
      </c>
      <c r="J260" s="43" t="s">
        <v>398</v>
      </c>
      <c r="K260" s="43" t="s">
        <v>398</v>
      </c>
      <c r="L260" s="43" t="s">
        <v>399</v>
      </c>
      <c r="M260" s="43" t="s">
        <v>585</v>
      </c>
      <c r="N260" s="43" t="s">
        <v>539</v>
      </c>
      <c r="O260" s="52" t="s">
        <v>326</v>
      </c>
      <c r="P260" s="63" t="s">
        <v>276</v>
      </c>
      <c r="Q260" s="57" t="str">
        <f>MID(Tabla1[[#This Row],[Aplicación]],14,1)</f>
        <v>2</v>
      </c>
      <c r="R260" s="35" t="s">
        <v>265</v>
      </c>
      <c r="S260" s="57" t="str">
        <f>MID(Tabla1[[#This Row],[Aplicación]],6,2)</f>
        <v>10</v>
      </c>
      <c r="T260" s="54" t="str">
        <f>VLOOKUP(Tabla1[[#This Row],[AREA]],Hoja1!A:B,2,FALSE)</f>
        <v>10. Personas mayores, familia y servicios sociales</v>
      </c>
      <c r="U260" s="57" t="str">
        <f>MID(Tabla1[[#This Row],[Aplicación]],9,4)</f>
        <v>2312</v>
      </c>
      <c r="V260" s="54" t="str">
        <f>VLOOKUP(Tabla1[[#This Row],[PROGRAMA]],Hoja1!A:B,2,FALSE)</f>
        <v>2312. Iniciativas sociales</v>
      </c>
      <c r="W260" s="57" t="str">
        <f>MID(Tabla1[[#This Row],[Aplicación]],14,2)</f>
        <v>22</v>
      </c>
      <c r="X260" s="57" t="str">
        <f>MID(Tabla1[[#This Row],[Aplicación]],14,6)</f>
        <v>22699</v>
      </c>
    </row>
    <row r="261" spans="1:24" hidden="1" x14ac:dyDescent="0.25">
      <c r="A261" s="60">
        <v>220240007672</v>
      </c>
      <c r="B261" s="43" t="s">
        <v>702</v>
      </c>
      <c r="C261" s="61">
        <v>45372</v>
      </c>
      <c r="D261" s="60">
        <v>22024000997</v>
      </c>
      <c r="E261" s="43" t="s">
        <v>1321</v>
      </c>
      <c r="F261" s="62">
        <v>99.46</v>
      </c>
      <c r="G261" s="43" t="s">
        <v>1738</v>
      </c>
      <c r="H261" s="43" t="s">
        <v>1753</v>
      </c>
      <c r="I261" s="60">
        <v>300</v>
      </c>
      <c r="J261" s="43" t="s">
        <v>842</v>
      </c>
      <c r="K261" s="43" t="s">
        <v>398</v>
      </c>
      <c r="L261" s="43" t="s">
        <v>413</v>
      </c>
      <c r="M261" s="43" t="s">
        <v>585</v>
      </c>
      <c r="N261" s="43" t="s">
        <v>539</v>
      </c>
      <c r="O261" s="52" t="s">
        <v>326</v>
      </c>
      <c r="P261" s="63" t="s">
        <v>276</v>
      </c>
      <c r="Q261" s="57" t="str">
        <f>MID(Tabla1[[#This Row],[Aplicación]],14,1)</f>
        <v>2</v>
      </c>
      <c r="R261" s="35" t="s">
        <v>265</v>
      </c>
      <c r="S261" s="57" t="str">
        <f>MID(Tabla1[[#This Row],[Aplicación]],6,2)</f>
        <v>01</v>
      </c>
      <c r="T261" s="54" t="str">
        <f>VLOOKUP(Tabla1[[#This Row],[AREA]],Hoja1!A:B,2,FALSE)</f>
        <v>01. Alcaldía</v>
      </c>
      <c r="U261" s="57" t="str">
        <f>MID(Tabla1[[#This Row],[Aplicación]],9,4)</f>
        <v>4331</v>
      </c>
      <c r="V261" s="54" t="str">
        <f>VLOOKUP(Tabla1[[#This Row],[PROGRAMA]],Hoja1!A:B,2,FALSE)</f>
        <v>4331. Desarrollo empresarial</v>
      </c>
      <c r="W261" s="57" t="str">
        <f>MID(Tabla1[[#This Row],[Aplicación]],14,2)</f>
        <v>21</v>
      </c>
      <c r="X261" s="57" t="str">
        <f>MID(Tabla1[[#This Row],[Aplicación]],14,6)</f>
        <v>212</v>
      </c>
    </row>
    <row r="262" spans="1:24" hidden="1" x14ac:dyDescent="0.25">
      <c r="A262" s="60">
        <v>220239000131</v>
      </c>
      <c r="B262" s="43" t="s">
        <v>390</v>
      </c>
      <c r="C262" s="61">
        <v>45292</v>
      </c>
      <c r="D262" s="60">
        <v>22024001174</v>
      </c>
      <c r="E262" s="43" t="s">
        <v>1262</v>
      </c>
      <c r="F262" s="62">
        <v>7464.9</v>
      </c>
      <c r="G262" s="43" t="s">
        <v>33</v>
      </c>
      <c r="H262" s="43" t="s">
        <v>1754</v>
      </c>
      <c r="I262" s="60">
        <v>220</v>
      </c>
      <c r="J262" s="43" t="s">
        <v>632</v>
      </c>
      <c r="K262" s="43" t="s">
        <v>507</v>
      </c>
      <c r="L262" s="43" t="s">
        <v>399</v>
      </c>
      <c r="M262" s="43" t="s">
        <v>395</v>
      </c>
      <c r="N262" s="43" t="s">
        <v>433</v>
      </c>
      <c r="O262" s="52" t="s">
        <v>321</v>
      </c>
      <c r="P262" s="63" t="s">
        <v>276</v>
      </c>
      <c r="Q262" s="57" t="str">
        <f>MID(Tabla1[[#This Row],[Aplicación]],14,1)</f>
        <v>2</v>
      </c>
      <c r="R262" s="35" t="s">
        <v>265</v>
      </c>
      <c r="S262" s="57" t="str">
        <f>MID(Tabla1[[#This Row],[Aplicación]],6,2)</f>
        <v>03</v>
      </c>
      <c r="T262" s="54" t="str">
        <f>VLOOKUP(Tabla1[[#This Row],[AREA]],Hoja1!A:B,2,FALSE)</f>
        <v>03. Participación ciudadana y deportes</v>
      </c>
      <c r="U262" s="57" t="str">
        <f>MID(Tabla1[[#This Row],[Aplicación]],9,4)</f>
        <v>9241</v>
      </c>
      <c r="V262" s="54" t="str">
        <f>VLOOKUP(Tabla1[[#This Row],[PROGRAMA]],Hoja1!A:B,2,FALSE)</f>
        <v>9241. Participación ciudadana</v>
      </c>
      <c r="W262" s="57" t="str">
        <f>MID(Tabla1[[#This Row],[Aplicación]],14,2)</f>
        <v>21</v>
      </c>
      <c r="X262" s="57" t="str">
        <f>MID(Tabla1[[#This Row],[Aplicación]],14,6)</f>
        <v>213</v>
      </c>
    </row>
    <row r="263" spans="1:24" hidden="1" x14ac:dyDescent="0.25">
      <c r="A263" s="60">
        <v>220240000737</v>
      </c>
      <c r="B263" s="43" t="s">
        <v>390</v>
      </c>
      <c r="C263" s="61">
        <v>45327</v>
      </c>
      <c r="D263" s="60">
        <v>22024000074</v>
      </c>
      <c r="E263" s="43" t="s">
        <v>1319</v>
      </c>
      <c r="F263" s="62">
        <v>1398</v>
      </c>
      <c r="G263" s="43" t="s">
        <v>25</v>
      </c>
      <c r="H263" s="43" t="s">
        <v>1755</v>
      </c>
      <c r="I263" s="60">
        <v>220</v>
      </c>
      <c r="J263" s="43" t="s">
        <v>398</v>
      </c>
      <c r="K263" s="43" t="s">
        <v>398</v>
      </c>
      <c r="L263" s="43" t="s">
        <v>413</v>
      </c>
      <c r="M263" s="43" t="s">
        <v>585</v>
      </c>
      <c r="N263" s="43" t="s">
        <v>539</v>
      </c>
      <c r="O263" s="52" t="s">
        <v>326</v>
      </c>
      <c r="P263" s="63" t="s">
        <v>276</v>
      </c>
      <c r="Q263" s="57" t="str">
        <f>MID(Tabla1[[#This Row],[Aplicación]],14,1)</f>
        <v>2</v>
      </c>
      <c r="R263" s="35" t="s">
        <v>265</v>
      </c>
      <c r="S263" s="57" t="str">
        <f>MID(Tabla1[[#This Row],[Aplicación]],6,2)</f>
        <v>01</v>
      </c>
      <c r="T263" s="54" t="str">
        <f>VLOOKUP(Tabla1[[#This Row],[AREA]],Hoja1!A:B,2,FALSE)</f>
        <v>01. Alcaldía</v>
      </c>
      <c r="U263" s="57" t="str">
        <f>MID(Tabla1[[#This Row],[Aplicación]],9,4)</f>
        <v>9207</v>
      </c>
      <c r="V263" s="54" t="str">
        <f>VLOOKUP(Tabla1[[#This Row],[PROGRAMA]],Hoja1!A:B,2,FALSE)</f>
        <v>9207. Gobierno y relaciones</v>
      </c>
      <c r="W263" s="57" t="str">
        <f>MID(Tabla1[[#This Row],[Aplicación]],14,2)</f>
        <v>22</v>
      </c>
      <c r="X263" s="57" t="str">
        <f>MID(Tabla1[[#This Row],[Aplicación]],14,6)</f>
        <v>22001</v>
      </c>
    </row>
    <row r="264" spans="1:24" hidden="1" x14ac:dyDescent="0.25">
      <c r="A264" s="60">
        <v>220229000729</v>
      </c>
      <c r="B264" s="43" t="s">
        <v>390</v>
      </c>
      <c r="C264" s="61">
        <v>45292</v>
      </c>
      <c r="D264" s="60">
        <v>22024002050</v>
      </c>
      <c r="E264" s="43" t="s">
        <v>1178</v>
      </c>
      <c r="F264" s="62">
        <v>6860.7</v>
      </c>
      <c r="G264" s="43" t="s">
        <v>33</v>
      </c>
      <c r="H264" s="43" t="s">
        <v>635</v>
      </c>
      <c r="I264" s="60">
        <v>220</v>
      </c>
      <c r="J264" s="43" t="s">
        <v>632</v>
      </c>
      <c r="K264" s="43" t="s">
        <v>507</v>
      </c>
      <c r="L264" s="43" t="s">
        <v>399</v>
      </c>
      <c r="M264" s="43" t="s">
        <v>395</v>
      </c>
      <c r="N264" s="43" t="s">
        <v>433</v>
      </c>
      <c r="O264" s="52" t="s">
        <v>321</v>
      </c>
      <c r="P264" s="63" t="s">
        <v>276</v>
      </c>
      <c r="Q264" s="57" t="str">
        <f>MID(Tabla1[[#This Row],[Aplicación]],14,1)</f>
        <v>2</v>
      </c>
      <c r="R264" s="35" t="s">
        <v>265</v>
      </c>
      <c r="S264" s="57" t="str">
        <f>MID(Tabla1[[#This Row],[Aplicación]],6,2)</f>
        <v>06</v>
      </c>
      <c r="T264" s="54" t="str">
        <f>VLOOKUP(Tabla1[[#This Row],[AREA]],Hoja1!A:B,2,FALSE)</f>
        <v>06. Educación y cultura</v>
      </c>
      <c r="U264" s="57" t="str">
        <f>MID(Tabla1[[#This Row],[Aplicación]],9,4)</f>
        <v>3232</v>
      </c>
      <c r="V264" s="54" t="str">
        <f>VLOOKUP(Tabla1[[#This Row],[PROGRAMA]],Hoja1!A:B,2,FALSE)</f>
        <v>3232. Conservación y mantenimiento centros educación infantil y primaria</v>
      </c>
      <c r="W264" s="57" t="str">
        <f>MID(Tabla1[[#This Row],[Aplicación]],14,2)</f>
        <v>21</v>
      </c>
      <c r="X264" s="57" t="str">
        <f>MID(Tabla1[[#This Row],[Aplicación]],14,6)</f>
        <v>213</v>
      </c>
    </row>
    <row r="265" spans="1:24" hidden="1" x14ac:dyDescent="0.25">
      <c r="A265" s="60">
        <v>220240002016</v>
      </c>
      <c r="B265" s="43" t="s">
        <v>390</v>
      </c>
      <c r="C265" s="61">
        <v>45343</v>
      </c>
      <c r="D265" s="60">
        <v>22024000087</v>
      </c>
      <c r="E265" s="43" t="s">
        <v>1311</v>
      </c>
      <c r="F265" s="62">
        <v>6000</v>
      </c>
      <c r="G265" s="43" t="s">
        <v>25</v>
      </c>
      <c r="H265" s="43" t="s">
        <v>1756</v>
      </c>
      <c r="I265" s="60">
        <v>220</v>
      </c>
      <c r="J265" s="43" t="s">
        <v>398</v>
      </c>
      <c r="K265" s="43" t="s">
        <v>398</v>
      </c>
      <c r="L265" s="43" t="s">
        <v>399</v>
      </c>
      <c r="M265" s="43" t="s">
        <v>395</v>
      </c>
      <c r="N265" s="43" t="s">
        <v>396</v>
      </c>
      <c r="O265" s="52" t="s">
        <v>325</v>
      </c>
      <c r="P265" s="63" t="s">
        <v>276</v>
      </c>
      <c r="Q265" s="57" t="str">
        <f>MID(Tabla1[[#This Row],[Aplicación]],14,1)</f>
        <v>2</v>
      </c>
      <c r="R265" s="35" t="s">
        <v>265</v>
      </c>
      <c r="S265" s="57" t="str">
        <f>MID(Tabla1[[#This Row],[Aplicación]],6,2)</f>
        <v>04</v>
      </c>
      <c r="T265" s="54" t="str">
        <f>VLOOKUP(Tabla1[[#This Row],[AREA]],Hoja1!A:B,2,FALSE)</f>
        <v>04. Hacienda, personal y modernización administrativa</v>
      </c>
      <c r="U265" s="57" t="str">
        <f>MID(Tabla1[[#This Row],[Aplicación]],9,4)</f>
        <v>9321</v>
      </c>
      <c r="V265" s="54" t="str">
        <f>VLOOKUP(Tabla1[[#This Row],[PROGRAMA]],Hoja1!A:B,2,FALSE)</f>
        <v>9321. Gestión de ingresos e inspección</v>
      </c>
      <c r="W265" s="57" t="str">
        <f>MID(Tabla1[[#This Row],[Aplicación]],14,2)</f>
        <v>22</v>
      </c>
      <c r="X265" s="57" t="str">
        <f>MID(Tabla1[[#This Row],[Aplicación]],14,6)</f>
        <v>22602</v>
      </c>
    </row>
    <row r="266" spans="1:24" hidden="1" x14ac:dyDescent="0.25">
      <c r="A266" s="60">
        <v>220239000853</v>
      </c>
      <c r="B266" s="43" t="s">
        <v>390</v>
      </c>
      <c r="C266" s="61">
        <v>45292</v>
      </c>
      <c r="D266" s="60">
        <v>22024001203</v>
      </c>
      <c r="E266" s="43" t="s">
        <v>1322</v>
      </c>
      <c r="F266" s="62">
        <v>21000</v>
      </c>
      <c r="G266" s="43" t="s">
        <v>426</v>
      </c>
      <c r="H266" s="43" t="s">
        <v>1757</v>
      </c>
      <c r="I266" s="60">
        <v>220</v>
      </c>
      <c r="J266" s="43" t="s">
        <v>427</v>
      </c>
      <c r="K266" s="43" t="s">
        <v>428</v>
      </c>
      <c r="L266" s="43" t="s">
        <v>413</v>
      </c>
      <c r="M266" s="43" t="s">
        <v>395</v>
      </c>
      <c r="N266" s="43" t="s">
        <v>396</v>
      </c>
      <c r="O266" s="52" t="s">
        <v>321</v>
      </c>
      <c r="P266" s="63" t="s">
        <v>276</v>
      </c>
      <c r="Q266" s="57" t="str">
        <f>MID(Tabla1[[#This Row],[Aplicación]],14,1)</f>
        <v>2</v>
      </c>
      <c r="R266" s="35" t="s">
        <v>265</v>
      </c>
      <c r="S266" s="57" t="str">
        <f>MID(Tabla1[[#This Row],[Aplicación]],6,2)</f>
        <v>07</v>
      </c>
      <c r="T266" s="54" t="str">
        <f>VLOOKUP(Tabla1[[#This Row],[AREA]],Hoja1!A:B,2,FALSE)</f>
        <v>07. Medio ambiente</v>
      </c>
      <c r="U266" s="57" t="str">
        <f>MID(Tabla1[[#This Row],[Aplicación]],9,4)</f>
        <v>1701</v>
      </c>
      <c r="V266" s="54" t="str">
        <f>VLOOKUP(Tabla1[[#This Row],[PROGRAMA]],Hoja1!A:B,2,FALSE)</f>
        <v>1701. Dirección del área de medio ambiente</v>
      </c>
      <c r="W266" s="57" t="str">
        <f>MID(Tabla1[[#This Row],[Aplicación]],14,2)</f>
        <v>22</v>
      </c>
      <c r="X266" s="57" t="str">
        <f>MID(Tabla1[[#This Row],[Aplicación]],14,6)</f>
        <v>22100</v>
      </c>
    </row>
    <row r="267" spans="1:24" hidden="1" x14ac:dyDescent="0.25">
      <c r="A267" s="60">
        <v>220240003091</v>
      </c>
      <c r="B267" s="43" t="s">
        <v>390</v>
      </c>
      <c r="C267" s="61">
        <v>45343</v>
      </c>
      <c r="D267" s="60">
        <v>22024001843</v>
      </c>
      <c r="E267" s="43" t="s">
        <v>1174</v>
      </c>
      <c r="F267" s="62">
        <v>100.8</v>
      </c>
      <c r="G267" s="43" t="s">
        <v>919</v>
      </c>
      <c r="H267" s="43" t="s">
        <v>1758</v>
      </c>
      <c r="I267" s="60">
        <v>220</v>
      </c>
      <c r="J267" s="43" t="s">
        <v>732</v>
      </c>
      <c r="K267" s="43" t="s">
        <v>393</v>
      </c>
      <c r="L267" s="43" t="s">
        <v>399</v>
      </c>
      <c r="M267" s="43" t="s">
        <v>585</v>
      </c>
      <c r="N267" s="43" t="s">
        <v>539</v>
      </c>
      <c r="O267" s="52" t="s">
        <v>326</v>
      </c>
      <c r="P267" s="63" t="s">
        <v>276</v>
      </c>
      <c r="Q267" s="57" t="str">
        <f>MID(Tabla1[[#This Row],[Aplicación]],14,1)</f>
        <v>2</v>
      </c>
      <c r="R267" s="35" t="s">
        <v>265</v>
      </c>
      <c r="S267" s="57" t="str">
        <f>MID(Tabla1[[#This Row],[Aplicación]],6,2)</f>
        <v>11</v>
      </c>
      <c r="T267" s="54" t="str">
        <f>VLOOKUP(Tabla1[[#This Row],[AREA]],Hoja1!A:B,2,FALSE)</f>
        <v>11. Salud pública y seguridad ciudadana</v>
      </c>
      <c r="U267" s="57" t="str">
        <f>MID(Tabla1[[#This Row],[Aplicación]],9,4)</f>
        <v>1321</v>
      </c>
      <c r="V267" s="54" t="str">
        <f>VLOOKUP(Tabla1[[#This Row],[PROGRAMA]],Hoja1!A:B,2,FALSE)</f>
        <v>1321. Policía municipal</v>
      </c>
      <c r="W267" s="57" t="str">
        <f>MID(Tabla1[[#This Row],[Aplicación]],14,2)</f>
        <v>21</v>
      </c>
      <c r="X267" s="57" t="str">
        <f>MID(Tabla1[[#This Row],[Aplicación]],14,6)</f>
        <v>213</v>
      </c>
    </row>
    <row r="268" spans="1:24" hidden="1" x14ac:dyDescent="0.25">
      <c r="A268" s="60">
        <v>220240008421</v>
      </c>
      <c r="B268" s="43" t="s">
        <v>390</v>
      </c>
      <c r="C268" s="61">
        <v>45373</v>
      </c>
      <c r="D268" s="60">
        <v>22024003589</v>
      </c>
      <c r="E268" s="43" t="s">
        <v>1174</v>
      </c>
      <c r="F268" s="62">
        <v>100.8</v>
      </c>
      <c r="G268" s="43" t="s">
        <v>919</v>
      </c>
      <c r="H268" s="43" t="s">
        <v>1759</v>
      </c>
      <c r="I268" s="60">
        <v>220</v>
      </c>
      <c r="J268" s="43" t="s">
        <v>732</v>
      </c>
      <c r="K268" s="43" t="s">
        <v>393</v>
      </c>
      <c r="L268" s="43" t="s">
        <v>399</v>
      </c>
      <c r="M268" s="43" t="s">
        <v>585</v>
      </c>
      <c r="N268" s="43" t="s">
        <v>539</v>
      </c>
      <c r="O268" s="52" t="s">
        <v>326</v>
      </c>
      <c r="P268" s="63" t="s">
        <v>276</v>
      </c>
      <c r="Q268" s="57" t="str">
        <f>MID(Tabla1[[#This Row],[Aplicación]],14,1)</f>
        <v>2</v>
      </c>
      <c r="R268" s="35" t="s">
        <v>265</v>
      </c>
      <c r="S268" s="57" t="str">
        <f>MID(Tabla1[[#This Row],[Aplicación]],6,2)</f>
        <v>11</v>
      </c>
      <c r="T268" s="54" t="str">
        <f>VLOOKUP(Tabla1[[#This Row],[AREA]],Hoja1!A:B,2,FALSE)</f>
        <v>11. Salud pública y seguridad ciudadana</v>
      </c>
      <c r="U268" s="57" t="str">
        <f>MID(Tabla1[[#This Row],[Aplicación]],9,4)</f>
        <v>1321</v>
      </c>
      <c r="V268" s="54" t="str">
        <f>VLOOKUP(Tabla1[[#This Row],[PROGRAMA]],Hoja1!A:B,2,FALSE)</f>
        <v>1321. Policía municipal</v>
      </c>
      <c r="W268" s="57" t="str">
        <f>MID(Tabla1[[#This Row],[Aplicación]],14,2)</f>
        <v>21</v>
      </c>
      <c r="X268" s="57" t="str">
        <f>MID(Tabla1[[#This Row],[Aplicación]],14,6)</f>
        <v>213</v>
      </c>
    </row>
    <row r="269" spans="1:24" hidden="1" x14ac:dyDescent="0.25">
      <c r="A269" s="60">
        <v>220240007178</v>
      </c>
      <c r="B269" s="43" t="s">
        <v>390</v>
      </c>
      <c r="C269" s="61">
        <v>45369</v>
      </c>
      <c r="D269" s="60">
        <v>22024003246</v>
      </c>
      <c r="E269" s="43" t="s">
        <v>1159</v>
      </c>
      <c r="F269" s="62">
        <v>102.37</v>
      </c>
      <c r="G269" s="43" t="s">
        <v>18</v>
      </c>
      <c r="H269" s="43" t="s">
        <v>1760</v>
      </c>
      <c r="I269" s="60">
        <v>220</v>
      </c>
      <c r="J269" s="43" t="s">
        <v>398</v>
      </c>
      <c r="K269" s="43" t="s">
        <v>398</v>
      </c>
      <c r="L269" s="43" t="s">
        <v>399</v>
      </c>
      <c r="M269" s="43" t="s">
        <v>585</v>
      </c>
      <c r="N269" s="43" t="s">
        <v>539</v>
      </c>
      <c r="O269" s="52" t="s">
        <v>326</v>
      </c>
      <c r="P269" s="63" t="s">
        <v>276</v>
      </c>
      <c r="Q269" s="57" t="str">
        <f>MID(Tabla1[[#This Row],[Aplicación]],14,1)</f>
        <v>2</v>
      </c>
      <c r="R269" s="35" t="s">
        <v>265</v>
      </c>
      <c r="S269" s="57" t="str">
        <f>MID(Tabla1[[#This Row],[Aplicación]],6,2)</f>
        <v>10</v>
      </c>
      <c r="T269" s="54" t="str">
        <f>VLOOKUP(Tabla1[[#This Row],[AREA]],Hoja1!A:B,2,FALSE)</f>
        <v>10. Personas mayores, familia y servicios sociales</v>
      </c>
      <c r="U269" s="57" t="str">
        <f>MID(Tabla1[[#This Row],[Aplicación]],9,4)</f>
        <v>2412</v>
      </c>
      <c r="V269" s="54" t="str">
        <f>VLOOKUP(Tabla1[[#This Row],[PROGRAMA]],Hoja1!A:B,2,FALSE)</f>
        <v>2412. Formación para el empleo</v>
      </c>
      <c r="W269" s="57" t="str">
        <f>MID(Tabla1[[#This Row],[Aplicación]],14,2)</f>
        <v>21</v>
      </c>
      <c r="X269" s="57" t="str">
        <f>MID(Tabla1[[#This Row],[Aplicación]],14,6)</f>
        <v>213</v>
      </c>
    </row>
    <row r="270" spans="1:24" hidden="1" x14ac:dyDescent="0.25">
      <c r="A270" s="60">
        <v>220240006627</v>
      </c>
      <c r="B270" s="43" t="s">
        <v>390</v>
      </c>
      <c r="C270" s="61">
        <v>45365</v>
      </c>
      <c r="D270" s="60">
        <v>22024003284</v>
      </c>
      <c r="E270" s="43" t="s">
        <v>1323</v>
      </c>
      <c r="F270" s="62">
        <v>105.12</v>
      </c>
      <c r="G270" s="43" t="s">
        <v>86</v>
      </c>
      <c r="H270" s="43" t="s">
        <v>1761</v>
      </c>
      <c r="I270" s="60">
        <v>220</v>
      </c>
      <c r="J270" s="43" t="s">
        <v>398</v>
      </c>
      <c r="K270" s="43" t="s">
        <v>398</v>
      </c>
      <c r="L270" s="43" t="s">
        <v>413</v>
      </c>
      <c r="M270" s="43" t="s">
        <v>585</v>
      </c>
      <c r="N270" s="43" t="s">
        <v>539</v>
      </c>
      <c r="O270" s="52" t="s">
        <v>326</v>
      </c>
      <c r="P270" s="63" t="s">
        <v>276</v>
      </c>
      <c r="Q270" s="57" t="str">
        <f>MID(Tabla1[[#This Row],[Aplicación]],14,1)</f>
        <v>2</v>
      </c>
      <c r="R270" s="35" t="s">
        <v>265</v>
      </c>
      <c r="S270" s="57" t="str">
        <f>MID(Tabla1[[#This Row],[Aplicación]],6,2)</f>
        <v>10</v>
      </c>
      <c r="T270" s="54" t="str">
        <f>VLOOKUP(Tabla1[[#This Row],[AREA]],Hoja1!A:B,2,FALSE)</f>
        <v>10. Personas mayores, familia y servicios sociales</v>
      </c>
      <c r="U270" s="57" t="str">
        <f>MID(Tabla1[[#This Row],[Aplicación]],9,4)</f>
        <v>2312</v>
      </c>
      <c r="V270" s="54" t="str">
        <f>VLOOKUP(Tabla1[[#This Row],[PROGRAMA]],Hoja1!A:B,2,FALSE)</f>
        <v>2312. Iniciativas sociales</v>
      </c>
      <c r="W270" s="57" t="str">
        <f>MID(Tabla1[[#This Row],[Aplicación]],14,2)</f>
        <v>21</v>
      </c>
      <c r="X270" s="57" t="str">
        <f>MID(Tabla1[[#This Row],[Aplicación]],14,6)</f>
        <v>212</v>
      </c>
    </row>
    <row r="271" spans="1:24" hidden="1" x14ac:dyDescent="0.25">
      <c r="A271" s="60">
        <v>220239000922</v>
      </c>
      <c r="B271" s="43" t="s">
        <v>390</v>
      </c>
      <c r="C271" s="61">
        <v>45292</v>
      </c>
      <c r="D271" s="60">
        <v>22024001286</v>
      </c>
      <c r="E271" s="43" t="s">
        <v>1151</v>
      </c>
      <c r="F271" s="62">
        <v>1045.44</v>
      </c>
      <c r="G271" s="43" t="s">
        <v>33</v>
      </c>
      <c r="H271" s="43" t="s">
        <v>1762</v>
      </c>
      <c r="I271" s="60">
        <v>220</v>
      </c>
      <c r="J271" s="43" t="s">
        <v>632</v>
      </c>
      <c r="K271" s="43" t="s">
        <v>507</v>
      </c>
      <c r="L271" s="43" t="s">
        <v>399</v>
      </c>
      <c r="M271" s="43" t="s">
        <v>395</v>
      </c>
      <c r="N271" s="43" t="s">
        <v>396</v>
      </c>
      <c r="O271" s="52" t="s">
        <v>321</v>
      </c>
      <c r="P271" s="63" t="s">
        <v>276</v>
      </c>
      <c r="Q271" s="57" t="str">
        <f>MID(Tabla1[[#This Row],[Aplicación]],14,1)</f>
        <v>2</v>
      </c>
      <c r="R271" s="35" t="s">
        <v>265</v>
      </c>
      <c r="S271" s="57" t="str">
        <f>MID(Tabla1[[#This Row],[Aplicación]],6,2)</f>
        <v>04</v>
      </c>
      <c r="T271" s="54" t="str">
        <f>VLOOKUP(Tabla1[[#This Row],[AREA]],Hoja1!A:B,2,FALSE)</f>
        <v>04. Hacienda, personal y modernización administrativa</v>
      </c>
      <c r="U271" s="57" t="str">
        <f>MID(Tabla1[[#This Row],[Aplicación]],9,4)</f>
        <v>9204</v>
      </c>
      <c r="V271" s="54" t="str">
        <f>VLOOKUP(Tabla1[[#This Row],[PROGRAMA]],Hoja1!A:B,2,FALSE)</f>
        <v>9204. Tecnologías de la información y comunicación</v>
      </c>
      <c r="W271" s="57" t="str">
        <f>MID(Tabla1[[#This Row],[Aplicación]],14,2)</f>
        <v>21</v>
      </c>
      <c r="X271" s="57" t="str">
        <f>MID(Tabla1[[#This Row],[Aplicación]],14,6)</f>
        <v>213</v>
      </c>
    </row>
    <row r="272" spans="1:24" hidden="1" x14ac:dyDescent="0.25">
      <c r="A272" s="44">
        <v>220229000723</v>
      </c>
      <c r="B272" s="45" t="s">
        <v>390</v>
      </c>
      <c r="C272" s="50">
        <v>45292</v>
      </c>
      <c r="D272" s="44">
        <v>22024002044</v>
      </c>
      <c r="E272" s="45" t="s">
        <v>1324</v>
      </c>
      <c r="F272" s="51">
        <v>457.38</v>
      </c>
      <c r="G272" s="45" t="s">
        <v>33</v>
      </c>
      <c r="H272" s="45" t="s">
        <v>633</v>
      </c>
      <c r="I272" s="44">
        <v>220</v>
      </c>
      <c r="J272" s="45" t="s">
        <v>632</v>
      </c>
      <c r="K272" s="45" t="s">
        <v>507</v>
      </c>
      <c r="L272" s="45" t="s">
        <v>399</v>
      </c>
      <c r="M272" s="45" t="s">
        <v>395</v>
      </c>
      <c r="N272" s="45" t="s">
        <v>433</v>
      </c>
      <c r="O272" s="52" t="s">
        <v>321</v>
      </c>
      <c r="P272" s="63" t="s">
        <v>276</v>
      </c>
      <c r="Q272" s="57" t="str">
        <f>MID(Tabla1[[#This Row],[Aplicación]],14,1)</f>
        <v>2</v>
      </c>
      <c r="R272" s="35" t="s">
        <v>265</v>
      </c>
      <c r="S272" s="57" t="str">
        <f>MID(Tabla1[[#This Row],[Aplicación]],6,2)</f>
        <v>06</v>
      </c>
      <c r="T272" s="54" t="str">
        <f>VLOOKUP(Tabla1[[#This Row],[AREA]],Hoja1!A:B,2,FALSE)</f>
        <v>06. Educación y cultura</v>
      </c>
      <c r="U272" s="57">
        <v>9332</v>
      </c>
      <c r="V272" s="54" t="str">
        <f>VLOOKUP(Tabla1[[#This Row],[PROGRAMA]],Hoja1!A:B,2,FALSE)</f>
        <v>9332. Mantenimiento de edificios e instalaciones municipales</v>
      </c>
      <c r="W272" s="57">
        <v>63</v>
      </c>
      <c r="X272" s="57">
        <v>632</v>
      </c>
    </row>
    <row r="273" spans="1:24" hidden="1" x14ac:dyDescent="0.25">
      <c r="A273" s="53">
        <v>220229000725</v>
      </c>
      <c r="B273" s="45" t="s">
        <v>390</v>
      </c>
      <c r="C273" s="50">
        <v>45292</v>
      </c>
      <c r="D273" s="44">
        <v>22024003227</v>
      </c>
      <c r="E273" s="45" t="s">
        <v>1302</v>
      </c>
      <c r="F273" s="51">
        <v>457.38</v>
      </c>
      <c r="G273" s="45" t="s">
        <v>33</v>
      </c>
      <c r="H273" s="45" t="s">
        <v>634</v>
      </c>
      <c r="I273" s="44">
        <v>220</v>
      </c>
      <c r="J273" s="45" t="s">
        <v>632</v>
      </c>
      <c r="K273" s="45" t="s">
        <v>507</v>
      </c>
      <c r="L273" s="45" t="s">
        <v>399</v>
      </c>
      <c r="M273" s="45" t="s">
        <v>395</v>
      </c>
      <c r="N273" s="45" t="s">
        <v>433</v>
      </c>
      <c r="O273" s="52" t="s">
        <v>321</v>
      </c>
      <c r="P273" s="63" t="s">
        <v>276</v>
      </c>
      <c r="Q273" s="57" t="str">
        <f>MID(Tabla1[[#This Row],[Aplicación]],14,1)</f>
        <v>2</v>
      </c>
      <c r="R273" s="35" t="s">
        <v>265</v>
      </c>
      <c r="S273" s="57" t="str">
        <f>MID(Tabla1[[#This Row],[Aplicación]],6,2)</f>
        <v>10</v>
      </c>
      <c r="T273" s="54" t="str">
        <f>VLOOKUP(Tabla1[[#This Row],[AREA]],Hoja1!A:B,2,FALSE)</f>
        <v>10. Personas mayores, familia y servicios sociales</v>
      </c>
      <c r="U273" s="57" t="str">
        <f>MID(Tabla1[[#This Row],[Aplicación]],9,4)</f>
        <v>2314</v>
      </c>
      <c r="V273" s="54" t="str">
        <f>VLOOKUP(Tabla1[[#This Row],[PROGRAMA]],Hoja1!A:B,2,FALSE)</f>
        <v>2314. Centro de programas juveniles</v>
      </c>
      <c r="W273" s="57" t="str">
        <f>MID(Tabla1[[#This Row],[Aplicación]],14,2)</f>
        <v>21</v>
      </c>
      <c r="X273" s="57" t="str">
        <f>MID(Tabla1[[#This Row],[Aplicación]],14,6)</f>
        <v>213</v>
      </c>
    </row>
    <row r="274" spans="1:24" hidden="1" x14ac:dyDescent="0.25">
      <c r="A274" s="44">
        <v>220240006646</v>
      </c>
      <c r="B274" s="45" t="s">
        <v>390</v>
      </c>
      <c r="C274" s="50">
        <v>45365</v>
      </c>
      <c r="D274" s="44">
        <v>22024003380</v>
      </c>
      <c r="E274" s="45" t="s">
        <v>1296</v>
      </c>
      <c r="F274" s="51">
        <v>107.96</v>
      </c>
      <c r="G274" s="45" t="s">
        <v>356</v>
      </c>
      <c r="H274" s="45" t="s">
        <v>1763</v>
      </c>
      <c r="I274" s="44">
        <v>220</v>
      </c>
      <c r="J274" s="45" t="s">
        <v>855</v>
      </c>
      <c r="K274" s="45" t="s">
        <v>543</v>
      </c>
      <c r="L274" s="49" t="s">
        <v>399</v>
      </c>
      <c r="M274" s="49" t="s">
        <v>585</v>
      </c>
      <c r="N274" s="49" t="s">
        <v>539</v>
      </c>
      <c r="O274" s="52" t="s">
        <v>326</v>
      </c>
      <c r="P274" s="63" t="s">
        <v>276</v>
      </c>
      <c r="Q274" s="57" t="str">
        <f>MID(Tabla1[[#This Row],[Aplicación]],14,1)</f>
        <v>2</v>
      </c>
      <c r="R274" s="35" t="s">
        <v>265</v>
      </c>
      <c r="S274" s="57" t="str">
        <f>MID(Tabla1[[#This Row],[Aplicación]],6,2)</f>
        <v>11</v>
      </c>
      <c r="T274" s="54" t="str">
        <f>VLOOKUP(Tabla1[[#This Row],[AREA]],Hoja1!A:B,2,FALSE)</f>
        <v>11. Salud pública y seguridad ciudadana</v>
      </c>
      <c r="U274" s="57" t="str">
        <f>MID(Tabla1[[#This Row],[Aplicación]],9,4)</f>
        <v>1361</v>
      </c>
      <c r="V274" s="54" t="str">
        <f>VLOOKUP(Tabla1[[#This Row],[PROGRAMA]],Hoja1!A:B,2,FALSE)</f>
        <v>1361. Prevención y extinción de incencios</v>
      </c>
      <c r="W274" s="57" t="str">
        <f>MID(Tabla1[[#This Row],[Aplicación]],14,2)</f>
        <v>22</v>
      </c>
      <c r="X274" s="57" t="str">
        <f>MID(Tabla1[[#This Row],[Aplicación]],14,6)</f>
        <v>22199</v>
      </c>
    </row>
    <row r="275" spans="1:24" hidden="1" x14ac:dyDescent="0.25">
      <c r="A275" s="53">
        <v>220240000799</v>
      </c>
      <c r="B275" s="45" t="s">
        <v>390</v>
      </c>
      <c r="C275" s="50">
        <v>45330</v>
      </c>
      <c r="D275" s="44">
        <v>22024000638</v>
      </c>
      <c r="E275" s="45" t="s">
        <v>1325</v>
      </c>
      <c r="F275" s="51">
        <v>114.16</v>
      </c>
      <c r="G275" s="45" t="s">
        <v>19</v>
      </c>
      <c r="H275" s="45" t="s">
        <v>1764</v>
      </c>
      <c r="I275" s="44">
        <v>220</v>
      </c>
      <c r="J275" s="45" t="s">
        <v>398</v>
      </c>
      <c r="K275" s="45" t="s">
        <v>398</v>
      </c>
      <c r="L275" s="45" t="s">
        <v>399</v>
      </c>
      <c r="M275" s="45" t="s">
        <v>585</v>
      </c>
      <c r="N275" s="45" t="s">
        <v>539</v>
      </c>
      <c r="O275" s="52" t="s">
        <v>326</v>
      </c>
      <c r="P275" s="63" t="s">
        <v>276</v>
      </c>
      <c r="Q275" s="57" t="str">
        <f>MID(Tabla1[[#This Row],[Aplicación]],14,1)</f>
        <v>2</v>
      </c>
      <c r="R275" s="35" t="s">
        <v>265</v>
      </c>
      <c r="S275" s="57" t="str">
        <f>MID(Tabla1[[#This Row],[Aplicación]],6,2)</f>
        <v>10</v>
      </c>
      <c r="T275" s="54" t="str">
        <f>VLOOKUP(Tabla1[[#This Row],[AREA]],Hoja1!A:B,2,FALSE)</f>
        <v>10. Personas mayores, familia y servicios sociales</v>
      </c>
      <c r="U275" s="57">
        <v>9332</v>
      </c>
      <c r="V275" s="54" t="str">
        <f>VLOOKUP(Tabla1[[#This Row],[PROGRAMA]],Hoja1!A:B,2,FALSE)</f>
        <v>9332. Mantenimiento de edificios e instalaciones municipales</v>
      </c>
      <c r="W275" s="57">
        <v>63</v>
      </c>
      <c r="X275" s="57">
        <v>632</v>
      </c>
    </row>
    <row r="276" spans="1:24" hidden="1" x14ac:dyDescent="0.25">
      <c r="A276" s="53">
        <v>220240008433</v>
      </c>
      <c r="B276" s="45" t="s">
        <v>390</v>
      </c>
      <c r="C276" s="50">
        <v>45373</v>
      </c>
      <c r="D276" s="44">
        <v>22024003695</v>
      </c>
      <c r="E276" s="45" t="s">
        <v>1262</v>
      </c>
      <c r="F276" s="51">
        <v>118.41</v>
      </c>
      <c r="G276" s="45" t="s">
        <v>33</v>
      </c>
      <c r="H276" s="45" t="s">
        <v>1765</v>
      </c>
      <c r="I276" s="44">
        <v>220</v>
      </c>
      <c r="J276" s="45" t="s">
        <v>632</v>
      </c>
      <c r="K276" s="45" t="s">
        <v>507</v>
      </c>
      <c r="L276" s="45" t="s">
        <v>413</v>
      </c>
      <c r="M276" s="45" t="s">
        <v>585</v>
      </c>
      <c r="N276" s="45" t="s">
        <v>539</v>
      </c>
      <c r="O276" s="52" t="s">
        <v>326</v>
      </c>
      <c r="P276" s="63" t="s">
        <v>276</v>
      </c>
      <c r="Q276" s="57" t="str">
        <f>MID(Tabla1[[#This Row],[Aplicación]],14,1)</f>
        <v>2</v>
      </c>
      <c r="R276" s="35" t="s">
        <v>265</v>
      </c>
      <c r="S276" s="57" t="str">
        <f>MID(Tabla1[[#This Row],[Aplicación]],6,2)</f>
        <v>03</v>
      </c>
      <c r="T276" s="54" t="str">
        <f>VLOOKUP(Tabla1[[#This Row],[AREA]],Hoja1!A:B,2,FALSE)</f>
        <v>03. Participación ciudadana y deportes</v>
      </c>
      <c r="U276" s="57" t="str">
        <f>MID(Tabla1[[#This Row],[Aplicación]],9,4)</f>
        <v>9241</v>
      </c>
      <c r="V276" s="54" t="str">
        <f>VLOOKUP(Tabla1[[#This Row],[PROGRAMA]],Hoja1!A:B,2,FALSE)</f>
        <v>9241. Participación ciudadana</v>
      </c>
      <c r="W276" s="57" t="str">
        <f>MID(Tabla1[[#This Row],[Aplicación]],14,2)</f>
        <v>21</v>
      </c>
      <c r="X276" s="57" t="str">
        <f>MID(Tabla1[[#This Row],[Aplicación]],14,6)</f>
        <v>213</v>
      </c>
    </row>
    <row r="277" spans="1:24" hidden="1" x14ac:dyDescent="0.25">
      <c r="A277" s="53">
        <v>220240008424</v>
      </c>
      <c r="B277" s="45" t="s">
        <v>390</v>
      </c>
      <c r="C277" s="50">
        <v>45373</v>
      </c>
      <c r="D277" s="44">
        <v>22024003616</v>
      </c>
      <c r="E277" s="45" t="s">
        <v>1326</v>
      </c>
      <c r="F277" s="51">
        <v>121</v>
      </c>
      <c r="G277" s="45" t="s">
        <v>92</v>
      </c>
      <c r="H277" s="45" t="s">
        <v>1766</v>
      </c>
      <c r="I277" s="44">
        <v>220</v>
      </c>
      <c r="J277" s="45" t="s">
        <v>731</v>
      </c>
      <c r="K277" s="45" t="s">
        <v>398</v>
      </c>
      <c r="L277" s="45" t="s">
        <v>399</v>
      </c>
      <c r="M277" s="45" t="s">
        <v>585</v>
      </c>
      <c r="N277" s="45" t="s">
        <v>539</v>
      </c>
      <c r="O277" s="52" t="s">
        <v>326</v>
      </c>
      <c r="P277" s="63" t="s">
        <v>276</v>
      </c>
      <c r="Q277" s="57" t="str">
        <f>MID(Tabla1[[#This Row],[Aplicación]],14,1)</f>
        <v>2</v>
      </c>
      <c r="R277" s="35" t="s">
        <v>265</v>
      </c>
      <c r="S277" s="57" t="str">
        <f>MID(Tabla1[[#This Row],[Aplicación]],6,2)</f>
        <v>11</v>
      </c>
      <c r="T277" s="54" t="str">
        <f>VLOOKUP(Tabla1[[#This Row],[AREA]],Hoja1!A:B,2,FALSE)</f>
        <v>11. Salud pública y seguridad ciudadana</v>
      </c>
      <c r="U277" s="57" t="str">
        <f>MID(Tabla1[[#This Row],[Aplicación]],9,4)</f>
        <v>3111</v>
      </c>
      <c r="V277" s="54" t="str">
        <f>VLOOKUP(Tabla1[[#This Row],[PROGRAMA]],Hoja1!A:B,2,FALSE)</f>
        <v>3111. Protección de la salubridad pública</v>
      </c>
      <c r="W277" s="57" t="str">
        <f>MID(Tabla1[[#This Row],[Aplicación]],14,2)</f>
        <v>22</v>
      </c>
      <c r="X277" s="57" t="str">
        <f>MID(Tabla1[[#This Row],[Aplicación]],14,6)</f>
        <v>22699</v>
      </c>
    </row>
    <row r="278" spans="1:24" hidden="1" x14ac:dyDescent="0.25">
      <c r="A278" s="53">
        <v>220240003058</v>
      </c>
      <c r="B278" s="45" t="s">
        <v>390</v>
      </c>
      <c r="C278" s="50">
        <v>45343</v>
      </c>
      <c r="D278" s="44">
        <v>22024001749</v>
      </c>
      <c r="E278" s="45" t="s">
        <v>1188</v>
      </c>
      <c r="F278" s="51">
        <v>121</v>
      </c>
      <c r="G278" s="45" t="s">
        <v>1070</v>
      </c>
      <c r="H278" s="45" t="s">
        <v>1767</v>
      </c>
      <c r="I278" s="44">
        <v>220</v>
      </c>
      <c r="J278" s="45" t="s">
        <v>1071</v>
      </c>
      <c r="K278" s="45" t="s">
        <v>571</v>
      </c>
      <c r="L278" s="45" t="s">
        <v>399</v>
      </c>
      <c r="M278" s="45" t="s">
        <v>585</v>
      </c>
      <c r="N278" s="45" t="s">
        <v>539</v>
      </c>
      <c r="O278" s="52" t="s">
        <v>326</v>
      </c>
      <c r="P278" s="63" t="s">
        <v>276</v>
      </c>
      <c r="Q278" s="57" t="str">
        <f>MID(Tabla1[[#This Row],[Aplicación]],14,1)</f>
        <v>2</v>
      </c>
      <c r="R278" s="35" t="s">
        <v>265</v>
      </c>
      <c r="S278" s="57" t="str">
        <f>MID(Tabla1[[#This Row],[Aplicación]],6,2)</f>
        <v>01</v>
      </c>
      <c r="T278" s="54" t="str">
        <f>VLOOKUP(Tabla1[[#This Row],[AREA]],Hoja1!A:B,2,FALSE)</f>
        <v>01. Alcaldía</v>
      </c>
      <c r="U278" s="57" t="str">
        <f>MID(Tabla1[[#This Row],[Aplicación]],9,4)</f>
        <v>4331</v>
      </c>
      <c r="V278" s="54" t="str">
        <f>VLOOKUP(Tabla1[[#This Row],[PROGRAMA]],Hoja1!A:B,2,FALSE)</f>
        <v>4331. Desarrollo empresarial</v>
      </c>
      <c r="W278" s="57" t="str">
        <f>MID(Tabla1[[#This Row],[Aplicación]],14,2)</f>
        <v>22</v>
      </c>
      <c r="X278" s="57" t="str">
        <f>MID(Tabla1[[#This Row],[Aplicación]],14,6)</f>
        <v>22799</v>
      </c>
    </row>
    <row r="279" spans="1:24" hidden="1" x14ac:dyDescent="0.25">
      <c r="A279" s="53">
        <v>220240003691</v>
      </c>
      <c r="B279" s="45" t="s">
        <v>390</v>
      </c>
      <c r="C279" s="50">
        <v>45351</v>
      </c>
      <c r="D279" s="44">
        <v>22024002719</v>
      </c>
      <c r="E279" s="45" t="s">
        <v>1262</v>
      </c>
      <c r="F279" s="51">
        <v>121.07</v>
      </c>
      <c r="G279" s="45" t="s">
        <v>33</v>
      </c>
      <c r="H279" s="45" t="s">
        <v>1768</v>
      </c>
      <c r="I279" s="44">
        <v>220</v>
      </c>
      <c r="J279" s="45" t="s">
        <v>632</v>
      </c>
      <c r="K279" s="45" t="s">
        <v>507</v>
      </c>
      <c r="L279" s="45" t="s">
        <v>413</v>
      </c>
      <c r="M279" s="45" t="s">
        <v>585</v>
      </c>
      <c r="N279" s="45" t="s">
        <v>539</v>
      </c>
      <c r="O279" s="52" t="s">
        <v>326</v>
      </c>
      <c r="P279" s="63" t="s">
        <v>276</v>
      </c>
      <c r="Q279" s="57" t="str">
        <f>MID(Tabla1[[#This Row],[Aplicación]],14,1)</f>
        <v>2</v>
      </c>
      <c r="R279" s="35" t="s">
        <v>265</v>
      </c>
      <c r="S279" s="57" t="str">
        <f>MID(Tabla1[[#This Row],[Aplicación]],6,2)</f>
        <v>03</v>
      </c>
      <c r="T279" s="54" t="str">
        <f>VLOOKUP(Tabla1[[#This Row],[AREA]],Hoja1!A:B,2,FALSE)</f>
        <v>03. Participación ciudadana y deportes</v>
      </c>
      <c r="U279" s="57" t="str">
        <f>MID(Tabla1[[#This Row],[Aplicación]],9,4)</f>
        <v>9241</v>
      </c>
      <c r="V279" s="54" t="str">
        <f>VLOOKUP(Tabla1[[#This Row],[PROGRAMA]],Hoja1!A:B,2,FALSE)</f>
        <v>9241. Participación ciudadana</v>
      </c>
      <c r="W279" s="57" t="str">
        <f>MID(Tabla1[[#This Row],[Aplicación]],14,2)</f>
        <v>21</v>
      </c>
      <c r="X279" s="57" t="str">
        <f>MID(Tabla1[[#This Row],[Aplicación]],14,6)</f>
        <v>213</v>
      </c>
    </row>
    <row r="280" spans="1:24" hidden="1" x14ac:dyDescent="0.25">
      <c r="A280" s="53">
        <v>220240003081</v>
      </c>
      <c r="B280" s="45" t="s">
        <v>390</v>
      </c>
      <c r="C280" s="50">
        <v>45343</v>
      </c>
      <c r="D280" s="44">
        <v>22024001839</v>
      </c>
      <c r="E280" s="45" t="s">
        <v>1159</v>
      </c>
      <c r="F280" s="51">
        <v>125</v>
      </c>
      <c r="G280" s="45" t="s">
        <v>39</v>
      </c>
      <c r="H280" s="45" t="s">
        <v>1769</v>
      </c>
      <c r="I280" s="44">
        <v>220</v>
      </c>
      <c r="J280" s="45" t="s">
        <v>398</v>
      </c>
      <c r="K280" s="45" t="s">
        <v>398</v>
      </c>
      <c r="L280" s="45" t="s">
        <v>399</v>
      </c>
      <c r="M280" s="45" t="s">
        <v>585</v>
      </c>
      <c r="N280" s="45" t="s">
        <v>539</v>
      </c>
      <c r="O280" s="52" t="s">
        <v>326</v>
      </c>
      <c r="P280" s="63" t="s">
        <v>276</v>
      </c>
      <c r="Q280" s="57" t="str">
        <f>MID(Tabla1[[#This Row],[Aplicación]],14,1)</f>
        <v>2</v>
      </c>
      <c r="R280" s="35" t="s">
        <v>265</v>
      </c>
      <c r="S280" s="57" t="str">
        <f>MID(Tabla1[[#This Row],[Aplicación]],6,2)</f>
        <v>10</v>
      </c>
      <c r="T280" s="54" t="str">
        <f>VLOOKUP(Tabla1[[#This Row],[AREA]],Hoja1!A:B,2,FALSE)</f>
        <v>10. Personas mayores, familia y servicios sociales</v>
      </c>
      <c r="U280" s="57" t="str">
        <f>MID(Tabla1[[#This Row],[Aplicación]],9,4)</f>
        <v>2412</v>
      </c>
      <c r="V280" s="54" t="str">
        <f>VLOOKUP(Tabla1[[#This Row],[PROGRAMA]],Hoja1!A:B,2,FALSE)</f>
        <v>2412. Formación para el empleo</v>
      </c>
      <c r="W280" s="57" t="str">
        <f>MID(Tabla1[[#This Row],[Aplicación]],14,2)</f>
        <v>21</v>
      </c>
      <c r="X280" s="57" t="str">
        <f>MID(Tabla1[[#This Row],[Aplicación]],14,6)</f>
        <v>213</v>
      </c>
    </row>
    <row r="281" spans="1:24" hidden="1" x14ac:dyDescent="0.25">
      <c r="A281" s="60">
        <v>220240003039</v>
      </c>
      <c r="B281" s="43" t="s">
        <v>390</v>
      </c>
      <c r="C281" s="61">
        <v>45343</v>
      </c>
      <c r="D281" s="60">
        <v>22024001654</v>
      </c>
      <c r="E281" s="43" t="s">
        <v>1294</v>
      </c>
      <c r="F281" s="62">
        <v>8861.7900000000009</v>
      </c>
      <c r="G281" s="43" t="s">
        <v>25</v>
      </c>
      <c r="H281" s="43" t="s">
        <v>1770</v>
      </c>
      <c r="I281" s="60">
        <v>220</v>
      </c>
      <c r="J281" s="43" t="s">
        <v>398</v>
      </c>
      <c r="K281" s="43" t="s">
        <v>398</v>
      </c>
      <c r="L281" s="43" t="s">
        <v>413</v>
      </c>
      <c r="M281" s="43" t="s">
        <v>585</v>
      </c>
      <c r="N281" s="43" t="s">
        <v>539</v>
      </c>
      <c r="O281" s="52" t="s">
        <v>326</v>
      </c>
      <c r="P281" s="63" t="s">
        <v>276</v>
      </c>
      <c r="Q281" s="57" t="str">
        <f>MID(Tabla1[[#This Row],[Aplicación]],14,1)</f>
        <v>2</v>
      </c>
      <c r="R281" s="35" t="s">
        <v>265</v>
      </c>
      <c r="S281" s="57" t="str">
        <f>MID(Tabla1[[#This Row],[Aplicación]],6,2)</f>
        <v>06</v>
      </c>
      <c r="T281" s="54" t="str">
        <f>VLOOKUP(Tabla1[[#This Row],[AREA]],Hoja1!A:B,2,FALSE)</f>
        <v>06. Educación y cultura</v>
      </c>
      <c r="U281" s="57" t="str">
        <f>MID(Tabla1[[#This Row],[Aplicación]],9,4)</f>
        <v>3321</v>
      </c>
      <c r="V281" s="54" t="str">
        <f>VLOOKUP(Tabla1[[#This Row],[PROGRAMA]],Hoja1!A:B,2,FALSE)</f>
        <v>3321. Bibliotecas públicas</v>
      </c>
      <c r="W281" s="57" t="str">
        <f>MID(Tabla1[[#This Row],[Aplicación]],14,2)</f>
        <v>22</v>
      </c>
      <c r="X281" s="57" t="str">
        <f>MID(Tabla1[[#This Row],[Aplicación]],14,6)</f>
        <v>22001</v>
      </c>
    </row>
    <row r="282" spans="1:24" hidden="1" x14ac:dyDescent="0.25">
      <c r="A282" s="60">
        <v>220240003075</v>
      </c>
      <c r="B282" s="43" t="s">
        <v>390</v>
      </c>
      <c r="C282" s="61">
        <v>45343</v>
      </c>
      <c r="D282" s="60">
        <v>22024001808</v>
      </c>
      <c r="E282" s="43" t="s">
        <v>1327</v>
      </c>
      <c r="F282" s="62">
        <v>699</v>
      </c>
      <c r="G282" s="43" t="s">
        <v>25</v>
      </c>
      <c r="H282" s="43" t="s">
        <v>1771</v>
      </c>
      <c r="I282" s="60">
        <v>220</v>
      </c>
      <c r="J282" s="43" t="s">
        <v>398</v>
      </c>
      <c r="K282" s="43" t="s">
        <v>398</v>
      </c>
      <c r="L282" s="43" t="s">
        <v>413</v>
      </c>
      <c r="M282" s="43" t="s">
        <v>585</v>
      </c>
      <c r="N282" s="43" t="s">
        <v>539</v>
      </c>
      <c r="O282" s="52" t="s">
        <v>326</v>
      </c>
      <c r="P282" s="63" t="s">
        <v>276</v>
      </c>
      <c r="Q282" s="57" t="str">
        <f>MID(Tabla1[[#This Row],[Aplicación]],14,1)</f>
        <v>2</v>
      </c>
      <c r="R282" s="35" t="s">
        <v>265</v>
      </c>
      <c r="S282" s="57" t="str">
        <f>MID(Tabla1[[#This Row],[Aplicación]],6,2)</f>
        <v>01</v>
      </c>
      <c r="T282" s="54" t="str">
        <f>VLOOKUP(Tabla1[[#This Row],[AREA]],Hoja1!A:B,2,FALSE)</f>
        <v>01. Alcaldía</v>
      </c>
      <c r="U282" s="57" t="str">
        <f>MID(Tabla1[[#This Row],[Aplicación]],9,4)</f>
        <v>4331</v>
      </c>
      <c r="V282" s="54" t="str">
        <f>VLOOKUP(Tabla1[[#This Row],[PROGRAMA]],Hoja1!A:B,2,FALSE)</f>
        <v>4331. Desarrollo empresarial</v>
      </c>
      <c r="W282" s="57" t="str">
        <f>MID(Tabla1[[#This Row],[Aplicación]],14,2)</f>
        <v>22</v>
      </c>
      <c r="X282" s="57" t="str">
        <f>MID(Tabla1[[#This Row],[Aplicación]],14,6)</f>
        <v>22001</v>
      </c>
    </row>
    <row r="283" spans="1:24" hidden="1" x14ac:dyDescent="0.25">
      <c r="A283" s="53">
        <v>220240007509</v>
      </c>
      <c r="B283" s="45" t="s">
        <v>390</v>
      </c>
      <c r="C283" s="50">
        <v>45371</v>
      </c>
      <c r="D283" s="44">
        <v>22024003320</v>
      </c>
      <c r="E283" s="45" t="s">
        <v>1328</v>
      </c>
      <c r="F283" s="51">
        <v>130.62</v>
      </c>
      <c r="G283" s="45" t="s">
        <v>895</v>
      </c>
      <c r="H283" s="45" t="s">
        <v>1772</v>
      </c>
      <c r="I283" s="44">
        <v>220</v>
      </c>
      <c r="J283" s="45" t="s">
        <v>398</v>
      </c>
      <c r="K283" s="45" t="s">
        <v>398</v>
      </c>
      <c r="L283" s="45" t="s">
        <v>413</v>
      </c>
      <c r="M283" s="45" t="s">
        <v>585</v>
      </c>
      <c r="N283" s="45" t="s">
        <v>539</v>
      </c>
      <c r="O283" s="52" t="s">
        <v>326</v>
      </c>
      <c r="P283" s="63" t="s">
        <v>276</v>
      </c>
      <c r="Q283" s="57" t="str">
        <f>MID(Tabla1[[#This Row],[Aplicación]],14,1)</f>
        <v>2</v>
      </c>
      <c r="R283" s="35" t="s">
        <v>265</v>
      </c>
      <c r="S283" s="57" t="str">
        <f>MID(Tabla1[[#This Row],[Aplicación]],6,2)</f>
        <v>08</v>
      </c>
      <c r="T283" s="54" t="str">
        <f>VLOOKUP(Tabla1[[#This Row],[AREA]],Hoja1!A:B,2,FALSE)</f>
        <v>08. Tráfico y movilidad</v>
      </c>
      <c r="U283" s="57" t="str">
        <f>MID(Tabla1[[#This Row],[Aplicación]],9,4)</f>
        <v>1341</v>
      </c>
      <c r="V283" s="54" t="str">
        <f>VLOOKUP(Tabla1[[#This Row],[PROGRAMA]],Hoja1!A:B,2,FALSE)</f>
        <v>1341. Movilidad</v>
      </c>
      <c r="W283" s="57" t="str">
        <f>MID(Tabla1[[#This Row],[Aplicación]],14,2)</f>
        <v>21</v>
      </c>
      <c r="X283" s="57" t="str">
        <f>MID(Tabla1[[#This Row],[Aplicación]],14,6)</f>
        <v>214</v>
      </c>
    </row>
    <row r="284" spans="1:24" hidden="1" x14ac:dyDescent="0.25">
      <c r="A284" s="53">
        <v>220240005067</v>
      </c>
      <c r="B284" s="45" t="s">
        <v>390</v>
      </c>
      <c r="C284" s="50">
        <v>45358</v>
      </c>
      <c r="D284" s="44">
        <v>22024002451</v>
      </c>
      <c r="E284" s="45" t="s">
        <v>1329</v>
      </c>
      <c r="F284" s="51">
        <v>133.1</v>
      </c>
      <c r="G284" s="45" t="s">
        <v>1773</v>
      </c>
      <c r="H284" s="45" t="s">
        <v>1774</v>
      </c>
      <c r="I284" s="44">
        <v>220</v>
      </c>
      <c r="J284" s="45" t="s">
        <v>996</v>
      </c>
      <c r="K284" s="45" t="s">
        <v>398</v>
      </c>
      <c r="L284" s="45" t="s">
        <v>399</v>
      </c>
      <c r="M284" s="45" t="s">
        <v>585</v>
      </c>
      <c r="N284" s="45" t="s">
        <v>539</v>
      </c>
      <c r="O284" s="52" t="s">
        <v>326</v>
      </c>
      <c r="P284" s="63" t="s">
        <v>276</v>
      </c>
      <c r="Q284" s="57" t="str">
        <f>MID(Tabla1[[#This Row],[Aplicación]],14,1)</f>
        <v>2</v>
      </c>
      <c r="R284" s="35" t="s">
        <v>265</v>
      </c>
      <c r="S284" s="57" t="str">
        <f>MID(Tabla1[[#This Row],[Aplicación]],6,2)</f>
        <v>02</v>
      </c>
      <c r="T284" s="54" t="str">
        <f>VLOOKUP(Tabla1[[#This Row],[AREA]],Hoja1!A:B,2,FALSE)</f>
        <v>02. Urbanismo y vivienda</v>
      </c>
      <c r="U284" s="57" t="str">
        <f>MID(Tabla1[[#This Row],[Aplicación]],9,4)</f>
        <v>9332</v>
      </c>
      <c r="V284" s="54" t="str">
        <f>VLOOKUP(Tabla1[[#This Row],[PROGRAMA]],Hoja1!A:B,2,FALSE)</f>
        <v>9332. Mantenimiento de edificios e instalaciones municipales</v>
      </c>
      <c r="W284" s="57" t="str">
        <f>MID(Tabla1[[#This Row],[Aplicación]],14,2)</f>
        <v>21</v>
      </c>
      <c r="X284" s="57" t="str">
        <f>MID(Tabla1[[#This Row],[Aplicación]],14,6)</f>
        <v>213</v>
      </c>
    </row>
    <row r="285" spans="1:24" hidden="1" x14ac:dyDescent="0.25">
      <c r="A285" s="60">
        <v>220239000734</v>
      </c>
      <c r="B285" s="43" t="s">
        <v>390</v>
      </c>
      <c r="C285" s="61">
        <v>45292</v>
      </c>
      <c r="D285" s="60">
        <v>22024001271</v>
      </c>
      <c r="E285" s="43" t="s">
        <v>1160</v>
      </c>
      <c r="F285" s="62">
        <v>847.98</v>
      </c>
      <c r="G285" s="43" t="s">
        <v>14</v>
      </c>
      <c r="H285" s="43" t="s">
        <v>1775</v>
      </c>
      <c r="I285" s="60">
        <v>220</v>
      </c>
      <c r="J285" s="43" t="s">
        <v>398</v>
      </c>
      <c r="K285" s="43" t="s">
        <v>398</v>
      </c>
      <c r="L285" s="43" t="s">
        <v>399</v>
      </c>
      <c r="M285" s="43" t="s">
        <v>585</v>
      </c>
      <c r="N285" s="43" t="s">
        <v>539</v>
      </c>
      <c r="O285" s="52" t="s">
        <v>326</v>
      </c>
      <c r="P285" s="63" t="s">
        <v>276</v>
      </c>
      <c r="Q285" s="57" t="str">
        <f>MID(Tabla1[[#This Row],[Aplicación]],14,1)</f>
        <v>2</v>
      </c>
      <c r="R285" s="35" t="s">
        <v>265</v>
      </c>
      <c r="S285" s="57" t="str">
        <f>MID(Tabla1[[#This Row],[Aplicación]],6,2)</f>
        <v>10</v>
      </c>
      <c r="T285" s="54" t="str">
        <f>VLOOKUP(Tabla1[[#This Row],[AREA]],Hoja1!A:B,2,FALSE)</f>
        <v>10. Personas mayores, familia y servicios sociales</v>
      </c>
      <c r="U285" s="57" t="str">
        <f>MID(Tabla1[[#This Row],[Aplicación]],9,4)</f>
        <v>2311</v>
      </c>
      <c r="V285" s="54" t="str">
        <f>VLOOKUP(Tabla1[[#This Row],[PROGRAMA]],Hoja1!A:B,2,FALSE)</f>
        <v>2311. Intervención social</v>
      </c>
      <c r="W285" s="57" t="str">
        <f>MID(Tabla1[[#This Row],[Aplicación]],14,2)</f>
        <v>21</v>
      </c>
      <c r="X285" s="57" t="str">
        <f>MID(Tabla1[[#This Row],[Aplicación]],14,6)</f>
        <v>213</v>
      </c>
    </row>
    <row r="286" spans="1:24" hidden="1" x14ac:dyDescent="0.25">
      <c r="A286" s="60">
        <v>220240004076</v>
      </c>
      <c r="B286" s="43" t="s">
        <v>390</v>
      </c>
      <c r="C286" s="61">
        <v>45353</v>
      </c>
      <c r="D286" s="60">
        <v>22024002813</v>
      </c>
      <c r="E286" s="43" t="s">
        <v>1174</v>
      </c>
      <c r="F286" s="62">
        <v>133.33000000000001</v>
      </c>
      <c r="G286" s="43" t="s">
        <v>33</v>
      </c>
      <c r="H286" s="43" t="s">
        <v>1776</v>
      </c>
      <c r="I286" s="60">
        <v>220</v>
      </c>
      <c r="J286" s="43" t="s">
        <v>632</v>
      </c>
      <c r="K286" s="43" t="s">
        <v>507</v>
      </c>
      <c r="L286" s="43" t="s">
        <v>399</v>
      </c>
      <c r="M286" s="43" t="s">
        <v>585</v>
      </c>
      <c r="N286" s="43" t="s">
        <v>539</v>
      </c>
      <c r="O286" s="52" t="s">
        <v>326</v>
      </c>
      <c r="P286" s="63" t="s">
        <v>276</v>
      </c>
      <c r="Q286" s="57" t="str">
        <f>MID(Tabla1[[#This Row],[Aplicación]],14,1)</f>
        <v>2</v>
      </c>
      <c r="R286" s="35" t="s">
        <v>265</v>
      </c>
      <c r="S286" s="57" t="str">
        <f>MID(Tabla1[[#This Row],[Aplicación]],6,2)</f>
        <v>11</v>
      </c>
      <c r="T286" s="54" t="str">
        <f>VLOOKUP(Tabla1[[#This Row],[AREA]],Hoja1!A:B,2,FALSE)</f>
        <v>11. Salud pública y seguridad ciudadana</v>
      </c>
      <c r="U286" s="57" t="str">
        <f>MID(Tabla1[[#This Row],[Aplicación]],9,4)</f>
        <v>1321</v>
      </c>
      <c r="V286" s="54" t="str">
        <f>VLOOKUP(Tabla1[[#This Row],[PROGRAMA]],Hoja1!A:B,2,FALSE)</f>
        <v>1321. Policía municipal</v>
      </c>
      <c r="W286" s="57" t="str">
        <f>MID(Tabla1[[#This Row],[Aplicación]],14,2)</f>
        <v>21</v>
      </c>
      <c r="X286" s="57" t="str">
        <f>MID(Tabla1[[#This Row],[Aplicación]],14,6)</f>
        <v>213</v>
      </c>
    </row>
    <row r="287" spans="1:24" hidden="1" x14ac:dyDescent="0.25">
      <c r="A287" s="44">
        <v>220239000733</v>
      </c>
      <c r="B287" s="45" t="s">
        <v>390</v>
      </c>
      <c r="C287" s="50">
        <v>45292</v>
      </c>
      <c r="D287" s="44">
        <v>22024001270</v>
      </c>
      <c r="E287" s="45" t="s">
        <v>1160</v>
      </c>
      <c r="F287" s="51">
        <v>424</v>
      </c>
      <c r="G287" s="45" t="s">
        <v>14</v>
      </c>
      <c r="H287" s="45" t="s">
        <v>1777</v>
      </c>
      <c r="I287" s="44">
        <v>220</v>
      </c>
      <c r="J287" s="45" t="s">
        <v>398</v>
      </c>
      <c r="K287" s="45" t="s">
        <v>398</v>
      </c>
      <c r="L287" s="45" t="s">
        <v>399</v>
      </c>
      <c r="M287" s="45" t="s">
        <v>585</v>
      </c>
      <c r="N287" s="45" t="s">
        <v>539</v>
      </c>
      <c r="O287" s="52" t="s">
        <v>326</v>
      </c>
      <c r="P287" s="63" t="s">
        <v>276</v>
      </c>
      <c r="Q287" s="57" t="str">
        <f>MID(Tabla1[[#This Row],[Aplicación]],14,1)</f>
        <v>2</v>
      </c>
      <c r="R287" s="35" t="s">
        <v>265</v>
      </c>
      <c r="S287" s="57" t="str">
        <f>MID(Tabla1[[#This Row],[Aplicación]],6,2)</f>
        <v>10</v>
      </c>
      <c r="T287" s="54" t="str">
        <f>VLOOKUP(Tabla1[[#This Row],[AREA]],Hoja1!A:B,2,FALSE)</f>
        <v>10. Personas mayores, familia y servicios sociales</v>
      </c>
      <c r="U287" s="57">
        <v>9231</v>
      </c>
      <c r="V287" s="54" t="str">
        <f>VLOOKUP(Tabla1[[#This Row],[PROGRAMA]],Hoja1!A:B,2,FALSE)</f>
        <v>9231. Información, registro y gestión del padrón</v>
      </c>
      <c r="W287" s="57">
        <v>64</v>
      </c>
      <c r="X287" s="57">
        <v>641</v>
      </c>
    </row>
    <row r="288" spans="1:24" hidden="1" x14ac:dyDescent="0.25">
      <c r="A288" s="53">
        <v>220240000834</v>
      </c>
      <c r="B288" s="45" t="s">
        <v>390</v>
      </c>
      <c r="C288" s="50">
        <v>45330</v>
      </c>
      <c r="D288" s="44">
        <v>22024001031</v>
      </c>
      <c r="E288" s="45" t="s">
        <v>1330</v>
      </c>
      <c r="F288" s="51">
        <v>135.04</v>
      </c>
      <c r="G288" s="45" t="s">
        <v>1011</v>
      </c>
      <c r="H288" s="45" t="s">
        <v>1778</v>
      </c>
      <c r="I288" s="44">
        <v>220</v>
      </c>
      <c r="J288" s="45" t="s">
        <v>398</v>
      </c>
      <c r="K288" s="45" t="s">
        <v>398</v>
      </c>
      <c r="L288" s="45" t="s">
        <v>413</v>
      </c>
      <c r="M288" s="45" t="s">
        <v>585</v>
      </c>
      <c r="N288" s="45" t="s">
        <v>539</v>
      </c>
      <c r="O288" s="52" t="s">
        <v>326</v>
      </c>
      <c r="P288" s="63" t="s">
        <v>276</v>
      </c>
      <c r="Q288" s="57" t="str">
        <f>MID(Tabla1[[#This Row],[Aplicación]],14,1)</f>
        <v>2</v>
      </c>
      <c r="R288" s="35" t="s">
        <v>265</v>
      </c>
      <c r="S288" s="57" t="str">
        <f>MID(Tabla1[[#This Row],[Aplicación]],6,2)</f>
        <v>11</v>
      </c>
      <c r="T288" s="54" t="str">
        <f>VLOOKUP(Tabla1[[#This Row],[AREA]],Hoja1!A:B,2,FALSE)</f>
        <v>11. Salud pública y seguridad ciudadana</v>
      </c>
      <c r="U288" s="57" t="str">
        <f>MID(Tabla1[[#This Row],[Aplicación]],9,4)</f>
        <v>1361</v>
      </c>
      <c r="V288" s="54" t="str">
        <f>VLOOKUP(Tabla1[[#This Row],[PROGRAMA]],Hoja1!A:B,2,FALSE)</f>
        <v>1361. Prevención y extinción de incencios</v>
      </c>
      <c r="W288" s="57" t="str">
        <f>MID(Tabla1[[#This Row],[Aplicación]],14,2)</f>
        <v>22</v>
      </c>
      <c r="X288" s="57" t="str">
        <f>MID(Tabla1[[#This Row],[Aplicación]],14,6)</f>
        <v>22104</v>
      </c>
    </row>
    <row r="289" spans="1:24" hidden="1" x14ac:dyDescent="0.25">
      <c r="A289" s="53">
        <v>220240000773</v>
      </c>
      <c r="B289" s="45" t="s">
        <v>390</v>
      </c>
      <c r="C289" s="50">
        <v>45329</v>
      </c>
      <c r="D289" s="44">
        <v>22024000591</v>
      </c>
      <c r="E289" s="45" t="s">
        <v>1287</v>
      </c>
      <c r="F289" s="51">
        <v>137.63999999999999</v>
      </c>
      <c r="G289" s="45" t="s">
        <v>1127</v>
      </c>
      <c r="H289" s="45" t="s">
        <v>1779</v>
      </c>
      <c r="I289" s="44">
        <v>220</v>
      </c>
      <c r="J289" s="45" t="s">
        <v>398</v>
      </c>
      <c r="K289" s="45" t="s">
        <v>398</v>
      </c>
      <c r="L289" s="45" t="s">
        <v>399</v>
      </c>
      <c r="M289" s="45" t="s">
        <v>585</v>
      </c>
      <c r="N289" s="45" t="s">
        <v>539</v>
      </c>
      <c r="O289" s="52" t="s">
        <v>326</v>
      </c>
      <c r="P289" s="63" t="s">
        <v>276</v>
      </c>
      <c r="Q289" s="57" t="str">
        <f>MID(Tabla1[[#This Row],[Aplicación]],14,1)</f>
        <v>2</v>
      </c>
      <c r="R289" s="35" t="s">
        <v>265</v>
      </c>
      <c r="S289" s="57" t="str">
        <f>MID(Tabla1[[#This Row],[Aplicación]],6,2)</f>
        <v>10</v>
      </c>
      <c r="T289" s="54" t="str">
        <f>VLOOKUP(Tabla1[[#This Row],[AREA]],Hoja1!A:B,2,FALSE)</f>
        <v>10. Personas mayores, familia y servicios sociales</v>
      </c>
      <c r="U289" s="57" t="str">
        <f>MID(Tabla1[[#This Row],[Aplicación]],9,4)</f>
        <v>2311</v>
      </c>
      <c r="V289" s="54" t="str">
        <f>VLOOKUP(Tabla1[[#This Row],[PROGRAMA]],Hoja1!A:B,2,FALSE)</f>
        <v>2311. Intervención social</v>
      </c>
      <c r="W289" s="57" t="str">
        <f>MID(Tabla1[[#This Row],[Aplicación]],14,2)</f>
        <v>21</v>
      </c>
      <c r="X289" s="57" t="str">
        <f>MID(Tabla1[[#This Row],[Aplicación]],14,6)</f>
        <v>212</v>
      </c>
    </row>
    <row r="290" spans="1:24" hidden="1" x14ac:dyDescent="0.25">
      <c r="A290" s="53">
        <v>220239000851</v>
      </c>
      <c r="B290" s="45" t="s">
        <v>390</v>
      </c>
      <c r="C290" s="50">
        <v>45292</v>
      </c>
      <c r="D290" s="44">
        <v>22024001201</v>
      </c>
      <c r="E290" s="45" t="s">
        <v>1331</v>
      </c>
      <c r="F290" s="51">
        <v>18500</v>
      </c>
      <c r="G290" s="45" t="s">
        <v>426</v>
      </c>
      <c r="H290" s="45" t="s">
        <v>1780</v>
      </c>
      <c r="I290" s="44">
        <v>220</v>
      </c>
      <c r="J290" s="45" t="s">
        <v>427</v>
      </c>
      <c r="K290" s="45" t="s">
        <v>428</v>
      </c>
      <c r="L290" s="45" t="s">
        <v>413</v>
      </c>
      <c r="M290" s="45" t="s">
        <v>395</v>
      </c>
      <c r="N290" s="45" t="s">
        <v>396</v>
      </c>
      <c r="O290" s="52" t="s">
        <v>321</v>
      </c>
      <c r="P290" s="63" t="s">
        <v>276</v>
      </c>
      <c r="Q290" s="57" t="str">
        <f>MID(Tabla1[[#This Row],[Aplicación]],14,1)</f>
        <v>2</v>
      </c>
      <c r="R290" s="35" t="s">
        <v>265</v>
      </c>
      <c r="S290" s="57" t="str">
        <f>MID(Tabla1[[#This Row],[Aplicación]],6,2)</f>
        <v>08</v>
      </c>
      <c r="T290" s="54" t="str">
        <f>VLOOKUP(Tabla1[[#This Row],[AREA]],Hoja1!A:B,2,FALSE)</f>
        <v>08. Tráfico y movilidad</v>
      </c>
      <c r="U290" s="57" t="str">
        <f>MID(Tabla1[[#This Row],[Aplicación]],9,4)</f>
        <v>1532</v>
      </c>
      <c r="V290" s="54" t="str">
        <f>VLOOKUP(Tabla1[[#This Row],[PROGRAMA]],Hoja1!A:B,2,FALSE)</f>
        <v>1532. Pavimentación vias públicas y otros servicios urbanísticos</v>
      </c>
      <c r="W290" s="57" t="str">
        <f>MID(Tabla1[[#This Row],[Aplicación]],14,2)</f>
        <v>22</v>
      </c>
      <c r="X290" s="57" t="str">
        <f>MID(Tabla1[[#This Row],[Aplicación]],14,6)</f>
        <v>22100</v>
      </c>
    </row>
    <row r="291" spans="1:24" hidden="1" x14ac:dyDescent="0.25">
      <c r="A291" s="60">
        <v>220229000554</v>
      </c>
      <c r="B291" s="43" t="s">
        <v>390</v>
      </c>
      <c r="C291" s="61">
        <v>45292</v>
      </c>
      <c r="D291" s="60">
        <v>22024003230</v>
      </c>
      <c r="E291" s="43" t="s">
        <v>1332</v>
      </c>
      <c r="F291" s="62">
        <v>7452</v>
      </c>
      <c r="G291" s="43" t="s">
        <v>638</v>
      </c>
      <c r="H291" s="43" t="s">
        <v>1781</v>
      </c>
      <c r="I291" s="60">
        <v>220</v>
      </c>
      <c r="J291" s="43" t="s">
        <v>398</v>
      </c>
      <c r="K291" s="43" t="s">
        <v>398</v>
      </c>
      <c r="L291" s="43" t="s">
        <v>399</v>
      </c>
      <c r="M291" s="43" t="s">
        <v>395</v>
      </c>
      <c r="N291" s="43" t="s">
        <v>396</v>
      </c>
      <c r="O291" s="52" t="s">
        <v>321</v>
      </c>
      <c r="P291" s="63" t="s">
        <v>276</v>
      </c>
      <c r="Q291" s="57" t="str">
        <f>MID(Tabla1[[#This Row],[Aplicación]],14,1)</f>
        <v>2</v>
      </c>
      <c r="R291" s="35" t="s">
        <v>265</v>
      </c>
      <c r="S291" s="57" t="str">
        <f>MID(Tabla1[[#This Row],[Aplicación]],6,2)</f>
        <v>10</v>
      </c>
      <c r="T291" s="54" t="str">
        <f>VLOOKUP(Tabla1[[#This Row],[AREA]],Hoja1!A:B,2,FALSE)</f>
        <v>10. Personas mayores, familia y servicios sociales</v>
      </c>
      <c r="U291" s="57" t="str">
        <f>MID(Tabla1[[#This Row],[Aplicación]],9,4)</f>
        <v>2315</v>
      </c>
      <c r="V291" s="54" t="str">
        <f>VLOOKUP(Tabla1[[#This Row],[PROGRAMA]],Hoja1!A:B,2,FALSE)</f>
        <v>2315. Políticas de Igualdad e infancia</v>
      </c>
      <c r="W291" s="57" t="str">
        <f>MID(Tabla1[[#This Row],[Aplicación]],14,2)</f>
        <v>22</v>
      </c>
      <c r="X291" s="57" t="str">
        <f>MID(Tabla1[[#This Row],[Aplicación]],14,6)</f>
        <v>22620</v>
      </c>
    </row>
    <row r="292" spans="1:24" hidden="1" x14ac:dyDescent="0.25">
      <c r="A292" s="60">
        <v>220240001350</v>
      </c>
      <c r="B292" s="43" t="s">
        <v>390</v>
      </c>
      <c r="C292" s="61">
        <v>45331</v>
      </c>
      <c r="D292" s="60">
        <v>22024001595</v>
      </c>
      <c r="E292" s="43" t="s">
        <v>1269</v>
      </c>
      <c r="F292" s="62">
        <v>18291.77</v>
      </c>
      <c r="G292" s="43" t="s">
        <v>15</v>
      </c>
      <c r="H292" s="43" t="s">
        <v>1665</v>
      </c>
      <c r="I292" s="60">
        <v>220</v>
      </c>
      <c r="J292" s="43" t="s">
        <v>537</v>
      </c>
      <c r="K292" s="43" t="s">
        <v>537</v>
      </c>
      <c r="L292" s="43" t="s">
        <v>413</v>
      </c>
      <c r="M292" s="43" t="s">
        <v>395</v>
      </c>
      <c r="N292" s="43" t="s">
        <v>433</v>
      </c>
      <c r="O292" s="52" t="s">
        <v>321</v>
      </c>
      <c r="P292" s="63" t="s">
        <v>276</v>
      </c>
      <c r="Q292" s="57" t="str">
        <f>MID(Tabla1[[#This Row],[Aplicación]],14,1)</f>
        <v>2</v>
      </c>
      <c r="R292" s="35" t="s">
        <v>265</v>
      </c>
      <c r="S292" s="57" t="str">
        <f>MID(Tabla1[[#This Row],[Aplicación]],6,2)</f>
        <v>06</v>
      </c>
      <c r="T292" s="54" t="str">
        <f>VLOOKUP(Tabla1[[#This Row],[AREA]],Hoja1!A:B,2,FALSE)</f>
        <v>06. Educación y cultura</v>
      </c>
      <c r="U292" s="57" t="str">
        <f>MID(Tabla1[[#This Row],[Aplicación]],9,4)</f>
        <v>3231</v>
      </c>
      <c r="V292" s="54" t="str">
        <f>VLOOKUP(Tabla1[[#This Row],[PROGRAMA]],Hoja1!A:B,2,FALSE)</f>
        <v>3231. Escuelas infantiles</v>
      </c>
      <c r="W292" s="57" t="str">
        <f>MID(Tabla1[[#This Row],[Aplicación]],14,2)</f>
        <v>22</v>
      </c>
      <c r="X292" s="57" t="str">
        <f>MID(Tabla1[[#This Row],[Aplicación]],14,6)</f>
        <v>22102</v>
      </c>
    </row>
    <row r="293" spans="1:24" hidden="1" x14ac:dyDescent="0.25">
      <c r="A293" s="60">
        <v>220229000555</v>
      </c>
      <c r="B293" s="43" t="s">
        <v>390</v>
      </c>
      <c r="C293" s="61">
        <v>45292</v>
      </c>
      <c r="D293" s="60">
        <v>22024003231</v>
      </c>
      <c r="E293" s="43" t="s">
        <v>1332</v>
      </c>
      <c r="F293" s="62">
        <v>4829.8999999999996</v>
      </c>
      <c r="G293" s="43" t="s">
        <v>640</v>
      </c>
      <c r="H293" s="43" t="s">
        <v>1782</v>
      </c>
      <c r="I293" s="60">
        <v>220</v>
      </c>
      <c r="J293" s="43" t="s">
        <v>393</v>
      </c>
      <c r="K293" s="43" t="s">
        <v>393</v>
      </c>
      <c r="L293" s="43" t="s">
        <v>399</v>
      </c>
      <c r="M293" s="43" t="s">
        <v>395</v>
      </c>
      <c r="N293" s="43" t="s">
        <v>396</v>
      </c>
      <c r="O293" s="52" t="s">
        <v>321</v>
      </c>
      <c r="P293" s="63" t="s">
        <v>276</v>
      </c>
      <c r="Q293" s="57" t="str">
        <f>MID(Tabla1[[#This Row],[Aplicación]],14,1)</f>
        <v>2</v>
      </c>
      <c r="R293" s="35" t="s">
        <v>265</v>
      </c>
      <c r="S293" s="57" t="str">
        <f>MID(Tabla1[[#This Row],[Aplicación]],6,2)</f>
        <v>10</v>
      </c>
      <c r="T293" s="54" t="str">
        <f>VLOOKUP(Tabla1[[#This Row],[AREA]],Hoja1!A:B,2,FALSE)</f>
        <v>10. Personas mayores, familia y servicios sociales</v>
      </c>
      <c r="U293" s="57" t="str">
        <f>MID(Tabla1[[#This Row],[Aplicación]],9,4)</f>
        <v>2315</v>
      </c>
      <c r="V293" s="54" t="str">
        <f>VLOOKUP(Tabla1[[#This Row],[PROGRAMA]],Hoja1!A:B,2,FALSE)</f>
        <v>2315. Políticas de Igualdad e infancia</v>
      </c>
      <c r="W293" s="57" t="str">
        <f>MID(Tabla1[[#This Row],[Aplicación]],14,2)</f>
        <v>22</v>
      </c>
      <c r="X293" s="57" t="str">
        <f>MID(Tabla1[[#This Row],[Aplicación]],14,6)</f>
        <v>22620</v>
      </c>
    </row>
    <row r="294" spans="1:24" hidden="1" x14ac:dyDescent="0.25">
      <c r="A294" s="60">
        <v>220240003703</v>
      </c>
      <c r="B294" s="43" t="s">
        <v>390</v>
      </c>
      <c r="C294" s="61">
        <v>45351</v>
      </c>
      <c r="D294" s="60">
        <v>22024002583</v>
      </c>
      <c r="E294" s="43" t="s">
        <v>1287</v>
      </c>
      <c r="F294" s="62">
        <v>137.88</v>
      </c>
      <c r="G294" s="43" t="s">
        <v>330</v>
      </c>
      <c r="H294" s="43" t="s">
        <v>1783</v>
      </c>
      <c r="I294" s="60">
        <v>220</v>
      </c>
      <c r="J294" s="43" t="s">
        <v>398</v>
      </c>
      <c r="K294" s="43" t="s">
        <v>398</v>
      </c>
      <c r="L294" s="43" t="s">
        <v>399</v>
      </c>
      <c r="M294" s="43" t="s">
        <v>585</v>
      </c>
      <c r="N294" s="43" t="s">
        <v>539</v>
      </c>
      <c r="O294" s="52" t="s">
        <v>326</v>
      </c>
      <c r="P294" s="63" t="s">
        <v>276</v>
      </c>
      <c r="Q294" s="57" t="str">
        <f>MID(Tabla1[[#This Row],[Aplicación]],14,1)</f>
        <v>2</v>
      </c>
      <c r="R294" s="35" t="s">
        <v>265</v>
      </c>
      <c r="S294" s="57" t="str">
        <f>MID(Tabla1[[#This Row],[Aplicación]],6,2)</f>
        <v>10</v>
      </c>
      <c r="T294" s="54" t="str">
        <f>VLOOKUP(Tabla1[[#This Row],[AREA]],Hoja1!A:B,2,FALSE)</f>
        <v>10. Personas mayores, familia y servicios sociales</v>
      </c>
      <c r="U294" s="57" t="str">
        <f>MID(Tabla1[[#This Row],[Aplicación]],9,4)</f>
        <v>2311</v>
      </c>
      <c r="V294" s="54" t="str">
        <f>VLOOKUP(Tabla1[[#This Row],[PROGRAMA]],Hoja1!A:B,2,FALSE)</f>
        <v>2311. Intervención social</v>
      </c>
      <c r="W294" s="57" t="str">
        <f>MID(Tabla1[[#This Row],[Aplicación]],14,2)</f>
        <v>21</v>
      </c>
      <c r="X294" s="57" t="str">
        <f>MID(Tabla1[[#This Row],[Aplicación]],14,6)</f>
        <v>212</v>
      </c>
    </row>
    <row r="295" spans="1:24" hidden="1" x14ac:dyDescent="0.25">
      <c r="A295" s="60">
        <v>220240005354</v>
      </c>
      <c r="B295" s="43" t="s">
        <v>390</v>
      </c>
      <c r="C295" s="61">
        <v>45359</v>
      </c>
      <c r="D295" s="60">
        <v>22024003015</v>
      </c>
      <c r="E295" s="43" t="s">
        <v>1333</v>
      </c>
      <c r="F295" s="62">
        <v>11278.34</v>
      </c>
      <c r="G295" s="43" t="s">
        <v>25</v>
      </c>
      <c r="H295" s="43" t="s">
        <v>1784</v>
      </c>
      <c r="I295" s="60">
        <v>220</v>
      </c>
      <c r="J295" s="43" t="s">
        <v>398</v>
      </c>
      <c r="K295" s="43" t="s">
        <v>398</v>
      </c>
      <c r="L295" s="43" t="s">
        <v>413</v>
      </c>
      <c r="M295" s="43" t="s">
        <v>585</v>
      </c>
      <c r="N295" s="43" t="s">
        <v>539</v>
      </c>
      <c r="O295" s="52" t="s">
        <v>326</v>
      </c>
      <c r="P295" s="63" t="s">
        <v>276</v>
      </c>
      <c r="Q295" s="57" t="str">
        <f>MID(Tabla1[[#This Row],[Aplicación]],14,1)</f>
        <v>2</v>
      </c>
      <c r="R295" s="35" t="s">
        <v>265</v>
      </c>
      <c r="S295" s="57" t="str">
        <f>MID(Tabla1[[#This Row],[Aplicación]],6,2)</f>
        <v>01</v>
      </c>
      <c r="T295" s="54" t="str">
        <f>VLOOKUP(Tabla1[[#This Row],[AREA]],Hoja1!A:B,2,FALSE)</f>
        <v>01. Alcaldía</v>
      </c>
      <c r="U295" s="57" t="str">
        <f>MID(Tabla1[[#This Row],[Aplicación]],9,4)</f>
        <v>9206</v>
      </c>
      <c r="V295" s="54" t="str">
        <f>VLOOKUP(Tabla1[[#This Row],[PROGRAMA]],Hoja1!A:B,2,FALSE)</f>
        <v>9206. Archivo municipal</v>
      </c>
      <c r="W295" s="57" t="str">
        <f>MID(Tabla1[[#This Row],[Aplicación]],14,2)</f>
        <v>22</v>
      </c>
      <c r="X295" s="57" t="str">
        <f>MID(Tabla1[[#This Row],[Aplicación]],14,6)</f>
        <v>22001</v>
      </c>
    </row>
    <row r="296" spans="1:24" hidden="1" x14ac:dyDescent="0.25">
      <c r="A296" s="60">
        <v>220240000821</v>
      </c>
      <c r="B296" s="43" t="s">
        <v>390</v>
      </c>
      <c r="C296" s="61">
        <v>45330</v>
      </c>
      <c r="D296" s="60">
        <v>22024001009</v>
      </c>
      <c r="E296" s="43" t="s">
        <v>1334</v>
      </c>
      <c r="F296" s="62">
        <v>145.19999999999999</v>
      </c>
      <c r="G296" s="43" t="s">
        <v>713</v>
      </c>
      <c r="H296" s="43" t="s">
        <v>1785</v>
      </c>
      <c r="I296" s="60">
        <v>220</v>
      </c>
      <c r="J296" s="43" t="s">
        <v>398</v>
      </c>
      <c r="K296" s="43" t="s">
        <v>398</v>
      </c>
      <c r="L296" s="43" t="s">
        <v>399</v>
      </c>
      <c r="M296" s="43" t="s">
        <v>585</v>
      </c>
      <c r="N296" s="43" t="s">
        <v>539</v>
      </c>
      <c r="O296" s="52" t="s">
        <v>326</v>
      </c>
      <c r="P296" s="63" t="s">
        <v>276</v>
      </c>
      <c r="Q296" s="57" t="str">
        <f>MID(Tabla1[[#This Row],[Aplicación]],14,1)</f>
        <v>2</v>
      </c>
      <c r="R296" s="35" t="s">
        <v>265</v>
      </c>
      <c r="S296" s="57" t="str">
        <f>MID(Tabla1[[#This Row],[Aplicación]],6,2)</f>
        <v>08</v>
      </c>
      <c r="T296" s="54" t="str">
        <f>VLOOKUP(Tabla1[[#This Row],[AREA]],Hoja1!A:B,2,FALSE)</f>
        <v>08. Tráfico y movilidad</v>
      </c>
      <c r="U296" s="57" t="str">
        <f>MID(Tabla1[[#This Row],[Aplicación]],9,4)</f>
        <v>1341</v>
      </c>
      <c r="V296" s="54" t="str">
        <f>VLOOKUP(Tabla1[[#This Row],[PROGRAMA]],Hoja1!A:B,2,FALSE)</f>
        <v>1341. Movilidad</v>
      </c>
      <c r="W296" s="57" t="str">
        <f>MID(Tabla1[[#This Row],[Aplicación]],14,2)</f>
        <v>22</v>
      </c>
      <c r="X296" s="57" t="str">
        <f>MID(Tabla1[[#This Row],[Aplicación]],14,6)</f>
        <v>22699</v>
      </c>
    </row>
    <row r="297" spans="1:24" hidden="1" x14ac:dyDescent="0.25">
      <c r="A297" s="60">
        <v>220240003364</v>
      </c>
      <c r="B297" s="43" t="s">
        <v>390</v>
      </c>
      <c r="C297" s="61">
        <v>45348</v>
      </c>
      <c r="D297" s="60">
        <v>22024002310</v>
      </c>
      <c r="E297" s="43" t="s">
        <v>1156</v>
      </c>
      <c r="F297" s="62">
        <v>145.19999999999999</v>
      </c>
      <c r="G297" s="43" t="s">
        <v>1786</v>
      </c>
      <c r="H297" s="43" t="s">
        <v>1787</v>
      </c>
      <c r="I297" s="60">
        <v>220</v>
      </c>
      <c r="J297" s="43" t="s">
        <v>736</v>
      </c>
      <c r="K297" s="43" t="s">
        <v>398</v>
      </c>
      <c r="L297" s="43" t="s">
        <v>399</v>
      </c>
      <c r="M297" s="43" t="s">
        <v>585</v>
      </c>
      <c r="N297" s="43" t="s">
        <v>539</v>
      </c>
      <c r="O297" s="52" t="s">
        <v>326</v>
      </c>
      <c r="P297" s="63" t="s">
        <v>276</v>
      </c>
      <c r="Q297" s="57" t="str">
        <f>MID(Tabla1[[#This Row],[Aplicación]],14,1)</f>
        <v>2</v>
      </c>
      <c r="R297" s="35" t="s">
        <v>265</v>
      </c>
      <c r="S297" s="57" t="str">
        <f>MID(Tabla1[[#This Row],[Aplicación]],6,2)</f>
        <v>11</v>
      </c>
      <c r="T297" s="54" t="str">
        <f>VLOOKUP(Tabla1[[#This Row],[AREA]],Hoja1!A:B,2,FALSE)</f>
        <v>11. Salud pública y seguridad ciudadana</v>
      </c>
      <c r="U297" s="57" t="str">
        <f>MID(Tabla1[[#This Row],[Aplicación]],9,4)</f>
        <v>1621</v>
      </c>
      <c r="V297" s="54" t="str">
        <f>VLOOKUP(Tabla1[[#This Row],[PROGRAMA]],Hoja1!A:B,2,FALSE)</f>
        <v>1621. Recogida de residuos</v>
      </c>
      <c r="W297" s="57" t="str">
        <f>MID(Tabla1[[#This Row],[Aplicación]],14,2)</f>
        <v>21</v>
      </c>
      <c r="X297" s="57" t="str">
        <f>MID(Tabla1[[#This Row],[Aplicación]],14,6)</f>
        <v>213</v>
      </c>
    </row>
    <row r="298" spans="1:24" hidden="1" x14ac:dyDescent="0.25">
      <c r="A298" s="60">
        <v>220240003705</v>
      </c>
      <c r="B298" s="43" t="s">
        <v>390</v>
      </c>
      <c r="C298" s="61">
        <v>45351</v>
      </c>
      <c r="D298" s="60">
        <v>22024002562</v>
      </c>
      <c r="E298" s="43" t="s">
        <v>1296</v>
      </c>
      <c r="F298" s="62">
        <v>153.11000000000001</v>
      </c>
      <c r="G298" s="43" t="s">
        <v>74</v>
      </c>
      <c r="H298" s="43" t="s">
        <v>1788</v>
      </c>
      <c r="I298" s="60">
        <v>220</v>
      </c>
      <c r="J298" s="43" t="s">
        <v>537</v>
      </c>
      <c r="K298" s="43" t="s">
        <v>537</v>
      </c>
      <c r="L298" s="43" t="s">
        <v>413</v>
      </c>
      <c r="M298" s="43" t="s">
        <v>585</v>
      </c>
      <c r="N298" s="43" t="s">
        <v>539</v>
      </c>
      <c r="O298" s="52" t="s">
        <v>326</v>
      </c>
      <c r="P298" s="63" t="s">
        <v>276</v>
      </c>
      <c r="Q298" s="57" t="str">
        <f>MID(Tabla1[[#This Row],[Aplicación]],14,1)</f>
        <v>2</v>
      </c>
      <c r="R298" s="35" t="s">
        <v>265</v>
      </c>
      <c r="S298" s="57" t="str">
        <f>MID(Tabla1[[#This Row],[Aplicación]],6,2)</f>
        <v>11</v>
      </c>
      <c r="T298" s="54" t="str">
        <f>VLOOKUP(Tabla1[[#This Row],[AREA]],Hoja1!A:B,2,FALSE)</f>
        <v>11. Salud pública y seguridad ciudadana</v>
      </c>
      <c r="U298" s="57" t="str">
        <f>MID(Tabla1[[#This Row],[Aplicación]],9,4)</f>
        <v>1361</v>
      </c>
      <c r="V298" s="54" t="str">
        <f>VLOOKUP(Tabla1[[#This Row],[PROGRAMA]],Hoja1!A:B,2,FALSE)</f>
        <v>1361. Prevención y extinción de incencios</v>
      </c>
      <c r="W298" s="57" t="str">
        <f>MID(Tabla1[[#This Row],[Aplicación]],14,2)</f>
        <v>22</v>
      </c>
      <c r="X298" s="57" t="str">
        <f>MID(Tabla1[[#This Row],[Aplicación]],14,6)</f>
        <v>22199</v>
      </c>
    </row>
    <row r="299" spans="1:24" hidden="1" x14ac:dyDescent="0.25">
      <c r="A299" s="60">
        <v>220240000754</v>
      </c>
      <c r="B299" s="43" t="s">
        <v>390</v>
      </c>
      <c r="C299" s="61">
        <v>45327</v>
      </c>
      <c r="D299" s="60">
        <v>22024000461</v>
      </c>
      <c r="E299" s="43" t="s">
        <v>1160</v>
      </c>
      <c r="F299" s="62">
        <v>159.36000000000001</v>
      </c>
      <c r="G299" s="43" t="s">
        <v>985</v>
      </c>
      <c r="H299" s="43" t="s">
        <v>1789</v>
      </c>
      <c r="I299" s="60">
        <v>220</v>
      </c>
      <c r="J299" s="43" t="s">
        <v>398</v>
      </c>
      <c r="K299" s="43" t="s">
        <v>398</v>
      </c>
      <c r="L299" s="43" t="s">
        <v>399</v>
      </c>
      <c r="M299" s="43" t="s">
        <v>585</v>
      </c>
      <c r="N299" s="43" t="s">
        <v>539</v>
      </c>
      <c r="O299" s="52" t="s">
        <v>326</v>
      </c>
      <c r="P299" s="63" t="s">
        <v>276</v>
      </c>
      <c r="Q299" s="57" t="str">
        <f>MID(Tabla1[[#This Row],[Aplicación]],14,1)</f>
        <v>2</v>
      </c>
      <c r="R299" s="35" t="s">
        <v>265</v>
      </c>
      <c r="S299" s="57" t="str">
        <f>MID(Tabla1[[#This Row],[Aplicación]],6,2)</f>
        <v>10</v>
      </c>
      <c r="T299" s="54" t="str">
        <f>VLOOKUP(Tabla1[[#This Row],[AREA]],Hoja1!A:B,2,FALSE)</f>
        <v>10. Personas mayores, familia y servicios sociales</v>
      </c>
      <c r="U299" s="57" t="str">
        <f>MID(Tabla1[[#This Row],[Aplicación]],9,4)</f>
        <v>2311</v>
      </c>
      <c r="V299" s="54" t="str">
        <f>VLOOKUP(Tabla1[[#This Row],[PROGRAMA]],Hoja1!A:B,2,FALSE)</f>
        <v>2311. Intervención social</v>
      </c>
      <c r="W299" s="57" t="str">
        <f>MID(Tabla1[[#This Row],[Aplicación]],14,2)</f>
        <v>21</v>
      </c>
      <c r="X299" s="57" t="str">
        <f>MID(Tabla1[[#This Row],[Aplicación]],14,6)</f>
        <v>213</v>
      </c>
    </row>
    <row r="300" spans="1:24" hidden="1" x14ac:dyDescent="0.25">
      <c r="A300" s="60">
        <v>220240003584</v>
      </c>
      <c r="B300" s="43" t="s">
        <v>658</v>
      </c>
      <c r="C300" s="61">
        <v>45350</v>
      </c>
      <c r="D300" s="60">
        <v>22024002581</v>
      </c>
      <c r="E300" s="43" t="s">
        <v>1335</v>
      </c>
      <c r="F300" s="62">
        <v>159.72</v>
      </c>
      <c r="G300" s="43" t="s">
        <v>386</v>
      </c>
      <c r="H300" s="43" t="s">
        <v>1790</v>
      </c>
      <c r="I300" s="60">
        <v>240</v>
      </c>
      <c r="J300" s="43" t="s">
        <v>398</v>
      </c>
      <c r="K300" s="43" t="s">
        <v>398</v>
      </c>
      <c r="L300" s="43" t="s">
        <v>413</v>
      </c>
      <c r="M300" s="43" t="s">
        <v>585</v>
      </c>
      <c r="N300" s="43" t="s">
        <v>539</v>
      </c>
      <c r="O300" s="52" t="s">
        <v>326</v>
      </c>
      <c r="P300" s="63" t="s">
        <v>276</v>
      </c>
      <c r="Q300" s="57" t="str">
        <f>MID(Tabla1[[#This Row],[Aplicación]],14,1)</f>
        <v>2</v>
      </c>
      <c r="R300" s="35" t="s">
        <v>265</v>
      </c>
      <c r="S300" s="57" t="str">
        <f>MID(Tabla1[[#This Row],[Aplicación]],6,2)</f>
        <v>10</v>
      </c>
      <c r="T300" s="54" t="str">
        <f>VLOOKUP(Tabla1[[#This Row],[AREA]],Hoja1!A:B,2,FALSE)</f>
        <v>10. Personas mayores, familia y servicios sociales</v>
      </c>
      <c r="U300" s="57" t="str">
        <f>MID(Tabla1[[#This Row],[Aplicación]],9,4)</f>
        <v>2412</v>
      </c>
      <c r="V300" s="54" t="str">
        <f>VLOOKUP(Tabla1[[#This Row],[PROGRAMA]],Hoja1!A:B,2,FALSE)</f>
        <v>2412. Formación para el empleo</v>
      </c>
      <c r="W300" s="57" t="str">
        <f>MID(Tabla1[[#This Row],[Aplicación]],14,2)</f>
        <v>22</v>
      </c>
      <c r="X300" s="57" t="str">
        <f>MID(Tabla1[[#This Row],[Aplicación]],14,6)</f>
        <v>22199</v>
      </c>
    </row>
    <row r="301" spans="1:24" hidden="1" x14ac:dyDescent="0.25">
      <c r="A301" s="44">
        <v>220240001131</v>
      </c>
      <c r="B301" s="45" t="s">
        <v>658</v>
      </c>
      <c r="C301" s="50">
        <v>45330</v>
      </c>
      <c r="D301" s="44">
        <v>22024000944</v>
      </c>
      <c r="E301" s="45" t="s">
        <v>1283</v>
      </c>
      <c r="F301" s="51">
        <v>163.35</v>
      </c>
      <c r="G301" s="45" t="s">
        <v>594</v>
      </c>
      <c r="H301" s="45" t="s">
        <v>1791</v>
      </c>
      <c r="I301" s="44">
        <v>240</v>
      </c>
      <c r="J301" s="45" t="s">
        <v>398</v>
      </c>
      <c r="K301" s="45" t="s">
        <v>398</v>
      </c>
      <c r="L301" s="45" t="s">
        <v>399</v>
      </c>
      <c r="M301" s="45" t="s">
        <v>585</v>
      </c>
      <c r="N301" s="45" t="s">
        <v>539</v>
      </c>
      <c r="O301" s="52" t="s">
        <v>326</v>
      </c>
      <c r="P301" s="63" t="s">
        <v>276</v>
      </c>
      <c r="Q301" s="57" t="str">
        <f>MID(Tabla1[[#This Row],[Aplicación]],14,1)</f>
        <v>2</v>
      </c>
      <c r="R301" s="35" t="s">
        <v>265</v>
      </c>
      <c r="S301" s="57" t="str">
        <f>MID(Tabla1[[#This Row],[Aplicación]],6,2)</f>
        <v>10</v>
      </c>
      <c r="T301" s="54" t="str">
        <f>VLOOKUP(Tabla1[[#This Row],[AREA]],Hoja1!A:B,2,FALSE)</f>
        <v>10. Personas mayores, familia y servicios sociales</v>
      </c>
      <c r="U301" s="57" t="str">
        <f>MID(Tabla1[[#This Row],[Aplicación]],9,4)</f>
        <v>2315</v>
      </c>
      <c r="V301" s="54" t="str">
        <f>VLOOKUP(Tabla1[[#This Row],[PROGRAMA]],Hoja1!A:B,2,FALSE)</f>
        <v>2315. Políticas de Igualdad e infancia</v>
      </c>
      <c r="W301" s="57" t="str">
        <f>MID(Tabla1[[#This Row],[Aplicación]],14,2)</f>
        <v>22</v>
      </c>
      <c r="X301" s="57" t="str">
        <f>MID(Tabla1[[#This Row],[Aplicación]],14,6)</f>
        <v>22611</v>
      </c>
    </row>
    <row r="302" spans="1:24" hidden="1" x14ac:dyDescent="0.25">
      <c r="A302" s="44">
        <v>220240001368</v>
      </c>
      <c r="B302" s="45" t="s">
        <v>390</v>
      </c>
      <c r="C302" s="50">
        <v>45331</v>
      </c>
      <c r="D302" s="44">
        <v>22024001397</v>
      </c>
      <c r="E302" s="45" t="s">
        <v>1289</v>
      </c>
      <c r="F302" s="51">
        <v>167.29</v>
      </c>
      <c r="G302" s="45" t="s">
        <v>792</v>
      </c>
      <c r="H302" s="45" t="s">
        <v>1792</v>
      </c>
      <c r="I302" s="44">
        <v>220</v>
      </c>
      <c r="J302" s="45" t="s">
        <v>398</v>
      </c>
      <c r="K302" s="45" t="s">
        <v>398</v>
      </c>
      <c r="L302" s="45" t="s">
        <v>399</v>
      </c>
      <c r="M302" s="45" t="s">
        <v>585</v>
      </c>
      <c r="N302" s="45" t="s">
        <v>539</v>
      </c>
      <c r="O302" s="52" t="s">
        <v>326</v>
      </c>
      <c r="P302" s="63" t="s">
        <v>276</v>
      </c>
      <c r="Q302" s="57" t="str">
        <f>MID(Tabla1[[#This Row],[Aplicación]],14,1)</f>
        <v>2</v>
      </c>
      <c r="R302" s="35" t="s">
        <v>265</v>
      </c>
      <c r="S302" s="57" t="str">
        <f>MID(Tabla1[[#This Row],[Aplicación]],6,2)</f>
        <v>10</v>
      </c>
      <c r="T302" s="54" t="str">
        <f>VLOOKUP(Tabla1[[#This Row],[AREA]],Hoja1!A:B,2,FALSE)</f>
        <v>10. Personas mayores, familia y servicios sociales</v>
      </c>
      <c r="U302" s="57">
        <v>1341</v>
      </c>
      <c r="V302" s="54" t="str">
        <f>VLOOKUP(Tabla1[[#This Row],[PROGRAMA]],Hoja1!A:B,2,FALSE)</f>
        <v>1341. Movilidad</v>
      </c>
      <c r="W302" s="57">
        <v>60</v>
      </c>
      <c r="X302" s="57">
        <v>609</v>
      </c>
    </row>
    <row r="303" spans="1:24" hidden="1" x14ac:dyDescent="0.25">
      <c r="A303" s="44">
        <v>220229000813</v>
      </c>
      <c r="B303" s="45" t="s">
        <v>390</v>
      </c>
      <c r="C303" s="50">
        <v>45292</v>
      </c>
      <c r="D303" s="44">
        <v>22024002062</v>
      </c>
      <c r="E303" s="45" t="s">
        <v>1336</v>
      </c>
      <c r="F303" s="51">
        <v>1270.5</v>
      </c>
      <c r="G303" s="45" t="s">
        <v>641</v>
      </c>
      <c r="H303" s="45" t="s">
        <v>1793</v>
      </c>
      <c r="I303" s="44">
        <v>220</v>
      </c>
      <c r="J303" s="45" t="s">
        <v>398</v>
      </c>
      <c r="K303" s="45" t="s">
        <v>398</v>
      </c>
      <c r="L303" s="45" t="s">
        <v>399</v>
      </c>
      <c r="M303" s="45" t="s">
        <v>395</v>
      </c>
      <c r="N303" s="45" t="s">
        <v>433</v>
      </c>
      <c r="O303" s="52" t="s">
        <v>321</v>
      </c>
      <c r="P303" s="63" t="s">
        <v>276</v>
      </c>
      <c r="Q303" s="57" t="str">
        <f>MID(Tabla1[[#This Row],[Aplicación]],14,1)</f>
        <v>2</v>
      </c>
      <c r="R303" s="35" t="s">
        <v>265</v>
      </c>
      <c r="S303" s="57" t="str">
        <f>MID(Tabla1[[#This Row],[Aplicación]],6,2)</f>
        <v>04</v>
      </c>
      <c r="T303" s="54" t="str">
        <f>VLOOKUP(Tabla1[[#This Row],[AREA]],Hoja1!A:B,2,FALSE)</f>
        <v>04. Hacienda, personal y modernización administrativa</v>
      </c>
      <c r="U303" s="57" t="str">
        <f>MID(Tabla1[[#This Row],[Aplicación]],9,4)</f>
        <v>9311</v>
      </c>
      <c r="V303" s="54" t="str">
        <f>VLOOKUP(Tabla1[[#This Row],[PROGRAMA]],Hoja1!A:B,2,FALSE)</f>
        <v>9311. Planificación económico financiera</v>
      </c>
      <c r="W303" s="57" t="str">
        <f>MID(Tabla1[[#This Row],[Aplicación]],14,2)</f>
        <v>22</v>
      </c>
      <c r="X303" s="57" t="str">
        <f>MID(Tabla1[[#This Row],[Aplicación]],14,6)</f>
        <v>22799</v>
      </c>
    </row>
    <row r="304" spans="1:24" hidden="1" x14ac:dyDescent="0.25">
      <c r="A304" s="44">
        <v>220240007503</v>
      </c>
      <c r="B304" s="45" t="s">
        <v>390</v>
      </c>
      <c r="C304" s="50">
        <v>45371</v>
      </c>
      <c r="D304" s="44">
        <v>22024002342</v>
      </c>
      <c r="E304" s="45" t="s">
        <v>1337</v>
      </c>
      <c r="F304" s="51">
        <v>169.4</v>
      </c>
      <c r="G304" s="45" t="s">
        <v>339</v>
      </c>
      <c r="H304" s="45" t="s">
        <v>1794</v>
      </c>
      <c r="I304" s="44">
        <v>220</v>
      </c>
      <c r="J304" s="45" t="s">
        <v>398</v>
      </c>
      <c r="K304" s="45" t="s">
        <v>398</v>
      </c>
      <c r="L304" s="45" t="s">
        <v>399</v>
      </c>
      <c r="M304" s="45" t="s">
        <v>585</v>
      </c>
      <c r="N304" s="45" t="s">
        <v>539</v>
      </c>
      <c r="O304" s="52" t="s">
        <v>326</v>
      </c>
      <c r="P304" s="63" t="s">
        <v>276</v>
      </c>
      <c r="Q304" s="57" t="str">
        <f>MID(Tabla1[[#This Row],[Aplicación]],14,1)</f>
        <v>2</v>
      </c>
      <c r="R304" s="35" t="s">
        <v>265</v>
      </c>
      <c r="S304" s="57" t="str">
        <f>MID(Tabla1[[#This Row],[Aplicación]],6,2)</f>
        <v>07</v>
      </c>
      <c r="T304" s="54" t="str">
        <f>VLOOKUP(Tabla1[[#This Row],[AREA]],Hoja1!A:B,2,FALSE)</f>
        <v>07. Medio ambiente</v>
      </c>
      <c r="U304" s="57" t="str">
        <f>MID(Tabla1[[#This Row],[Aplicación]],9,4)</f>
        <v>1721</v>
      </c>
      <c r="V304" s="54" t="str">
        <f>VLOOKUP(Tabla1[[#This Row],[PROGRAMA]],Hoja1!A:B,2,FALSE)</f>
        <v>1721. Protección del medio ambiente</v>
      </c>
      <c r="W304" s="57" t="str">
        <f>MID(Tabla1[[#This Row],[Aplicación]],14,2)</f>
        <v>22</v>
      </c>
      <c r="X304" s="57" t="str">
        <f>MID(Tabla1[[#This Row],[Aplicación]],14,6)</f>
        <v>22799</v>
      </c>
    </row>
    <row r="305" spans="1:24" hidden="1" x14ac:dyDescent="0.25">
      <c r="A305" s="44">
        <v>220239000472</v>
      </c>
      <c r="B305" s="45" t="s">
        <v>390</v>
      </c>
      <c r="C305" s="50">
        <v>45292</v>
      </c>
      <c r="D305" s="44">
        <v>22024001116</v>
      </c>
      <c r="E305" s="45" t="s">
        <v>1338</v>
      </c>
      <c r="F305" s="51">
        <v>27068.36</v>
      </c>
      <c r="G305" s="45" t="s">
        <v>1061</v>
      </c>
      <c r="H305" s="45" t="s">
        <v>1795</v>
      </c>
      <c r="I305" s="44">
        <v>220</v>
      </c>
      <c r="J305" s="45" t="s">
        <v>1062</v>
      </c>
      <c r="K305" s="45" t="s">
        <v>987</v>
      </c>
      <c r="L305" s="45" t="s">
        <v>399</v>
      </c>
      <c r="M305" s="45" t="s">
        <v>395</v>
      </c>
      <c r="N305" s="45" t="s">
        <v>396</v>
      </c>
      <c r="O305" s="52" t="s">
        <v>321</v>
      </c>
      <c r="P305" s="63" t="s">
        <v>276</v>
      </c>
      <c r="Q305" s="57" t="str">
        <f>MID(Tabla1[[#This Row],[Aplicación]],14,1)</f>
        <v>2</v>
      </c>
      <c r="R305" s="35" t="s">
        <v>265</v>
      </c>
      <c r="S305" s="57" t="str">
        <f>MID(Tabla1[[#This Row],[Aplicación]],6,2)</f>
        <v>11</v>
      </c>
      <c r="T305" s="54" t="str">
        <f>VLOOKUP(Tabla1[[#This Row],[AREA]],Hoja1!A:B,2,FALSE)</f>
        <v>11. Salud pública y seguridad ciudadana</v>
      </c>
      <c r="U305" s="57" t="str">
        <f>MID(Tabla1[[#This Row],[Aplicación]],9,4)</f>
        <v>3111</v>
      </c>
      <c r="V305" s="54" t="str">
        <f>VLOOKUP(Tabla1[[#This Row],[PROGRAMA]],Hoja1!A:B,2,FALSE)</f>
        <v>3111. Protección de la salubridad pública</v>
      </c>
      <c r="W305" s="57" t="str">
        <f>MID(Tabla1[[#This Row],[Aplicación]],14,2)</f>
        <v>22</v>
      </c>
      <c r="X305" s="57" t="str">
        <f>MID(Tabla1[[#This Row],[Aplicación]],14,6)</f>
        <v>22799</v>
      </c>
    </row>
    <row r="306" spans="1:24" hidden="1" x14ac:dyDescent="0.25">
      <c r="A306" s="60">
        <v>220240007176</v>
      </c>
      <c r="B306" s="43" t="s">
        <v>390</v>
      </c>
      <c r="C306" s="61">
        <v>45369</v>
      </c>
      <c r="D306" s="60">
        <v>22024000013</v>
      </c>
      <c r="E306" s="43" t="s">
        <v>1251</v>
      </c>
      <c r="F306" s="62">
        <v>37478.769999999997</v>
      </c>
      <c r="G306" s="43" t="s">
        <v>594</v>
      </c>
      <c r="H306" s="43" t="s">
        <v>1799</v>
      </c>
      <c r="I306" s="60">
        <v>220</v>
      </c>
      <c r="J306" s="43" t="s">
        <v>398</v>
      </c>
      <c r="K306" s="43" t="s">
        <v>398</v>
      </c>
      <c r="L306" s="43" t="s">
        <v>399</v>
      </c>
      <c r="M306" s="43" t="s">
        <v>395</v>
      </c>
      <c r="N306" s="43" t="s">
        <v>396</v>
      </c>
      <c r="O306" s="52" t="s">
        <v>321</v>
      </c>
      <c r="P306" s="63" t="s">
        <v>276</v>
      </c>
      <c r="Q306" s="57" t="str">
        <f>MID(Tabla1[[#This Row],[Aplicación]],14,1)</f>
        <v>2</v>
      </c>
      <c r="R306" s="35" t="s">
        <v>265</v>
      </c>
      <c r="S306" s="57" t="str">
        <f>MID(Tabla1[[#This Row],[Aplicación]],6,2)</f>
        <v>03</v>
      </c>
      <c r="T306" s="54" t="str">
        <f>VLOOKUP(Tabla1[[#This Row],[AREA]],Hoja1!A:B,2,FALSE)</f>
        <v>03. Participación ciudadana y deportes</v>
      </c>
      <c r="U306" s="57" t="str">
        <f>MID(Tabla1[[#This Row],[Aplicación]],9,4)</f>
        <v>9241</v>
      </c>
      <c r="V306" s="54" t="str">
        <f>VLOOKUP(Tabla1[[#This Row],[PROGRAMA]],Hoja1!A:B,2,FALSE)</f>
        <v>9241. Participación ciudadana</v>
      </c>
      <c r="W306" s="57" t="str">
        <f>MID(Tabla1[[#This Row],[Aplicación]],14,2)</f>
        <v>22</v>
      </c>
      <c r="X306" s="57" t="str">
        <f>MID(Tabla1[[#This Row],[Aplicación]],14,6)</f>
        <v>22799</v>
      </c>
    </row>
    <row r="307" spans="1:24" hidden="1" x14ac:dyDescent="0.25">
      <c r="A307" s="60">
        <v>220240003688</v>
      </c>
      <c r="B307" s="43" t="s">
        <v>390</v>
      </c>
      <c r="C307" s="61">
        <v>45351</v>
      </c>
      <c r="D307" s="60">
        <v>22024002708</v>
      </c>
      <c r="E307" s="43" t="s">
        <v>1294</v>
      </c>
      <c r="F307" s="62">
        <v>171</v>
      </c>
      <c r="G307" s="43" t="s">
        <v>1063</v>
      </c>
      <c r="H307" s="43" t="s">
        <v>1800</v>
      </c>
      <c r="I307" s="60">
        <v>220</v>
      </c>
      <c r="J307" s="43" t="s">
        <v>393</v>
      </c>
      <c r="K307" s="43" t="s">
        <v>393</v>
      </c>
      <c r="L307" s="43" t="s">
        <v>413</v>
      </c>
      <c r="M307" s="43" t="s">
        <v>585</v>
      </c>
      <c r="N307" s="43" t="s">
        <v>539</v>
      </c>
      <c r="O307" s="52" t="s">
        <v>326</v>
      </c>
      <c r="P307" s="63" t="s">
        <v>276</v>
      </c>
      <c r="Q307" s="57" t="str">
        <f>MID(Tabla1[[#This Row],[Aplicación]],14,1)</f>
        <v>2</v>
      </c>
      <c r="R307" s="35" t="s">
        <v>265</v>
      </c>
      <c r="S307" s="57" t="str">
        <f>MID(Tabla1[[#This Row],[Aplicación]],6,2)</f>
        <v>06</v>
      </c>
      <c r="T307" s="54" t="str">
        <f>VLOOKUP(Tabla1[[#This Row],[AREA]],Hoja1!A:B,2,FALSE)</f>
        <v>06. Educación y cultura</v>
      </c>
      <c r="U307" s="57" t="str">
        <f>MID(Tabla1[[#This Row],[Aplicación]],9,4)</f>
        <v>3321</v>
      </c>
      <c r="V307" s="54" t="str">
        <f>VLOOKUP(Tabla1[[#This Row],[PROGRAMA]],Hoja1!A:B,2,FALSE)</f>
        <v>3321. Bibliotecas públicas</v>
      </c>
      <c r="W307" s="57" t="str">
        <f>MID(Tabla1[[#This Row],[Aplicación]],14,2)</f>
        <v>22</v>
      </c>
      <c r="X307" s="57" t="str">
        <f>MID(Tabla1[[#This Row],[Aplicación]],14,6)</f>
        <v>22001</v>
      </c>
    </row>
    <row r="308" spans="1:24" hidden="1" x14ac:dyDescent="0.25">
      <c r="A308" s="60">
        <v>220240003080</v>
      </c>
      <c r="B308" s="43" t="s">
        <v>390</v>
      </c>
      <c r="C308" s="61">
        <v>45343</v>
      </c>
      <c r="D308" s="60">
        <v>22024001829</v>
      </c>
      <c r="E308" s="43" t="s">
        <v>1335</v>
      </c>
      <c r="F308" s="62">
        <v>175.45</v>
      </c>
      <c r="G308" s="43" t="s">
        <v>993</v>
      </c>
      <c r="H308" s="43" t="s">
        <v>1802</v>
      </c>
      <c r="I308" s="60">
        <v>220</v>
      </c>
      <c r="J308" s="43" t="s">
        <v>398</v>
      </c>
      <c r="K308" s="43" t="s">
        <v>398</v>
      </c>
      <c r="L308" s="43" t="s">
        <v>413</v>
      </c>
      <c r="M308" s="43" t="s">
        <v>585</v>
      </c>
      <c r="N308" s="43" t="s">
        <v>539</v>
      </c>
      <c r="O308" s="52" t="s">
        <v>326</v>
      </c>
      <c r="P308" s="63" t="s">
        <v>276</v>
      </c>
      <c r="Q308" s="57" t="str">
        <f>MID(Tabla1[[#This Row],[Aplicación]],14,1)</f>
        <v>2</v>
      </c>
      <c r="R308" s="35" t="s">
        <v>265</v>
      </c>
      <c r="S308" s="57" t="str">
        <f>MID(Tabla1[[#This Row],[Aplicación]],6,2)</f>
        <v>10</v>
      </c>
      <c r="T308" s="54" t="str">
        <f>VLOOKUP(Tabla1[[#This Row],[AREA]],Hoja1!A:B,2,FALSE)</f>
        <v>10. Personas mayores, familia y servicios sociales</v>
      </c>
      <c r="U308" s="57" t="str">
        <f>MID(Tabla1[[#This Row],[Aplicación]],9,4)</f>
        <v>2412</v>
      </c>
      <c r="V308" s="54" t="str">
        <f>VLOOKUP(Tabla1[[#This Row],[PROGRAMA]],Hoja1!A:B,2,FALSE)</f>
        <v>2412. Formación para el empleo</v>
      </c>
      <c r="W308" s="57" t="str">
        <f>MID(Tabla1[[#This Row],[Aplicación]],14,2)</f>
        <v>22</v>
      </c>
      <c r="X308" s="57" t="str">
        <f>MID(Tabla1[[#This Row],[Aplicación]],14,6)</f>
        <v>22199</v>
      </c>
    </row>
    <row r="309" spans="1:24" hidden="1" x14ac:dyDescent="0.25">
      <c r="A309" s="60">
        <v>220239000692</v>
      </c>
      <c r="B309" s="43" t="s">
        <v>390</v>
      </c>
      <c r="C309" s="61">
        <v>45292</v>
      </c>
      <c r="D309" s="60">
        <v>22024001369</v>
      </c>
      <c r="E309" s="43" t="s">
        <v>1313</v>
      </c>
      <c r="F309" s="62">
        <v>5445</v>
      </c>
      <c r="G309" s="43" t="s">
        <v>615</v>
      </c>
      <c r="H309" s="43" t="s">
        <v>1803</v>
      </c>
      <c r="I309" s="60">
        <v>220</v>
      </c>
      <c r="J309" s="43" t="s">
        <v>398</v>
      </c>
      <c r="K309" s="43" t="s">
        <v>398</v>
      </c>
      <c r="L309" s="43" t="s">
        <v>399</v>
      </c>
      <c r="M309" s="43" t="s">
        <v>585</v>
      </c>
      <c r="N309" s="43" t="s">
        <v>539</v>
      </c>
      <c r="O309" s="52" t="s">
        <v>326</v>
      </c>
      <c r="P309" s="63" t="s">
        <v>276</v>
      </c>
      <c r="Q309" s="57" t="str">
        <f>MID(Tabla1[[#This Row],[Aplicación]],14,1)</f>
        <v>2</v>
      </c>
      <c r="R309" s="35" t="s">
        <v>265</v>
      </c>
      <c r="S309" s="57" t="str">
        <f>MID(Tabla1[[#This Row],[Aplicación]],6,2)</f>
        <v>10</v>
      </c>
      <c r="T309" s="54" t="str">
        <f>VLOOKUP(Tabla1[[#This Row],[AREA]],Hoja1!A:B,2,FALSE)</f>
        <v>10. Personas mayores, familia y servicios sociales</v>
      </c>
      <c r="U309" s="57" t="str">
        <f>MID(Tabla1[[#This Row],[Aplicación]],9,4)</f>
        <v>2312</v>
      </c>
      <c r="V309" s="54" t="str">
        <f>VLOOKUP(Tabla1[[#This Row],[PROGRAMA]],Hoja1!A:B,2,FALSE)</f>
        <v>2312. Iniciativas sociales</v>
      </c>
      <c r="W309" s="57" t="str">
        <f>MID(Tabla1[[#This Row],[Aplicación]],14,2)</f>
        <v>22</v>
      </c>
      <c r="X309" s="57" t="str">
        <f>MID(Tabla1[[#This Row],[Aplicación]],14,6)</f>
        <v>22699</v>
      </c>
    </row>
    <row r="310" spans="1:24" hidden="1" x14ac:dyDescent="0.25">
      <c r="A310" s="60">
        <v>220239000260</v>
      </c>
      <c r="B310" s="43" t="s">
        <v>390</v>
      </c>
      <c r="C310" s="61">
        <v>45292</v>
      </c>
      <c r="D310" s="60">
        <v>22024001070</v>
      </c>
      <c r="E310" s="43" t="s">
        <v>1232</v>
      </c>
      <c r="F310" s="62">
        <v>46347.839999999997</v>
      </c>
      <c r="G310" s="43" t="s">
        <v>555</v>
      </c>
      <c r="H310" s="43" t="s">
        <v>1804</v>
      </c>
      <c r="I310" s="60">
        <v>220</v>
      </c>
      <c r="J310" s="43" t="s">
        <v>557</v>
      </c>
      <c r="K310" s="43" t="s">
        <v>557</v>
      </c>
      <c r="L310" s="43" t="s">
        <v>413</v>
      </c>
      <c r="M310" s="43" t="s">
        <v>395</v>
      </c>
      <c r="N310" s="43" t="s">
        <v>396</v>
      </c>
      <c r="O310" s="52" t="s">
        <v>321</v>
      </c>
      <c r="P310" s="63" t="s">
        <v>276</v>
      </c>
      <c r="Q310" s="57" t="str">
        <f>MID(Tabla1[[#This Row],[Aplicación]],14,1)</f>
        <v>2</v>
      </c>
      <c r="R310" s="35" t="s">
        <v>265</v>
      </c>
      <c r="S310" s="57" t="str">
        <f>MID(Tabla1[[#This Row],[Aplicación]],6,2)</f>
        <v>11</v>
      </c>
      <c r="T310" s="54" t="str">
        <f>VLOOKUP(Tabla1[[#This Row],[AREA]],Hoja1!A:B,2,FALSE)</f>
        <v>11. Salud pública y seguridad ciudadana</v>
      </c>
      <c r="U310" s="57" t="str">
        <f>MID(Tabla1[[#This Row],[Aplicación]],9,4)</f>
        <v>1321</v>
      </c>
      <c r="V310" s="54" t="str">
        <f>VLOOKUP(Tabla1[[#This Row],[PROGRAMA]],Hoja1!A:B,2,FALSE)</f>
        <v>1321. Policía municipal</v>
      </c>
      <c r="W310" s="57" t="str">
        <f>MID(Tabla1[[#This Row],[Aplicación]],14,2)</f>
        <v>20</v>
      </c>
      <c r="X310" s="57" t="str">
        <f>MID(Tabla1[[#This Row],[Aplicación]],14,6)</f>
        <v>204</v>
      </c>
    </row>
    <row r="311" spans="1:24" hidden="1" x14ac:dyDescent="0.25">
      <c r="A311" s="44">
        <v>220239000690</v>
      </c>
      <c r="B311" s="45" t="s">
        <v>390</v>
      </c>
      <c r="C311" s="50">
        <v>45292</v>
      </c>
      <c r="D311" s="44">
        <v>22024001367</v>
      </c>
      <c r="E311" s="45" t="s">
        <v>1313</v>
      </c>
      <c r="F311" s="51">
        <v>5445</v>
      </c>
      <c r="G311" s="45" t="s">
        <v>644</v>
      </c>
      <c r="H311" s="45" t="s">
        <v>1806</v>
      </c>
      <c r="I311" s="44">
        <v>220</v>
      </c>
      <c r="J311" s="45" t="s">
        <v>575</v>
      </c>
      <c r="K311" s="45" t="s">
        <v>398</v>
      </c>
      <c r="L311" s="45" t="s">
        <v>399</v>
      </c>
      <c r="M311" s="45" t="s">
        <v>585</v>
      </c>
      <c r="N311" s="45" t="s">
        <v>539</v>
      </c>
      <c r="O311" s="52" t="s">
        <v>326</v>
      </c>
      <c r="P311" s="63" t="s">
        <v>276</v>
      </c>
      <c r="Q311" s="57" t="str">
        <f>MID(Tabla1[[#This Row],[Aplicación]],14,1)</f>
        <v>2</v>
      </c>
      <c r="R311" s="35" t="s">
        <v>265</v>
      </c>
      <c r="S311" s="57" t="str">
        <f>MID(Tabla1[[#This Row],[Aplicación]],6,2)</f>
        <v>10</v>
      </c>
      <c r="T311" s="54" t="str">
        <f>VLOOKUP(Tabla1[[#This Row],[AREA]],Hoja1!A:B,2,FALSE)</f>
        <v>10. Personas mayores, familia y servicios sociales</v>
      </c>
      <c r="U311" s="57" t="str">
        <f>MID(Tabla1[[#This Row],[Aplicación]],9,4)</f>
        <v>2312</v>
      </c>
      <c r="V311" s="54" t="str">
        <f>VLOOKUP(Tabla1[[#This Row],[PROGRAMA]],Hoja1!A:B,2,FALSE)</f>
        <v>2312. Iniciativas sociales</v>
      </c>
      <c r="W311" s="57" t="str">
        <f>MID(Tabla1[[#This Row],[Aplicación]],14,2)</f>
        <v>22</v>
      </c>
      <c r="X311" s="57" t="str">
        <f>MID(Tabla1[[#This Row],[Aplicación]],14,6)</f>
        <v>22699</v>
      </c>
    </row>
    <row r="312" spans="1:24" hidden="1" x14ac:dyDescent="0.25">
      <c r="A312" s="60">
        <v>220239000854</v>
      </c>
      <c r="B312" s="43" t="s">
        <v>390</v>
      </c>
      <c r="C312" s="61">
        <v>45292</v>
      </c>
      <c r="D312" s="60">
        <v>22024001204</v>
      </c>
      <c r="E312" s="43" t="s">
        <v>1340</v>
      </c>
      <c r="F312" s="62">
        <v>15500</v>
      </c>
      <c r="G312" s="43" t="s">
        <v>426</v>
      </c>
      <c r="H312" s="43" t="s">
        <v>1807</v>
      </c>
      <c r="I312" s="60">
        <v>220</v>
      </c>
      <c r="J312" s="43" t="s">
        <v>427</v>
      </c>
      <c r="K312" s="43" t="s">
        <v>428</v>
      </c>
      <c r="L312" s="43" t="s">
        <v>413</v>
      </c>
      <c r="M312" s="43" t="s">
        <v>395</v>
      </c>
      <c r="N312" s="43" t="s">
        <v>396</v>
      </c>
      <c r="O312" s="52" t="s">
        <v>321</v>
      </c>
      <c r="P312" s="63" t="s">
        <v>276</v>
      </c>
      <c r="Q312" s="57" t="str">
        <f>MID(Tabla1[[#This Row],[Aplicación]],14,1)</f>
        <v>2</v>
      </c>
      <c r="R312" s="35" t="s">
        <v>265</v>
      </c>
      <c r="S312" s="57" t="str">
        <f>MID(Tabla1[[#This Row],[Aplicación]],6,2)</f>
        <v>07</v>
      </c>
      <c r="T312" s="54" t="str">
        <f>VLOOKUP(Tabla1[[#This Row],[AREA]],Hoja1!A:B,2,FALSE)</f>
        <v>07. Medio ambiente</v>
      </c>
      <c r="U312" s="57" t="str">
        <f>MID(Tabla1[[#This Row],[Aplicación]],9,4)</f>
        <v>1721</v>
      </c>
      <c r="V312" s="54" t="str">
        <f>VLOOKUP(Tabla1[[#This Row],[PROGRAMA]],Hoja1!A:B,2,FALSE)</f>
        <v>1721. Protección del medio ambiente</v>
      </c>
      <c r="W312" s="57" t="str">
        <f>MID(Tabla1[[#This Row],[Aplicación]],14,2)</f>
        <v>22</v>
      </c>
      <c r="X312" s="57" t="str">
        <f>MID(Tabla1[[#This Row],[Aplicación]],14,6)</f>
        <v>22100</v>
      </c>
    </row>
    <row r="313" spans="1:24" hidden="1" x14ac:dyDescent="0.25">
      <c r="A313" s="60">
        <v>220240006637</v>
      </c>
      <c r="B313" s="43" t="s">
        <v>390</v>
      </c>
      <c r="C313" s="61">
        <v>45365</v>
      </c>
      <c r="D313" s="60">
        <v>22024003363</v>
      </c>
      <c r="E313" s="43" t="s">
        <v>1341</v>
      </c>
      <c r="F313" s="62">
        <v>187.2</v>
      </c>
      <c r="G313" s="43" t="s">
        <v>889</v>
      </c>
      <c r="H313" s="43" t="s">
        <v>1808</v>
      </c>
      <c r="I313" s="60">
        <v>220</v>
      </c>
      <c r="J313" s="43" t="s">
        <v>398</v>
      </c>
      <c r="K313" s="43" t="s">
        <v>398</v>
      </c>
      <c r="L313" s="43" t="s">
        <v>413</v>
      </c>
      <c r="M313" s="43" t="s">
        <v>585</v>
      </c>
      <c r="N313" s="43" t="s">
        <v>539</v>
      </c>
      <c r="O313" s="52" t="s">
        <v>326</v>
      </c>
      <c r="P313" s="63" t="s">
        <v>276</v>
      </c>
      <c r="Q313" s="57" t="str">
        <f>MID(Tabla1[[#This Row],[Aplicación]],14,1)</f>
        <v>2</v>
      </c>
      <c r="R313" s="35" t="s">
        <v>265</v>
      </c>
      <c r="S313" s="57" t="str">
        <f>MID(Tabla1[[#This Row],[Aplicación]],6,2)</f>
        <v>11</v>
      </c>
      <c r="T313" s="54" t="str">
        <f>VLOOKUP(Tabla1[[#This Row],[AREA]],Hoja1!A:B,2,FALSE)</f>
        <v>11. Salud pública y seguridad ciudadana</v>
      </c>
      <c r="U313" s="57" t="str">
        <f>MID(Tabla1[[#This Row],[Aplicación]],9,4)</f>
        <v>1321</v>
      </c>
      <c r="V313" s="54" t="str">
        <f>VLOOKUP(Tabla1[[#This Row],[PROGRAMA]],Hoja1!A:B,2,FALSE)</f>
        <v>1321. Policía municipal</v>
      </c>
      <c r="W313" s="57" t="str">
        <f>MID(Tabla1[[#This Row],[Aplicación]],14,2)</f>
        <v>22</v>
      </c>
      <c r="X313" s="57" t="str">
        <f>MID(Tabla1[[#This Row],[Aplicación]],14,6)</f>
        <v>22199</v>
      </c>
    </row>
    <row r="314" spans="1:24" hidden="1" x14ac:dyDescent="0.25">
      <c r="A314" s="44">
        <v>220240007178</v>
      </c>
      <c r="B314" s="45" t="s">
        <v>390</v>
      </c>
      <c r="C314" s="50">
        <v>45369</v>
      </c>
      <c r="D314" s="44">
        <v>22024003245</v>
      </c>
      <c r="E314" s="45" t="s">
        <v>1159</v>
      </c>
      <c r="F314" s="51">
        <v>188.97</v>
      </c>
      <c r="G314" s="45" t="s">
        <v>18</v>
      </c>
      <c r="H314" s="45" t="s">
        <v>1760</v>
      </c>
      <c r="I314" s="44">
        <v>220</v>
      </c>
      <c r="J314" s="45" t="s">
        <v>398</v>
      </c>
      <c r="K314" s="45" t="s">
        <v>398</v>
      </c>
      <c r="L314" s="45" t="s">
        <v>399</v>
      </c>
      <c r="M314" s="45" t="s">
        <v>585</v>
      </c>
      <c r="N314" s="45" t="s">
        <v>539</v>
      </c>
      <c r="O314" s="52" t="s">
        <v>326</v>
      </c>
      <c r="P314" s="63" t="s">
        <v>276</v>
      </c>
      <c r="Q314" s="57" t="str">
        <f>MID(Tabla1[[#This Row],[Aplicación]],14,1)</f>
        <v>2</v>
      </c>
      <c r="R314" s="35" t="s">
        <v>265</v>
      </c>
      <c r="S314" s="57" t="str">
        <f>MID(Tabla1[[#This Row],[Aplicación]],6,2)</f>
        <v>10</v>
      </c>
      <c r="T314" s="54" t="str">
        <f>VLOOKUP(Tabla1[[#This Row],[AREA]],Hoja1!A:B,2,FALSE)</f>
        <v>10. Personas mayores, familia y servicios sociales</v>
      </c>
      <c r="U314" s="57" t="str">
        <f>MID(Tabla1[[#This Row],[Aplicación]],9,4)</f>
        <v>2412</v>
      </c>
      <c r="V314" s="54" t="str">
        <f>VLOOKUP(Tabla1[[#This Row],[PROGRAMA]],Hoja1!A:B,2,FALSE)</f>
        <v>2412. Formación para el empleo</v>
      </c>
      <c r="W314" s="57" t="str">
        <f>MID(Tabla1[[#This Row],[Aplicación]],14,2)</f>
        <v>21</v>
      </c>
      <c r="X314" s="57" t="str">
        <f>MID(Tabla1[[#This Row],[Aplicación]],14,6)</f>
        <v>213</v>
      </c>
    </row>
    <row r="315" spans="1:24" hidden="1" x14ac:dyDescent="0.25">
      <c r="A315" s="60">
        <v>220240000771</v>
      </c>
      <c r="B315" s="43" t="s">
        <v>390</v>
      </c>
      <c r="C315" s="61">
        <v>45329</v>
      </c>
      <c r="D315" s="60">
        <v>22024000013</v>
      </c>
      <c r="E315" s="43" t="s">
        <v>1251</v>
      </c>
      <c r="F315" s="62">
        <v>14991.5</v>
      </c>
      <c r="G315" s="43" t="s">
        <v>594</v>
      </c>
      <c r="H315" s="43" t="s">
        <v>1810</v>
      </c>
      <c r="I315" s="60">
        <v>220</v>
      </c>
      <c r="J315" s="43" t="s">
        <v>398</v>
      </c>
      <c r="K315" s="43" t="s">
        <v>398</v>
      </c>
      <c r="L315" s="43" t="s">
        <v>399</v>
      </c>
      <c r="M315" s="43" t="s">
        <v>395</v>
      </c>
      <c r="N315" s="43" t="s">
        <v>396</v>
      </c>
      <c r="O315" s="52" t="s">
        <v>321</v>
      </c>
      <c r="P315" s="63" t="s">
        <v>276</v>
      </c>
      <c r="Q315" s="57" t="str">
        <f>MID(Tabla1[[#This Row],[Aplicación]],14,1)</f>
        <v>2</v>
      </c>
      <c r="R315" s="35" t="s">
        <v>265</v>
      </c>
      <c r="S315" s="57" t="str">
        <f>MID(Tabla1[[#This Row],[Aplicación]],6,2)</f>
        <v>03</v>
      </c>
      <c r="T315" s="54" t="str">
        <f>VLOOKUP(Tabla1[[#This Row],[AREA]],Hoja1!A:B,2,FALSE)</f>
        <v>03. Participación ciudadana y deportes</v>
      </c>
      <c r="U315" s="57" t="str">
        <f>MID(Tabla1[[#This Row],[Aplicación]],9,4)</f>
        <v>9241</v>
      </c>
      <c r="V315" s="54" t="str">
        <f>VLOOKUP(Tabla1[[#This Row],[PROGRAMA]],Hoja1!A:B,2,FALSE)</f>
        <v>9241. Participación ciudadana</v>
      </c>
      <c r="W315" s="57" t="str">
        <f>MID(Tabla1[[#This Row],[Aplicación]],14,2)</f>
        <v>22</v>
      </c>
      <c r="X315" s="57" t="str">
        <f>MID(Tabla1[[#This Row],[Aplicación]],14,6)</f>
        <v>22799</v>
      </c>
    </row>
    <row r="316" spans="1:24" hidden="1" x14ac:dyDescent="0.25">
      <c r="A316" s="60">
        <v>220240003675</v>
      </c>
      <c r="B316" s="43" t="s">
        <v>390</v>
      </c>
      <c r="C316" s="61">
        <v>45350</v>
      </c>
      <c r="D316" s="60">
        <v>22024002501</v>
      </c>
      <c r="E316" s="43" t="s">
        <v>1313</v>
      </c>
      <c r="F316" s="62">
        <v>194.45</v>
      </c>
      <c r="G316" s="43" t="s">
        <v>80</v>
      </c>
      <c r="H316" s="43" t="s">
        <v>1811</v>
      </c>
      <c r="I316" s="60">
        <v>220</v>
      </c>
      <c r="J316" s="43" t="s">
        <v>398</v>
      </c>
      <c r="K316" s="43" t="s">
        <v>398</v>
      </c>
      <c r="L316" s="43" t="s">
        <v>413</v>
      </c>
      <c r="M316" s="43" t="s">
        <v>585</v>
      </c>
      <c r="N316" s="43" t="s">
        <v>539</v>
      </c>
      <c r="O316" s="52" t="s">
        <v>326</v>
      </c>
      <c r="P316" s="63" t="s">
        <v>276</v>
      </c>
      <c r="Q316" s="57" t="str">
        <f>MID(Tabla1[[#This Row],[Aplicación]],14,1)</f>
        <v>2</v>
      </c>
      <c r="R316" s="35" t="s">
        <v>265</v>
      </c>
      <c r="S316" s="57" t="str">
        <f>MID(Tabla1[[#This Row],[Aplicación]],6,2)</f>
        <v>10</v>
      </c>
      <c r="T316" s="54" t="str">
        <f>VLOOKUP(Tabla1[[#This Row],[AREA]],Hoja1!A:B,2,FALSE)</f>
        <v>10. Personas mayores, familia y servicios sociales</v>
      </c>
      <c r="U316" s="57" t="str">
        <f>MID(Tabla1[[#This Row],[Aplicación]],9,4)</f>
        <v>2312</v>
      </c>
      <c r="V316" s="54" t="str">
        <f>VLOOKUP(Tabla1[[#This Row],[PROGRAMA]],Hoja1!A:B,2,FALSE)</f>
        <v>2312. Iniciativas sociales</v>
      </c>
      <c r="W316" s="57" t="str">
        <f>MID(Tabla1[[#This Row],[Aplicación]],14,2)</f>
        <v>22</v>
      </c>
      <c r="X316" s="57" t="str">
        <f>MID(Tabla1[[#This Row],[Aplicación]],14,6)</f>
        <v>22699</v>
      </c>
    </row>
    <row r="317" spans="1:24" hidden="1" x14ac:dyDescent="0.25">
      <c r="A317" s="60">
        <v>220240005069</v>
      </c>
      <c r="B317" s="43" t="s">
        <v>390</v>
      </c>
      <c r="C317" s="61">
        <v>45358</v>
      </c>
      <c r="D317" s="60">
        <v>22024002687</v>
      </c>
      <c r="E317" s="43" t="s">
        <v>1342</v>
      </c>
      <c r="F317" s="62">
        <v>586.85</v>
      </c>
      <c r="G317" s="43" t="s">
        <v>1053</v>
      </c>
      <c r="H317" s="43" t="s">
        <v>1812</v>
      </c>
      <c r="I317" s="60">
        <v>220</v>
      </c>
      <c r="J317" s="43" t="s">
        <v>398</v>
      </c>
      <c r="K317" s="43" t="s">
        <v>398</v>
      </c>
      <c r="L317" s="43" t="s">
        <v>399</v>
      </c>
      <c r="M317" s="43" t="s">
        <v>585</v>
      </c>
      <c r="N317" s="43" t="s">
        <v>539</v>
      </c>
      <c r="O317" s="52" t="s">
        <v>326</v>
      </c>
      <c r="P317" s="63" t="s">
        <v>276</v>
      </c>
      <c r="Q317" s="57" t="str">
        <f>MID(Tabla1[[#This Row],[Aplicación]],14,1)</f>
        <v>2</v>
      </c>
      <c r="R317" s="35" t="s">
        <v>265</v>
      </c>
      <c r="S317" s="57" t="str">
        <f>MID(Tabla1[[#This Row],[Aplicación]],6,2)</f>
        <v>05</v>
      </c>
      <c r="T317" s="54" t="str">
        <f>VLOOKUP(Tabla1[[#This Row],[AREA]],Hoja1!A:B,2,FALSE)</f>
        <v>05. Comercio, mercados y consumo</v>
      </c>
      <c r="U317" s="57" t="str">
        <f>MID(Tabla1[[#This Row],[Aplicación]],9,4)</f>
        <v>4312</v>
      </c>
      <c r="V317" s="54" t="str">
        <f>VLOOKUP(Tabla1[[#This Row],[PROGRAMA]],Hoja1!A:B,2,FALSE)</f>
        <v>4312. Mercados</v>
      </c>
      <c r="W317" s="57" t="str">
        <f>MID(Tabla1[[#This Row],[Aplicación]],14,2)</f>
        <v>22</v>
      </c>
      <c r="X317" s="57" t="str">
        <f>MID(Tabla1[[#This Row],[Aplicación]],14,6)</f>
        <v>22799</v>
      </c>
    </row>
    <row r="318" spans="1:24" hidden="1" x14ac:dyDescent="0.25">
      <c r="A318" s="60">
        <v>220240000831</v>
      </c>
      <c r="B318" s="43" t="s">
        <v>390</v>
      </c>
      <c r="C318" s="61">
        <v>45330</v>
      </c>
      <c r="D318" s="60">
        <v>22024000998</v>
      </c>
      <c r="E318" s="43" t="s">
        <v>1313</v>
      </c>
      <c r="F318" s="62">
        <v>195.51</v>
      </c>
      <c r="G318" s="43" t="s">
        <v>1006</v>
      </c>
      <c r="H318" s="43" t="s">
        <v>1813</v>
      </c>
      <c r="I318" s="60">
        <v>220</v>
      </c>
      <c r="J318" s="43" t="s">
        <v>398</v>
      </c>
      <c r="K318" s="43" t="s">
        <v>398</v>
      </c>
      <c r="L318" s="43" t="s">
        <v>413</v>
      </c>
      <c r="M318" s="43" t="s">
        <v>585</v>
      </c>
      <c r="N318" s="43" t="s">
        <v>539</v>
      </c>
      <c r="O318" s="52" t="s">
        <v>326</v>
      </c>
      <c r="P318" s="63" t="s">
        <v>276</v>
      </c>
      <c r="Q318" s="57" t="str">
        <f>MID(Tabla1[[#This Row],[Aplicación]],14,1)</f>
        <v>2</v>
      </c>
      <c r="R318" s="35" t="s">
        <v>265</v>
      </c>
      <c r="S318" s="57" t="str">
        <f>MID(Tabla1[[#This Row],[Aplicación]],6,2)</f>
        <v>10</v>
      </c>
      <c r="T318" s="54" t="str">
        <f>VLOOKUP(Tabla1[[#This Row],[AREA]],Hoja1!A:B,2,FALSE)</f>
        <v>10. Personas mayores, familia y servicios sociales</v>
      </c>
      <c r="U318" s="57" t="str">
        <f>MID(Tabla1[[#This Row],[Aplicación]],9,4)</f>
        <v>2312</v>
      </c>
      <c r="V318" s="54" t="str">
        <f>VLOOKUP(Tabla1[[#This Row],[PROGRAMA]],Hoja1!A:B,2,FALSE)</f>
        <v>2312. Iniciativas sociales</v>
      </c>
      <c r="W318" s="57" t="str">
        <f>MID(Tabla1[[#This Row],[Aplicación]],14,2)</f>
        <v>22</v>
      </c>
      <c r="X318" s="57" t="str">
        <f>MID(Tabla1[[#This Row],[Aplicación]],14,6)</f>
        <v>22699</v>
      </c>
    </row>
    <row r="319" spans="1:24" hidden="1" x14ac:dyDescent="0.25">
      <c r="A319" s="60">
        <v>220239000446</v>
      </c>
      <c r="B319" s="43" t="s">
        <v>390</v>
      </c>
      <c r="C319" s="61">
        <v>45292</v>
      </c>
      <c r="D319" s="60">
        <v>22024001254</v>
      </c>
      <c r="E319" s="43" t="s">
        <v>1343</v>
      </c>
      <c r="F319" s="62">
        <v>25121.49</v>
      </c>
      <c r="G319" s="43" t="s">
        <v>697</v>
      </c>
      <c r="H319" s="43" t="s">
        <v>1814</v>
      </c>
      <c r="I319" s="60">
        <v>220</v>
      </c>
      <c r="J319" s="43" t="s">
        <v>537</v>
      </c>
      <c r="K319" s="43" t="s">
        <v>537</v>
      </c>
      <c r="L319" s="43" t="s">
        <v>413</v>
      </c>
      <c r="M319" s="43" t="s">
        <v>395</v>
      </c>
      <c r="N319" s="43" t="s">
        <v>396</v>
      </c>
      <c r="O319" s="52" t="s">
        <v>321</v>
      </c>
      <c r="P319" s="63" t="s">
        <v>276</v>
      </c>
      <c r="Q319" s="57" t="str">
        <f>MID(Tabla1[[#This Row],[Aplicación]],14,1)</f>
        <v>2</v>
      </c>
      <c r="R319" s="35" t="s">
        <v>265</v>
      </c>
      <c r="S319" s="57" t="str">
        <f>MID(Tabla1[[#This Row],[Aplicación]],6,2)</f>
        <v>08</v>
      </c>
      <c r="T319" s="54" t="str">
        <f>VLOOKUP(Tabla1[[#This Row],[AREA]],Hoja1!A:B,2,FALSE)</f>
        <v>08. Tráfico y movilidad</v>
      </c>
      <c r="U319" s="57" t="str">
        <f>MID(Tabla1[[#This Row],[Aplicación]],9,4)</f>
        <v>1651</v>
      </c>
      <c r="V319" s="54" t="str">
        <f>VLOOKUP(Tabla1[[#This Row],[PROGRAMA]],Hoja1!A:B,2,FALSE)</f>
        <v>1651. Alumbrado público</v>
      </c>
      <c r="W319" s="57" t="str">
        <f>MID(Tabla1[[#This Row],[Aplicación]],14,2)</f>
        <v>21</v>
      </c>
      <c r="X319" s="57" t="str">
        <f>MID(Tabla1[[#This Row],[Aplicación]],14,6)</f>
        <v>213</v>
      </c>
    </row>
    <row r="320" spans="1:24" hidden="1" x14ac:dyDescent="0.25">
      <c r="A320" s="60">
        <v>220239000882</v>
      </c>
      <c r="B320" s="43" t="s">
        <v>390</v>
      </c>
      <c r="C320" s="61">
        <v>45292</v>
      </c>
      <c r="D320" s="60">
        <v>22024001281</v>
      </c>
      <c r="E320" s="43" t="s">
        <v>1158</v>
      </c>
      <c r="F320" s="62">
        <v>5420.8</v>
      </c>
      <c r="G320" s="43" t="s">
        <v>329</v>
      </c>
      <c r="H320" s="43" t="s">
        <v>1815</v>
      </c>
      <c r="I320" s="60">
        <v>220</v>
      </c>
      <c r="J320" s="43" t="s">
        <v>728</v>
      </c>
      <c r="K320" s="43" t="s">
        <v>398</v>
      </c>
      <c r="L320" s="43" t="s">
        <v>399</v>
      </c>
      <c r="M320" s="43" t="s">
        <v>585</v>
      </c>
      <c r="N320" s="43" t="s">
        <v>539</v>
      </c>
      <c r="O320" s="52" t="s">
        <v>326</v>
      </c>
      <c r="P320" s="63" t="s">
        <v>276</v>
      </c>
      <c r="Q320" s="57" t="str">
        <f>MID(Tabla1[[#This Row],[Aplicación]],14,1)</f>
        <v>2</v>
      </c>
      <c r="R320" s="35" t="s">
        <v>265</v>
      </c>
      <c r="S320" s="57" t="str">
        <f>MID(Tabla1[[#This Row],[Aplicación]],6,2)</f>
        <v>10</v>
      </c>
      <c r="T320" s="54" t="str">
        <f>VLOOKUP(Tabla1[[#This Row],[AREA]],Hoja1!A:B,2,FALSE)</f>
        <v>10. Personas mayores, familia y servicios sociales</v>
      </c>
      <c r="U320" s="57" t="str">
        <f>MID(Tabla1[[#This Row],[Aplicación]],9,4)</f>
        <v>2312</v>
      </c>
      <c r="V320" s="54" t="str">
        <f>VLOOKUP(Tabla1[[#This Row],[PROGRAMA]],Hoja1!A:B,2,FALSE)</f>
        <v>2312. Iniciativas sociales</v>
      </c>
      <c r="W320" s="57" t="str">
        <f>MID(Tabla1[[#This Row],[Aplicación]],14,2)</f>
        <v>21</v>
      </c>
      <c r="X320" s="57" t="str">
        <f>MID(Tabla1[[#This Row],[Aplicación]],14,6)</f>
        <v>213</v>
      </c>
    </row>
    <row r="321" spans="1:24" hidden="1" x14ac:dyDescent="0.25">
      <c r="A321" s="60">
        <v>220240003090</v>
      </c>
      <c r="B321" s="43" t="s">
        <v>390</v>
      </c>
      <c r="C321" s="61">
        <v>45343</v>
      </c>
      <c r="D321" s="60">
        <v>22024001841</v>
      </c>
      <c r="E321" s="43" t="s">
        <v>1344</v>
      </c>
      <c r="F321" s="62">
        <v>199.1</v>
      </c>
      <c r="G321" s="43" t="s">
        <v>692</v>
      </c>
      <c r="H321" s="43" t="s">
        <v>1816</v>
      </c>
      <c r="I321" s="60">
        <v>220</v>
      </c>
      <c r="J321" s="43" t="s">
        <v>398</v>
      </c>
      <c r="K321" s="43" t="s">
        <v>398</v>
      </c>
      <c r="L321" s="43" t="s">
        <v>399</v>
      </c>
      <c r="M321" s="43" t="s">
        <v>585</v>
      </c>
      <c r="N321" s="43" t="s">
        <v>539</v>
      </c>
      <c r="O321" s="52" t="s">
        <v>326</v>
      </c>
      <c r="P321" s="63" t="s">
        <v>276</v>
      </c>
      <c r="Q321" s="57" t="str">
        <f>MID(Tabla1[[#This Row],[Aplicación]],14,1)</f>
        <v>2</v>
      </c>
      <c r="R321" s="35" t="s">
        <v>265</v>
      </c>
      <c r="S321" s="57" t="str">
        <f>MID(Tabla1[[#This Row],[Aplicación]],6,2)</f>
        <v>11</v>
      </c>
      <c r="T321" s="54" t="str">
        <f>VLOOKUP(Tabla1[[#This Row],[AREA]],Hoja1!A:B,2,FALSE)</f>
        <v>11. Salud pública y seguridad ciudadana</v>
      </c>
      <c r="U321" s="57" t="str">
        <f>MID(Tabla1[[#This Row],[Aplicación]],9,4)</f>
        <v>1321</v>
      </c>
      <c r="V321" s="54" t="str">
        <f>VLOOKUP(Tabla1[[#This Row],[PROGRAMA]],Hoja1!A:B,2,FALSE)</f>
        <v>1321. Policía municipal</v>
      </c>
      <c r="W321" s="57" t="str">
        <f>MID(Tabla1[[#This Row],[Aplicación]],14,2)</f>
        <v>22</v>
      </c>
      <c r="X321" s="57" t="str">
        <f>MID(Tabla1[[#This Row],[Aplicación]],14,6)</f>
        <v>22699</v>
      </c>
    </row>
    <row r="322" spans="1:24" hidden="1" x14ac:dyDescent="0.25">
      <c r="A322" s="53">
        <v>220239000810</v>
      </c>
      <c r="B322" s="45" t="s">
        <v>390</v>
      </c>
      <c r="C322" s="50">
        <v>45292</v>
      </c>
      <c r="D322" s="44">
        <v>22024001412</v>
      </c>
      <c r="E322" s="45" t="s">
        <v>1283</v>
      </c>
      <c r="F322" s="51">
        <v>5400</v>
      </c>
      <c r="G322" s="45" t="s">
        <v>690</v>
      </c>
      <c r="H322" s="45" t="s">
        <v>1817</v>
      </c>
      <c r="I322" s="44">
        <v>220</v>
      </c>
      <c r="J322" s="45" t="s">
        <v>691</v>
      </c>
      <c r="K322" s="45" t="s">
        <v>398</v>
      </c>
      <c r="L322" s="45" t="s">
        <v>399</v>
      </c>
      <c r="M322" s="45" t="s">
        <v>585</v>
      </c>
      <c r="N322" s="45" t="s">
        <v>539</v>
      </c>
      <c r="O322" s="52" t="s">
        <v>326</v>
      </c>
      <c r="P322" s="63" t="s">
        <v>276</v>
      </c>
      <c r="Q322" s="57" t="str">
        <f>MID(Tabla1[[#This Row],[Aplicación]],14,1)</f>
        <v>2</v>
      </c>
      <c r="R322" s="35" t="s">
        <v>265</v>
      </c>
      <c r="S322" s="57" t="str">
        <f>MID(Tabla1[[#This Row],[Aplicación]],6,2)</f>
        <v>10</v>
      </c>
      <c r="T322" s="54" t="str">
        <f>VLOOKUP(Tabla1[[#This Row],[AREA]],Hoja1!A:B,2,FALSE)</f>
        <v>10. Personas mayores, familia y servicios sociales</v>
      </c>
      <c r="U322" s="57" t="str">
        <f>MID(Tabla1[[#This Row],[Aplicación]],9,4)</f>
        <v>2315</v>
      </c>
      <c r="V322" s="54" t="str">
        <f>VLOOKUP(Tabla1[[#This Row],[PROGRAMA]],Hoja1!A:B,2,FALSE)</f>
        <v>2315. Políticas de Igualdad e infancia</v>
      </c>
      <c r="W322" s="57" t="str">
        <f>MID(Tabla1[[#This Row],[Aplicación]],14,2)</f>
        <v>22</v>
      </c>
      <c r="X322" s="57" t="str">
        <f>MID(Tabla1[[#This Row],[Aplicación]],14,6)</f>
        <v>22611</v>
      </c>
    </row>
    <row r="323" spans="1:24" hidden="1" x14ac:dyDescent="0.25">
      <c r="A323" s="60">
        <v>220240007178</v>
      </c>
      <c r="B323" s="43" t="s">
        <v>390</v>
      </c>
      <c r="C323" s="61">
        <v>45369</v>
      </c>
      <c r="D323" s="60">
        <v>22024003242</v>
      </c>
      <c r="E323" s="43" t="s">
        <v>1159</v>
      </c>
      <c r="F323" s="62">
        <v>204.72</v>
      </c>
      <c r="G323" s="43" t="s">
        <v>18</v>
      </c>
      <c r="H323" s="43" t="s">
        <v>1760</v>
      </c>
      <c r="I323" s="60">
        <v>220</v>
      </c>
      <c r="J323" s="43" t="s">
        <v>398</v>
      </c>
      <c r="K323" s="43" t="s">
        <v>398</v>
      </c>
      <c r="L323" s="43" t="s">
        <v>399</v>
      </c>
      <c r="M323" s="43" t="s">
        <v>585</v>
      </c>
      <c r="N323" s="43" t="s">
        <v>539</v>
      </c>
      <c r="O323" s="52" t="s">
        <v>326</v>
      </c>
      <c r="P323" s="63" t="s">
        <v>276</v>
      </c>
      <c r="Q323" s="57" t="str">
        <f>MID(Tabla1[[#This Row],[Aplicación]],14,1)</f>
        <v>2</v>
      </c>
      <c r="R323" s="35" t="s">
        <v>265</v>
      </c>
      <c r="S323" s="57" t="str">
        <f>MID(Tabla1[[#This Row],[Aplicación]],6,2)</f>
        <v>10</v>
      </c>
      <c r="T323" s="54" t="str">
        <f>VLOOKUP(Tabla1[[#This Row],[AREA]],Hoja1!A:B,2,FALSE)</f>
        <v>10. Personas mayores, familia y servicios sociales</v>
      </c>
      <c r="U323" s="57" t="str">
        <f>MID(Tabla1[[#This Row],[Aplicación]],9,4)</f>
        <v>2412</v>
      </c>
      <c r="V323" s="54" t="str">
        <f>VLOOKUP(Tabla1[[#This Row],[PROGRAMA]],Hoja1!A:B,2,FALSE)</f>
        <v>2412. Formación para el empleo</v>
      </c>
      <c r="W323" s="57" t="str">
        <f>MID(Tabla1[[#This Row],[Aplicación]],14,2)</f>
        <v>21</v>
      </c>
      <c r="X323" s="57" t="str">
        <f>MID(Tabla1[[#This Row],[Aplicación]],14,6)</f>
        <v>213</v>
      </c>
    </row>
    <row r="324" spans="1:24" hidden="1" x14ac:dyDescent="0.25">
      <c r="A324" s="44">
        <v>220240003369</v>
      </c>
      <c r="B324" s="45" t="s">
        <v>390</v>
      </c>
      <c r="C324" s="50">
        <v>45348</v>
      </c>
      <c r="D324" s="44">
        <v>22024002356</v>
      </c>
      <c r="E324" s="45" t="s">
        <v>1323</v>
      </c>
      <c r="F324" s="51">
        <v>205.7</v>
      </c>
      <c r="G324" s="45" t="s">
        <v>723</v>
      </c>
      <c r="H324" s="45" t="s">
        <v>1818</v>
      </c>
      <c r="I324" s="44">
        <v>220</v>
      </c>
      <c r="J324" s="45" t="s">
        <v>398</v>
      </c>
      <c r="K324" s="45" t="s">
        <v>398</v>
      </c>
      <c r="L324" s="45" t="s">
        <v>399</v>
      </c>
      <c r="M324" s="45" t="s">
        <v>585</v>
      </c>
      <c r="N324" s="45" t="s">
        <v>539</v>
      </c>
      <c r="O324" s="52" t="s">
        <v>326</v>
      </c>
      <c r="P324" s="63" t="s">
        <v>276</v>
      </c>
      <c r="Q324" s="57" t="str">
        <f>MID(Tabla1[[#This Row],[Aplicación]],14,1)</f>
        <v>2</v>
      </c>
      <c r="R324" s="35" t="s">
        <v>265</v>
      </c>
      <c r="S324" s="57" t="str">
        <f>MID(Tabla1[[#This Row],[Aplicación]],6,2)</f>
        <v>10</v>
      </c>
      <c r="T324" s="54" t="str">
        <f>VLOOKUP(Tabla1[[#This Row],[AREA]],Hoja1!A:B,2,FALSE)</f>
        <v>10. Personas mayores, familia y servicios sociales</v>
      </c>
      <c r="U324" s="57" t="str">
        <f>MID(Tabla1[[#This Row],[Aplicación]],9,4)</f>
        <v>2312</v>
      </c>
      <c r="V324" s="54" t="str">
        <f>VLOOKUP(Tabla1[[#This Row],[PROGRAMA]],Hoja1!A:B,2,FALSE)</f>
        <v>2312. Iniciativas sociales</v>
      </c>
      <c r="W324" s="57" t="str">
        <f>MID(Tabla1[[#This Row],[Aplicación]],14,2)</f>
        <v>21</v>
      </c>
      <c r="X324" s="57" t="str">
        <f>MID(Tabla1[[#This Row],[Aplicación]],14,6)</f>
        <v>212</v>
      </c>
    </row>
    <row r="325" spans="1:24" hidden="1" x14ac:dyDescent="0.25">
      <c r="A325" s="60">
        <v>220240003684</v>
      </c>
      <c r="B325" s="43" t="s">
        <v>390</v>
      </c>
      <c r="C325" s="61">
        <v>45351</v>
      </c>
      <c r="D325" s="60">
        <v>22024002596</v>
      </c>
      <c r="E325" s="43" t="s">
        <v>1278</v>
      </c>
      <c r="F325" s="62">
        <v>215</v>
      </c>
      <c r="G325" s="43" t="s">
        <v>16</v>
      </c>
      <c r="H325" s="43" t="s">
        <v>1819</v>
      </c>
      <c r="I325" s="60">
        <v>220</v>
      </c>
      <c r="J325" s="43" t="s">
        <v>398</v>
      </c>
      <c r="K325" s="43" t="s">
        <v>398</v>
      </c>
      <c r="L325" s="43" t="s">
        <v>399</v>
      </c>
      <c r="M325" s="43" t="s">
        <v>585</v>
      </c>
      <c r="N325" s="43" t="s">
        <v>539</v>
      </c>
      <c r="O325" s="52" t="s">
        <v>326</v>
      </c>
      <c r="P325" s="63" t="s">
        <v>276</v>
      </c>
      <c r="Q325" s="57" t="str">
        <f>MID(Tabla1[[#This Row],[Aplicación]],14,1)</f>
        <v>2</v>
      </c>
      <c r="R325" s="35" t="s">
        <v>265</v>
      </c>
      <c r="S325" s="57" t="str">
        <f>MID(Tabla1[[#This Row],[Aplicación]],6,2)</f>
        <v>06</v>
      </c>
      <c r="T325" s="54" t="str">
        <f>VLOOKUP(Tabla1[[#This Row],[AREA]],Hoja1!A:B,2,FALSE)</f>
        <v>06. Educación y cultura</v>
      </c>
      <c r="U325" s="57" t="str">
        <f>MID(Tabla1[[#This Row],[Aplicación]],9,4)</f>
        <v>3231</v>
      </c>
      <c r="V325" s="54" t="str">
        <f>VLOOKUP(Tabla1[[#This Row],[PROGRAMA]],Hoja1!A:B,2,FALSE)</f>
        <v>3231. Escuelas infantiles</v>
      </c>
      <c r="W325" s="57" t="str">
        <f>MID(Tabla1[[#This Row],[Aplicación]],14,2)</f>
        <v>21</v>
      </c>
      <c r="X325" s="57" t="str">
        <f>MID(Tabla1[[#This Row],[Aplicación]],14,6)</f>
        <v>213</v>
      </c>
    </row>
    <row r="326" spans="1:24" hidden="1" x14ac:dyDescent="0.25">
      <c r="A326" s="60">
        <v>220239000547</v>
      </c>
      <c r="B326" s="43" t="s">
        <v>390</v>
      </c>
      <c r="C326" s="61">
        <v>45292</v>
      </c>
      <c r="D326" s="60">
        <v>22024001314</v>
      </c>
      <c r="E326" s="43" t="s">
        <v>1256</v>
      </c>
      <c r="F326" s="62">
        <v>5263.5</v>
      </c>
      <c r="G326" s="43" t="s">
        <v>650</v>
      </c>
      <c r="H326" s="43" t="s">
        <v>1820</v>
      </c>
      <c r="I326" s="60">
        <v>220</v>
      </c>
      <c r="J326" s="43" t="s">
        <v>398</v>
      </c>
      <c r="K326" s="43" t="s">
        <v>398</v>
      </c>
      <c r="L326" s="43" t="s">
        <v>399</v>
      </c>
      <c r="M326" s="43" t="s">
        <v>585</v>
      </c>
      <c r="N326" s="43" t="s">
        <v>539</v>
      </c>
      <c r="O326" s="52" t="s">
        <v>326</v>
      </c>
      <c r="P326" s="63" t="s">
        <v>276</v>
      </c>
      <c r="Q326" s="57" t="str">
        <f>MID(Tabla1[[#This Row],[Aplicación]],14,1)</f>
        <v>2</v>
      </c>
      <c r="R326" s="35" t="s">
        <v>265</v>
      </c>
      <c r="S326" s="57" t="str">
        <f>MID(Tabla1[[#This Row],[Aplicación]],6,2)</f>
        <v>06</v>
      </c>
      <c r="T326" s="54" t="str">
        <f>VLOOKUP(Tabla1[[#This Row],[AREA]],Hoja1!A:B,2,FALSE)</f>
        <v>06. Educación y cultura</v>
      </c>
      <c r="U326" s="57" t="str">
        <f>MID(Tabla1[[#This Row],[Aplicación]],9,4)</f>
        <v>3261</v>
      </c>
      <c r="V326" s="54" t="str">
        <f>VLOOKUP(Tabla1[[#This Row],[PROGRAMA]],Hoja1!A:B,2,FALSE)</f>
        <v>3261. Servicios complementarios de educación</v>
      </c>
      <c r="W326" s="57" t="str">
        <f>MID(Tabla1[[#This Row],[Aplicación]],14,2)</f>
        <v>22</v>
      </c>
      <c r="X326" s="57" t="str">
        <f>MID(Tabla1[[#This Row],[Aplicación]],14,6)</f>
        <v>22799</v>
      </c>
    </row>
    <row r="327" spans="1:24" hidden="1" x14ac:dyDescent="0.25">
      <c r="A327" s="60">
        <v>220240008419</v>
      </c>
      <c r="B327" s="43" t="s">
        <v>390</v>
      </c>
      <c r="C327" s="61">
        <v>45373</v>
      </c>
      <c r="D327" s="60">
        <v>22024003581</v>
      </c>
      <c r="E327" s="43" t="s">
        <v>1296</v>
      </c>
      <c r="F327" s="62">
        <v>36.299999999999997</v>
      </c>
      <c r="G327" s="43" t="s">
        <v>745</v>
      </c>
      <c r="H327" s="43" t="s">
        <v>1821</v>
      </c>
      <c r="I327" s="60">
        <v>220</v>
      </c>
      <c r="J327" s="43" t="s">
        <v>398</v>
      </c>
      <c r="K327" s="43" t="s">
        <v>398</v>
      </c>
      <c r="L327" s="43" t="s">
        <v>413</v>
      </c>
      <c r="M327" s="43" t="s">
        <v>585</v>
      </c>
      <c r="N327" s="43" t="s">
        <v>539</v>
      </c>
      <c r="O327" s="52" t="s">
        <v>326</v>
      </c>
      <c r="P327" s="63" t="s">
        <v>276</v>
      </c>
      <c r="Q327" s="57" t="str">
        <f>MID(Tabla1[[#This Row],[Aplicación]],14,1)</f>
        <v>2</v>
      </c>
      <c r="R327" s="35" t="s">
        <v>265</v>
      </c>
      <c r="S327" s="57" t="str">
        <f>MID(Tabla1[[#This Row],[Aplicación]],6,2)</f>
        <v>11</v>
      </c>
      <c r="T327" s="54" t="str">
        <f>VLOOKUP(Tabla1[[#This Row],[AREA]],Hoja1!A:B,2,FALSE)</f>
        <v>11. Salud pública y seguridad ciudadana</v>
      </c>
      <c r="U327" s="57" t="str">
        <f>MID(Tabla1[[#This Row],[Aplicación]],9,4)</f>
        <v>1361</v>
      </c>
      <c r="V327" s="54" t="str">
        <f>VLOOKUP(Tabla1[[#This Row],[PROGRAMA]],Hoja1!A:B,2,FALSE)</f>
        <v>1361. Prevención y extinción de incencios</v>
      </c>
      <c r="W327" s="57" t="str">
        <f>MID(Tabla1[[#This Row],[Aplicación]],14,2)</f>
        <v>22</v>
      </c>
      <c r="X327" s="57" t="str">
        <f>MID(Tabla1[[#This Row],[Aplicación]],14,6)</f>
        <v>22199</v>
      </c>
    </row>
    <row r="328" spans="1:24" hidden="1" x14ac:dyDescent="0.25">
      <c r="A328" s="53">
        <v>220240003047</v>
      </c>
      <c r="B328" s="45" t="s">
        <v>390</v>
      </c>
      <c r="C328" s="50">
        <v>45343</v>
      </c>
      <c r="D328" s="44">
        <v>22024001644</v>
      </c>
      <c r="E328" s="45" t="s">
        <v>1296</v>
      </c>
      <c r="F328" s="51">
        <v>222.46</v>
      </c>
      <c r="G328" s="45" t="s">
        <v>664</v>
      </c>
      <c r="H328" s="45" t="s">
        <v>1822</v>
      </c>
      <c r="I328" s="44">
        <v>220</v>
      </c>
      <c r="J328" s="45" t="s">
        <v>665</v>
      </c>
      <c r="K328" s="45" t="s">
        <v>666</v>
      </c>
      <c r="L328" s="45" t="s">
        <v>413</v>
      </c>
      <c r="M328" s="45" t="s">
        <v>585</v>
      </c>
      <c r="N328" s="45" t="s">
        <v>539</v>
      </c>
      <c r="O328" s="52" t="s">
        <v>326</v>
      </c>
      <c r="P328" s="63" t="s">
        <v>276</v>
      </c>
      <c r="Q328" s="57" t="str">
        <f>MID(Tabla1[[#This Row],[Aplicación]],14,1)</f>
        <v>2</v>
      </c>
      <c r="R328" s="35" t="s">
        <v>265</v>
      </c>
      <c r="S328" s="57" t="str">
        <f>MID(Tabla1[[#This Row],[Aplicación]],6,2)</f>
        <v>11</v>
      </c>
      <c r="T328" s="54" t="str">
        <f>VLOOKUP(Tabla1[[#This Row],[AREA]],Hoja1!A:B,2,FALSE)</f>
        <v>11. Salud pública y seguridad ciudadana</v>
      </c>
      <c r="U328" s="57" t="str">
        <f>MID(Tabla1[[#This Row],[Aplicación]],9,4)</f>
        <v>1361</v>
      </c>
      <c r="V328" s="54" t="str">
        <f>VLOOKUP(Tabla1[[#This Row],[PROGRAMA]],Hoja1!A:B,2,FALSE)</f>
        <v>1361. Prevención y extinción de incencios</v>
      </c>
      <c r="W328" s="57" t="str">
        <f>MID(Tabla1[[#This Row],[Aplicación]],14,2)</f>
        <v>22</v>
      </c>
      <c r="X328" s="57" t="str">
        <f>MID(Tabla1[[#This Row],[Aplicación]],14,6)</f>
        <v>22199</v>
      </c>
    </row>
    <row r="329" spans="1:24" hidden="1" x14ac:dyDescent="0.25">
      <c r="A329" s="60">
        <v>220240003081</v>
      </c>
      <c r="B329" s="43" t="s">
        <v>390</v>
      </c>
      <c r="C329" s="61">
        <v>45343</v>
      </c>
      <c r="D329" s="60">
        <v>22024001838</v>
      </c>
      <c r="E329" s="43" t="s">
        <v>1159</v>
      </c>
      <c r="F329" s="62">
        <v>230.77</v>
      </c>
      <c r="G329" s="43" t="s">
        <v>39</v>
      </c>
      <c r="H329" s="43" t="s">
        <v>1769</v>
      </c>
      <c r="I329" s="60">
        <v>220</v>
      </c>
      <c r="J329" s="43" t="s">
        <v>398</v>
      </c>
      <c r="K329" s="43" t="s">
        <v>398</v>
      </c>
      <c r="L329" s="43" t="s">
        <v>399</v>
      </c>
      <c r="M329" s="43" t="s">
        <v>585</v>
      </c>
      <c r="N329" s="43" t="s">
        <v>539</v>
      </c>
      <c r="O329" s="52" t="s">
        <v>326</v>
      </c>
      <c r="P329" s="63" t="s">
        <v>276</v>
      </c>
      <c r="Q329" s="57" t="str">
        <f>MID(Tabla1[[#This Row],[Aplicación]],14,1)</f>
        <v>2</v>
      </c>
      <c r="R329" s="35" t="s">
        <v>265</v>
      </c>
      <c r="S329" s="57" t="str">
        <f>MID(Tabla1[[#This Row],[Aplicación]],6,2)</f>
        <v>10</v>
      </c>
      <c r="T329" s="54" t="str">
        <f>VLOOKUP(Tabla1[[#This Row],[AREA]],Hoja1!A:B,2,FALSE)</f>
        <v>10. Personas mayores, familia y servicios sociales</v>
      </c>
      <c r="U329" s="57" t="str">
        <f>MID(Tabla1[[#This Row],[Aplicación]],9,4)</f>
        <v>2412</v>
      </c>
      <c r="V329" s="54" t="str">
        <f>VLOOKUP(Tabla1[[#This Row],[PROGRAMA]],Hoja1!A:B,2,FALSE)</f>
        <v>2412. Formación para el empleo</v>
      </c>
      <c r="W329" s="57" t="str">
        <f>MID(Tabla1[[#This Row],[Aplicación]],14,2)</f>
        <v>21</v>
      </c>
      <c r="X329" s="57" t="str">
        <f>MID(Tabla1[[#This Row],[Aplicación]],14,6)</f>
        <v>213</v>
      </c>
    </row>
    <row r="330" spans="1:24" hidden="1" x14ac:dyDescent="0.25">
      <c r="A330" s="60">
        <v>220240007178</v>
      </c>
      <c r="B330" s="43" t="s">
        <v>390</v>
      </c>
      <c r="C330" s="61">
        <v>45369</v>
      </c>
      <c r="D330" s="60">
        <v>22024003243</v>
      </c>
      <c r="E330" s="43" t="s">
        <v>1159</v>
      </c>
      <c r="F330" s="62">
        <v>236.22</v>
      </c>
      <c r="G330" s="43" t="s">
        <v>18</v>
      </c>
      <c r="H330" s="43" t="s">
        <v>1760</v>
      </c>
      <c r="I330" s="60">
        <v>220</v>
      </c>
      <c r="J330" s="43" t="s">
        <v>398</v>
      </c>
      <c r="K330" s="43" t="s">
        <v>398</v>
      </c>
      <c r="L330" s="43" t="s">
        <v>399</v>
      </c>
      <c r="M330" s="43" t="s">
        <v>585</v>
      </c>
      <c r="N330" s="43" t="s">
        <v>539</v>
      </c>
      <c r="O330" s="52" t="s">
        <v>326</v>
      </c>
      <c r="P330" s="63" t="s">
        <v>276</v>
      </c>
      <c r="Q330" s="57" t="str">
        <f>MID(Tabla1[[#This Row],[Aplicación]],14,1)</f>
        <v>2</v>
      </c>
      <c r="R330" s="35" t="s">
        <v>265</v>
      </c>
      <c r="S330" s="57" t="str">
        <f>MID(Tabla1[[#This Row],[Aplicación]],6,2)</f>
        <v>10</v>
      </c>
      <c r="T330" s="54" t="str">
        <f>VLOOKUP(Tabla1[[#This Row],[AREA]],Hoja1!A:B,2,FALSE)</f>
        <v>10. Personas mayores, familia y servicios sociales</v>
      </c>
      <c r="U330" s="57" t="str">
        <f>MID(Tabla1[[#This Row],[Aplicación]],9,4)</f>
        <v>2412</v>
      </c>
      <c r="V330" s="54" t="str">
        <f>VLOOKUP(Tabla1[[#This Row],[PROGRAMA]],Hoja1!A:B,2,FALSE)</f>
        <v>2412. Formación para el empleo</v>
      </c>
      <c r="W330" s="57" t="str">
        <f>MID(Tabla1[[#This Row],[Aplicación]],14,2)</f>
        <v>21</v>
      </c>
      <c r="X330" s="57" t="str">
        <f>MID(Tabla1[[#This Row],[Aplicación]],14,6)</f>
        <v>213</v>
      </c>
    </row>
    <row r="331" spans="1:24" hidden="1" x14ac:dyDescent="0.25">
      <c r="A331" s="60">
        <v>220240000774</v>
      </c>
      <c r="B331" s="43" t="s">
        <v>390</v>
      </c>
      <c r="C331" s="61">
        <v>45329</v>
      </c>
      <c r="D331" s="60">
        <v>22024000595</v>
      </c>
      <c r="E331" s="43" t="s">
        <v>1345</v>
      </c>
      <c r="F331" s="62">
        <v>238.31</v>
      </c>
      <c r="G331" s="43" t="s">
        <v>951</v>
      </c>
      <c r="H331" s="43" t="s">
        <v>1823</v>
      </c>
      <c r="I331" s="60">
        <v>220</v>
      </c>
      <c r="J331" s="43" t="s">
        <v>398</v>
      </c>
      <c r="K331" s="43" t="s">
        <v>398</v>
      </c>
      <c r="L331" s="43" t="s">
        <v>413</v>
      </c>
      <c r="M331" s="43" t="s">
        <v>585</v>
      </c>
      <c r="N331" s="43" t="s">
        <v>539</v>
      </c>
      <c r="O331" s="52" t="s">
        <v>326</v>
      </c>
      <c r="P331" s="63" t="s">
        <v>276</v>
      </c>
      <c r="Q331" s="57" t="str">
        <f>MID(Tabla1[[#This Row],[Aplicación]],14,1)</f>
        <v>2</v>
      </c>
      <c r="R331" s="35" t="s">
        <v>265</v>
      </c>
      <c r="S331" s="57" t="str">
        <f>MID(Tabla1[[#This Row],[Aplicación]],6,2)</f>
        <v>10</v>
      </c>
      <c r="T331" s="54" t="str">
        <f>VLOOKUP(Tabla1[[#This Row],[AREA]],Hoja1!A:B,2,FALSE)</f>
        <v>10. Personas mayores, familia y servicios sociales</v>
      </c>
      <c r="U331" s="57" t="str">
        <f>MID(Tabla1[[#This Row],[Aplicación]],9,4)</f>
        <v>2412</v>
      </c>
      <c r="V331" s="54" t="str">
        <f>VLOOKUP(Tabla1[[#This Row],[PROGRAMA]],Hoja1!A:B,2,FALSE)</f>
        <v>2412. Formación para el empleo</v>
      </c>
      <c r="W331" s="57" t="str">
        <f>MID(Tabla1[[#This Row],[Aplicación]],14,2)</f>
        <v>22</v>
      </c>
      <c r="X331" s="57" t="str">
        <f>MID(Tabla1[[#This Row],[Aplicación]],14,6)</f>
        <v>22106</v>
      </c>
    </row>
    <row r="332" spans="1:24" hidden="1" x14ac:dyDescent="0.25">
      <c r="A332" s="60">
        <v>220240001370</v>
      </c>
      <c r="B332" s="43" t="s">
        <v>390</v>
      </c>
      <c r="C332" s="61">
        <v>45331</v>
      </c>
      <c r="D332" s="60">
        <v>22024001484</v>
      </c>
      <c r="E332" s="43" t="s">
        <v>1158</v>
      </c>
      <c r="F332" s="62">
        <v>240.79</v>
      </c>
      <c r="G332" s="43" t="s">
        <v>967</v>
      </c>
      <c r="H332" s="43" t="s">
        <v>1824</v>
      </c>
      <c r="I332" s="60">
        <v>220</v>
      </c>
      <c r="J332" s="43" t="s">
        <v>685</v>
      </c>
      <c r="K332" s="43" t="s">
        <v>398</v>
      </c>
      <c r="L332" s="43" t="s">
        <v>399</v>
      </c>
      <c r="M332" s="43" t="s">
        <v>585</v>
      </c>
      <c r="N332" s="43" t="s">
        <v>539</v>
      </c>
      <c r="O332" s="52" t="s">
        <v>326</v>
      </c>
      <c r="P332" s="63" t="s">
        <v>276</v>
      </c>
      <c r="Q332" s="57" t="str">
        <f>MID(Tabla1[[#This Row],[Aplicación]],14,1)</f>
        <v>2</v>
      </c>
      <c r="R332" s="35" t="s">
        <v>265</v>
      </c>
      <c r="S332" s="57" t="str">
        <f>MID(Tabla1[[#This Row],[Aplicación]],6,2)</f>
        <v>10</v>
      </c>
      <c r="T332" s="54" t="str">
        <f>VLOOKUP(Tabla1[[#This Row],[AREA]],Hoja1!A:B,2,FALSE)</f>
        <v>10. Personas mayores, familia y servicios sociales</v>
      </c>
      <c r="U332" s="57" t="str">
        <f>MID(Tabla1[[#This Row],[Aplicación]],9,4)</f>
        <v>2312</v>
      </c>
      <c r="V332" s="54" t="str">
        <f>VLOOKUP(Tabla1[[#This Row],[PROGRAMA]],Hoja1!A:B,2,FALSE)</f>
        <v>2312. Iniciativas sociales</v>
      </c>
      <c r="W332" s="57" t="str">
        <f>MID(Tabla1[[#This Row],[Aplicación]],14,2)</f>
        <v>21</v>
      </c>
      <c r="X332" s="57" t="str">
        <f>MID(Tabla1[[#This Row],[Aplicación]],14,6)</f>
        <v>213</v>
      </c>
    </row>
    <row r="333" spans="1:24" hidden="1" x14ac:dyDescent="0.25">
      <c r="A333" s="60">
        <v>220240001328</v>
      </c>
      <c r="B333" s="43" t="s">
        <v>390</v>
      </c>
      <c r="C333" s="61">
        <v>45331</v>
      </c>
      <c r="D333" s="60">
        <v>22024001478</v>
      </c>
      <c r="E333" s="43" t="s">
        <v>1179</v>
      </c>
      <c r="F333" s="62">
        <v>240.97</v>
      </c>
      <c r="G333" s="43" t="s">
        <v>717</v>
      </c>
      <c r="H333" s="43" t="s">
        <v>1825</v>
      </c>
      <c r="I333" s="60">
        <v>220</v>
      </c>
      <c r="J333" s="43" t="s">
        <v>719</v>
      </c>
      <c r="K333" s="43" t="s">
        <v>720</v>
      </c>
      <c r="L333" s="43" t="s">
        <v>399</v>
      </c>
      <c r="M333" s="43" t="s">
        <v>585</v>
      </c>
      <c r="N333" s="43" t="s">
        <v>539</v>
      </c>
      <c r="O333" s="52" t="s">
        <v>326</v>
      </c>
      <c r="P333" s="63" t="s">
        <v>276</v>
      </c>
      <c r="Q333" s="57" t="str">
        <f>MID(Tabla1[[#This Row],[Aplicación]],14,1)</f>
        <v>2</v>
      </c>
      <c r="R333" s="35" t="s">
        <v>265</v>
      </c>
      <c r="S333" s="57" t="str">
        <f>MID(Tabla1[[#This Row],[Aplicación]],6,2)</f>
        <v>06</v>
      </c>
      <c r="T333" s="54" t="str">
        <f>VLOOKUP(Tabla1[[#This Row],[AREA]],Hoja1!A:B,2,FALSE)</f>
        <v>06. Educación y cultura</v>
      </c>
      <c r="U333" s="57" t="str">
        <f>MID(Tabla1[[#This Row],[Aplicación]],9,4)</f>
        <v>3321</v>
      </c>
      <c r="V333" s="54" t="str">
        <f>VLOOKUP(Tabla1[[#This Row],[PROGRAMA]],Hoja1!A:B,2,FALSE)</f>
        <v>3321. Bibliotecas públicas</v>
      </c>
      <c r="W333" s="57" t="str">
        <f>MID(Tabla1[[#This Row],[Aplicación]],14,2)</f>
        <v>21</v>
      </c>
      <c r="X333" s="57" t="str">
        <f>MID(Tabla1[[#This Row],[Aplicación]],14,6)</f>
        <v>213</v>
      </c>
    </row>
    <row r="334" spans="1:24" hidden="1" x14ac:dyDescent="0.25">
      <c r="A334" s="60">
        <v>220240001371</v>
      </c>
      <c r="B334" s="43" t="s">
        <v>390</v>
      </c>
      <c r="C334" s="61">
        <v>45331</v>
      </c>
      <c r="D334" s="60">
        <v>22024001485</v>
      </c>
      <c r="E334" s="43" t="s">
        <v>1158</v>
      </c>
      <c r="F334" s="62">
        <v>240.97</v>
      </c>
      <c r="G334" s="43" t="s">
        <v>717</v>
      </c>
      <c r="H334" s="43" t="s">
        <v>1826</v>
      </c>
      <c r="I334" s="60">
        <v>220</v>
      </c>
      <c r="J334" s="43" t="s">
        <v>719</v>
      </c>
      <c r="K334" s="43" t="s">
        <v>720</v>
      </c>
      <c r="L334" s="43" t="s">
        <v>399</v>
      </c>
      <c r="M334" s="43" t="s">
        <v>585</v>
      </c>
      <c r="N334" s="43" t="s">
        <v>539</v>
      </c>
      <c r="O334" s="52" t="s">
        <v>326</v>
      </c>
      <c r="P334" s="63" t="s">
        <v>276</v>
      </c>
      <c r="Q334" s="57" t="str">
        <f>MID(Tabla1[[#This Row],[Aplicación]],14,1)</f>
        <v>2</v>
      </c>
      <c r="R334" s="35" t="s">
        <v>265</v>
      </c>
      <c r="S334" s="57" t="str">
        <f>MID(Tabla1[[#This Row],[Aplicación]],6,2)</f>
        <v>10</v>
      </c>
      <c r="T334" s="54" t="str">
        <f>VLOOKUP(Tabla1[[#This Row],[AREA]],Hoja1!A:B,2,FALSE)</f>
        <v>10. Personas mayores, familia y servicios sociales</v>
      </c>
      <c r="U334" s="57" t="str">
        <f>MID(Tabla1[[#This Row],[Aplicación]],9,4)</f>
        <v>2312</v>
      </c>
      <c r="V334" s="54" t="str">
        <f>VLOOKUP(Tabla1[[#This Row],[PROGRAMA]],Hoja1!A:B,2,FALSE)</f>
        <v>2312. Iniciativas sociales</v>
      </c>
      <c r="W334" s="57" t="str">
        <f>MID(Tabla1[[#This Row],[Aplicación]],14,2)</f>
        <v>21</v>
      </c>
      <c r="X334" s="57" t="str">
        <f>MID(Tabla1[[#This Row],[Aplicación]],14,6)</f>
        <v>213</v>
      </c>
    </row>
    <row r="335" spans="1:24" hidden="1" x14ac:dyDescent="0.25">
      <c r="A335" s="60">
        <v>220240000742</v>
      </c>
      <c r="B335" s="43" t="s">
        <v>390</v>
      </c>
      <c r="C335" s="61">
        <v>45327</v>
      </c>
      <c r="D335" s="60">
        <v>22024000116</v>
      </c>
      <c r="E335" s="43" t="s">
        <v>1158</v>
      </c>
      <c r="F335" s="62">
        <v>242</v>
      </c>
      <c r="G335" s="43" t="s">
        <v>769</v>
      </c>
      <c r="H335" s="43" t="s">
        <v>1827</v>
      </c>
      <c r="I335" s="60">
        <v>220</v>
      </c>
      <c r="J335" s="43" t="s">
        <v>398</v>
      </c>
      <c r="K335" s="43" t="s">
        <v>398</v>
      </c>
      <c r="L335" s="43" t="s">
        <v>399</v>
      </c>
      <c r="M335" s="43" t="s">
        <v>585</v>
      </c>
      <c r="N335" s="43" t="s">
        <v>539</v>
      </c>
      <c r="O335" s="52" t="s">
        <v>326</v>
      </c>
      <c r="P335" s="63" t="s">
        <v>276</v>
      </c>
      <c r="Q335" s="57" t="str">
        <f>MID(Tabla1[[#This Row],[Aplicación]],14,1)</f>
        <v>2</v>
      </c>
      <c r="R335" s="35" t="s">
        <v>265</v>
      </c>
      <c r="S335" s="57" t="str">
        <f>MID(Tabla1[[#This Row],[Aplicación]],6,2)</f>
        <v>10</v>
      </c>
      <c r="T335" s="54" t="str">
        <f>VLOOKUP(Tabla1[[#This Row],[AREA]],Hoja1!A:B,2,FALSE)</f>
        <v>10. Personas mayores, familia y servicios sociales</v>
      </c>
      <c r="U335" s="57" t="str">
        <f>MID(Tabla1[[#This Row],[Aplicación]],9,4)</f>
        <v>2312</v>
      </c>
      <c r="V335" s="54" t="str">
        <f>VLOOKUP(Tabla1[[#This Row],[PROGRAMA]],Hoja1!A:B,2,FALSE)</f>
        <v>2312. Iniciativas sociales</v>
      </c>
      <c r="W335" s="57" t="str">
        <f>MID(Tabla1[[#This Row],[Aplicación]],14,2)</f>
        <v>21</v>
      </c>
      <c r="X335" s="57" t="str">
        <f>MID(Tabla1[[#This Row],[Aplicación]],14,6)</f>
        <v>213</v>
      </c>
    </row>
    <row r="336" spans="1:24" hidden="1" x14ac:dyDescent="0.25">
      <c r="A336" s="53">
        <v>220240000729</v>
      </c>
      <c r="B336" s="45" t="s">
        <v>390</v>
      </c>
      <c r="C336" s="50">
        <v>45327</v>
      </c>
      <c r="D336" s="44">
        <v>22024000035</v>
      </c>
      <c r="E336" s="45" t="s">
        <v>1158</v>
      </c>
      <c r="F336" s="51">
        <v>248.05</v>
      </c>
      <c r="G336" s="45" t="s">
        <v>14</v>
      </c>
      <c r="H336" s="45" t="s">
        <v>1829</v>
      </c>
      <c r="I336" s="44">
        <v>220</v>
      </c>
      <c r="J336" s="45" t="s">
        <v>398</v>
      </c>
      <c r="K336" s="45" t="s">
        <v>398</v>
      </c>
      <c r="L336" s="45" t="s">
        <v>399</v>
      </c>
      <c r="M336" s="45" t="s">
        <v>585</v>
      </c>
      <c r="N336" s="45" t="s">
        <v>539</v>
      </c>
      <c r="O336" s="52" t="s">
        <v>326</v>
      </c>
      <c r="P336" s="63" t="s">
        <v>276</v>
      </c>
      <c r="Q336" s="57" t="str">
        <f>MID(Tabla1[[#This Row],[Aplicación]],14,1)</f>
        <v>2</v>
      </c>
      <c r="R336" s="35" t="s">
        <v>265</v>
      </c>
      <c r="S336" s="57" t="str">
        <f>MID(Tabla1[[#This Row],[Aplicación]],6,2)</f>
        <v>10</v>
      </c>
      <c r="T336" s="54" t="str">
        <f>VLOOKUP(Tabla1[[#This Row],[AREA]],Hoja1!A:B,2,FALSE)</f>
        <v>10. Personas mayores, familia y servicios sociales</v>
      </c>
      <c r="U336" s="57" t="str">
        <f>MID(Tabla1[[#This Row],[Aplicación]],9,4)</f>
        <v>2312</v>
      </c>
      <c r="V336" s="54" t="str">
        <f>VLOOKUP(Tabla1[[#This Row],[PROGRAMA]],Hoja1!A:B,2,FALSE)</f>
        <v>2312. Iniciativas sociales</v>
      </c>
      <c r="W336" s="57" t="str">
        <f>MID(Tabla1[[#This Row],[Aplicación]],14,2)</f>
        <v>21</v>
      </c>
      <c r="X336" s="57" t="str">
        <f>MID(Tabla1[[#This Row],[Aplicación]],14,6)</f>
        <v>213</v>
      </c>
    </row>
    <row r="337" spans="1:24" hidden="1" x14ac:dyDescent="0.25">
      <c r="A337" s="60">
        <v>220240003081</v>
      </c>
      <c r="B337" s="43" t="s">
        <v>390</v>
      </c>
      <c r="C337" s="61">
        <v>45343</v>
      </c>
      <c r="D337" s="60">
        <v>22024001835</v>
      </c>
      <c r="E337" s="43" t="s">
        <v>1159</v>
      </c>
      <c r="F337" s="62">
        <v>250</v>
      </c>
      <c r="G337" s="43" t="s">
        <v>39</v>
      </c>
      <c r="H337" s="43" t="s">
        <v>1769</v>
      </c>
      <c r="I337" s="60">
        <v>220</v>
      </c>
      <c r="J337" s="43" t="s">
        <v>398</v>
      </c>
      <c r="K337" s="43" t="s">
        <v>398</v>
      </c>
      <c r="L337" s="43" t="s">
        <v>399</v>
      </c>
      <c r="M337" s="43" t="s">
        <v>585</v>
      </c>
      <c r="N337" s="43" t="s">
        <v>539</v>
      </c>
      <c r="O337" s="52" t="s">
        <v>326</v>
      </c>
      <c r="P337" s="63" t="s">
        <v>276</v>
      </c>
      <c r="Q337" s="57" t="str">
        <f>MID(Tabla1[[#This Row],[Aplicación]],14,1)</f>
        <v>2</v>
      </c>
      <c r="R337" s="35" t="s">
        <v>265</v>
      </c>
      <c r="S337" s="57" t="str">
        <f>MID(Tabla1[[#This Row],[Aplicación]],6,2)</f>
        <v>10</v>
      </c>
      <c r="T337" s="54" t="str">
        <f>VLOOKUP(Tabla1[[#This Row],[AREA]],Hoja1!A:B,2,FALSE)</f>
        <v>10. Personas mayores, familia y servicios sociales</v>
      </c>
      <c r="U337" s="57" t="str">
        <f>MID(Tabla1[[#This Row],[Aplicación]],9,4)</f>
        <v>2412</v>
      </c>
      <c r="V337" s="54" t="str">
        <f>VLOOKUP(Tabla1[[#This Row],[PROGRAMA]],Hoja1!A:B,2,FALSE)</f>
        <v>2412. Formación para el empleo</v>
      </c>
      <c r="W337" s="57" t="str">
        <f>MID(Tabla1[[#This Row],[Aplicación]],14,2)</f>
        <v>21</v>
      </c>
      <c r="X337" s="57" t="str">
        <f>MID(Tabla1[[#This Row],[Aplicación]],14,6)</f>
        <v>213</v>
      </c>
    </row>
    <row r="338" spans="1:24" hidden="1" x14ac:dyDescent="0.25">
      <c r="A338" s="60">
        <v>220240006272</v>
      </c>
      <c r="B338" s="43" t="s">
        <v>390</v>
      </c>
      <c r="C338" s="61">
        <v>45364</v>
      </c>
      <c r="D338" s="60">
        <v>22024003136</v>
      </c>
      <c r="E338" s="43" t="s">
        <v>1346</v>
      </c>
      <c r="F338" s="62">
        <v>250</v>
      </c>
      <c r="G338" s="43" t="s">
        <v>710</v>
      </c>
      <c r="H338" s="43" t="s">
        <v>1830</v>
      </c>
      <c r="I338" s="60">
        <v>220</v>
      </c>
      <c r="J338" s="43" t="s">
        <v>398</v>
      </c>
      <c r="K338" s="43" t="s">
        <v>398</v>
      </c>
      <c r="L338" s="43" t="s">
        <v>399</v>
      </c>
      <c r="M338" s="43" t="s">
        <v>585</v>
      </c>
      <c r="N338" s="43" t="s">
        <v>539</v>
      </c>
      <c r="O338" s="52" t="s">
        <v>326</v>
      </c>
      <c r="P338" s="63" t="s">
        <v>276</v>
      </c>
      <c r="Q338" s="57" t="str">
        <f>MID(Tabla1[[#This Row],[Aplicación]],14,1)</f>
        <v>2</v>
      </c>
      <c r="R338" s="35" t="s">
        <v>265</v>
      </c>
      <c r="S338" s="57" t="str">
        <f>MID(Tabla1[[#This Row],[Aplicación]],6,2)</f>
        <v>10</v>
      </c>
      <c r="T338" s="54" t="str">
        <f>VLOOKUP(Tabla1[[#This Row],[AREA]],Hoja1!A:B,2,FALSE)</f>
        <v>10. Personas mayores, familia y servicios sociales</v>
      </c>
      <c r="U338" s="57" t="str">
        <f>MID(Tabla1[[#This Row],[Aplicación]],9,4)</f>
        <v>2314</v>
      </c>
      <c r="V338" s="54" t="str">
        <f>VLOOKUP(Tabla1[[#This Row],[PROGRAMA]],Hoja1!A:B,2,FALSE)</f>
        <v>2314. Centro de programas juveniles</v>
      </c>
      <c r="W338" s="57" t="str">
        <f>MID(Tabla1[[#This Row],[Aplicación]],14,2)</f>
        <v>22</v>
      </c>
      <c r="X338" s="57" t="str">
        <f>MID(Tabla1[[#This Row],[Aplicación]],14,6)</f>
        <v>22615</v>
      </c>
    </row>
    <row r="339" spans="1:24" hidden="1" x14ac:dyDescent="0.25">
      <c r="A339" s="60">
        <v>220240003368</v>
      </c>
      <c r="B339" s="43" t="s">
        <v>390</v>
      </c>
      <c r="C339" s="61">
        <v>45348</v>
      </c>
      <c r="D339" s="60">
        <v>22024002296</v>
      </c>
      <c r="E339" s="43" t="s">
        <v>1347</v>
      </c>
      <c r="F339" s="62">
        <v>250</v>
      </c>
      <c r="G339" s="43" t="s">
        <v>73</v>
      </c>
      <c r="H339" s="43" t="s">
        <v>1831</v>
      </c>
      <c r="I339" s="60">
        <v>220</v>
      </c>
      <c r="J339" s="43" t="s">
        <v>398</v>
      </c>
      <c r="K339" s="43" t="s">
        <v>398</v>
      </c>
      <c r="L339" s="43" t="s">
        <v>399</v>
      </c>
      <c r="M339" s="43" t="s">
        <v>585</v>
      </c>
      <c r="N339" s="43" t="s">
        <v>539</v>
      </c>
      <c r="O339" s="52" t="s">
        <v>326</v>
      </c>
      <c r="P339" s="63" t="s">
        <v>276</v>
      </c>
      <c r="Q339" s="57" t="str">
        <f>MID(Tabla1[[#This Row],[Aplicación]],14,1)</f>
        <v>2</v>
      </c>
      <c r="R339" s="35" t="s">
        <v>265</v>
      </c>
      <c r="S339" s="57" t="str">
        <f>MID(Tabla1[[#This Row],[Aplicación]],6,2)</f>
        <v>11</v>
      </c>
      <c r="T339" s="54" t="str">
        <f>VLOOKUP(Tabla1[[#This Row],[AREA]],Hoja1!A:B,2,FALSE)</f>
        <v>11. Salud pública y seguridad ciudadana</v>
      </c>
      <c r="U339" s="57" t="str">
        <f>MID(Tabla1[[#This Row],[Aplicación]],9,4)</f>
        <v>1321</v>
      </c>
      <c r="V339" s="54" t="str">
        <f>VLOOKUP(Tabla1[[#This Row],[PROGRAMA]],Hoja1!A:B,2,FALSE)</f>
        <v>1321. Policía municipal</v>
      </c>
      <c r="W339" s="57" t="str">
        <f>MID(Tabla1[[#This Row],[Aplicación]],14,2)</f>
        <v>22</v>
      </c>
      <c r="X339" s="57" t="str">
        <f>MID(Tabla1[[#This Row],[Aplicación]],14,6)</f>
        <v>223</v>
      </c>
    </row>
    <row r="340" spans="1:24" hidden="1" x14ac:dyDescent="0.25">
      <c r="A340" s="60">
        <v>220229000349</v>
      </c>
      <c r="B340" s="43" t="s">
        <v>390</v>
      </c>
      <c r="C340" s="61">
        <v>45292</v>
      </c>
      <c r="D340" s="60">
        <v>22024002852</v>
      </c>
      <c r="E340" s="43" t="s">
        <v>1348</v>
      </c>
      <c r="F340" s="62">
        <v>10579.03</v>
      </c>
      <c r="G340" s="43" t="s">
        <v>55</v>
      </c>
      <c r="H340" s="43" t="s">
        <v>772</v>
      </c>
      <c r="I340" s="60">
        <v>220</v>
      </c>
      <c r="J340" s="43" t="s">
        <v>575</v>
      </c>
      <c r="K340" s="43" t="s">
        <v>398</v>
      </c>
      <c r="L340" s="43" t="s">
        <v>399</v>
      </c>
      <c r="M340" s="43" t="s">
        <v>395</v>
      </c>
      <c r="N340" s="43" t="s">
        <v>433</v>
      </c>
      <c r="O340" s="52" t="s">
        <v>325</v>
      </c>
      <c r="P340" s="63" t="s">
        <v>276</v>
      </c>
      <c r="Q340" s="57" t="str">
        <f>MID(Tabla1[[#This Row],[Aplicación]],14,1)</f>
        <v>2</v>
      </c>
      <c r="R340" s="35" t="s">
        <v>265</v>
      </c>
      <c r="S340" s="57" t="str">
        <f>MID(Tabla1[[#This Row],[Aplicación]],6,2)</f>
        <v>03</v>
      </c>
      <c r="T340" s="54" t="str">
        <f>VLOOKUP(Tabla1[[#This Row],[AREA]],Hoja1!A:B,2,FALSE)</f>
        <v>03. Participación ciudadana y deportes</v>
      </c>
      <c r="U340" s="57" t="str">
        <f>MID(Tabla1[[#This Row],[Aplicación]],9,4)</f>
        <v>9241</v>
      </c>
      <c r="V340" s="54" t="str">
        <f>VLOOKUP(Tabla1[[#This Row],[PROGRAMA]],Hoja1!A:B,2,FALSE)</f>
        <v>9241. Participación ciudadana</v>
      </c>
      <c r="W340" s="57" t="str">
        <f>MID(Tabla1[[#This Row],[Aplicación]],14,2)</f>
        <v>22</v>
      </c>
      <c r="X340" s="57" t="str">
        <f>MID(Tabla1[[#This Row],[Aplicación]],14,6)</f>
        <v>22706</v>
      </c>
    </row>
    <row r="341" spans="1:24" hidden="1" x14ac:dyDescent="0.25">
      <c r="A341" s="60">
        <v>220240008427</v>
      </c>
      <c r="B341" s="43" t="s">
        <v>390</v>
      </c>
      <c r="C341" s="61">
        <v>45373</v>
      </c>
      <c r="D341" s="60">
        <v>22024003669</v>
      </c>
      <c r="E341" s="43" t="s">
        <v>1326</v>
      </c>
      <c r="F341" s="62">
        <v>252.34</v>
      </c>
      <c r="G341" s="43" t="s">
        <v>715</v>
      </c>
      <c r="H341" s="43" t="s">
        <v>1833</v>
      </c>
      <c r="I341" s="60">
        <v>220</v>
      </c>
      <c r="J341" s="43" t="s">
        <v>398</v>
      </c>
      <c r="K341" s="43" t="s">
        <v>398</v>
      </c>
      <c r="L341" s="43" t="s">
        <v>413</v>
      </c>
      <c r="M341" s="43" t="s">
        <v>585</v>
      </c>
      <c r="N341" s="43" t="s">
        <v>539</v>
      </c>
      <c r="O341" s="52" t="s">
        <v>326</v>
      </c>
      <c r="P341" s="63" t="s">
        <v>276</v>
      </c>
      <c r="Q341" s="57" t="str">
        <f>MID(Tabla1[[#This Row],[Aplicación]],14,1)</f>
        <v>2</v>
      </c>
      <c r="R341" s="35" t="s">
        <v>265</v>
      </c>
      <c r="S341" s="57" t="str">
        <f>MID(Tabla1[[#This Row],[Aplicación]],6,2)</f>
        <v>11</v>
      </c>
      <c r="T341" s="54" t="str">
        <f>VLOOKUP(Tabla1[[#This Row],[AREA]],Hoja1!A:B,2,FALSE)</f>
        <v>11. Salud pública y seguridad ciudadana</v>
      </c>
      <c r="U341" s="57" t="str">
        <f>MID(Tabla1[[#This Row],[Aplicación]],9,4)</f>
        <v>3111</v>
      </c>
      <c r="V341" s="54" t="str">
        <f>VLOOKUP(Tabla1[[#This Row],[PROGRAMA]],Hoja1!A:B,2,FALSE)</f>
        <v>3111. Protección de la salubridad pública</v>
      </c>
      <c r="W341" s="57" t="str">
        <f>MID(Tabla1[[#This Row],[Aplicación]],14,2)</f>
        <v>22</v>
      </c>
      <c r="X341" s="57" t="str">
        <f>MID(Tabla1[[#This Row],[Aplicación]],14,6)</f>
        <v>22699</v>
      </c>
    </row>
    <row r="342" spans="1:24" hidden="1" x14ac:dyDescent="0.25">
      <c r="A342" s="60">
        <v>220240000742</v>
      </c>
      <c r="B342" s="43" t="s">
        <v>390</v>
      </c>
      <c r="C342" s="61">
        <v>45327</v>
      </c>
      <c r="D342" s="60">
        <v>22024000115</v>
      </c>
      <c r="E342" s="43" t="s">
        <v>1158</v>
      </c>
      <c r="F342" s="62">
        <v>254.1</v>
      </c>
      <c r="G342" s="43" t="s">
        <v>769</v>
      </c>
      <c r="H342" s="43" t="s">
        <v>1827</v>
      </c>
      <c r="I342" s="60">
        <v>220</v>
      </c>
      <c r="J342" s="43" t="s">
        <v>398</v>
      </c>
      <c r="K342" s="43" t="s">
        <v>398</v>
      </c>
      <c r="L342" s="43" t="s">
        <v>399</v>
      </c>
      <c r="M342" s="43" t="s">
        <v>585</v>
      </c>
      <c r="N342" s="43" t="s">
        <v>539</v>
      </c>
      <c r="O342" s="52" t="s">
        <v>326</v>
      </c>
      <c r="P342" s="63" t="s">
        <v>276</v>
      </c>
      <c r="Q342" s="57" t="str">
        <f>MID(Tabla1[[#This Row],[Aplicación]],14,1)</f>
        <v>2</v>
      </c>
      <c r="R342" s="35" t="s">
        <v>265</v>
      </c>
      <c r="S342" s="57" t="str">
        <f>MID(Tabla1[[#This Row],[Aplicación]],6,2)</f>
        <v>10</v>
      </c>
      <c r="T342" s="54" t="str">
        <f>VLOOKUP(Tabla1[[#This Row],[AREA]],Hoja1!A:B,2,FALSE)</f>
        <v>10. Personas mayores, familia y servicios sociales</v>
      </c>
      <c r="U342" s="57" t="str">
        <f>MID(Tabla1[[#This Row],[Aplicación]],9,4)</f>
        <v>2312</v>
      </c>
      <c r="V342" s="54" t="str">
        <f>VLOOKUP(Tabla1[[#This Row],[PROGRAMA]],Hoja1!A:B,2,FALSE)</f>
        <v>2312. Iniciativas sociales</v>
      </c>
      <c r="W342" s="57" t="str">
        <f>MID(Tabla1[[#This Row],[Aplicación]],14,2)</f>
        <v>21</v>
      </c>
      <c r="X342" s="57" t="str">
        <f>MID(Tabla1[[#This Row],[Aplicación]],14,6)</f>
        <v>213</v>
      </c>
    </row>
    <row r="343" spans="1:24" hidden="1" x14ac:dyDescent="0.25">
      <c r="A343" s="60">
        <v>220239000823</v>
      </c>
      <c r="B343" s="43" t="s">
        <v>390</v>
      </c>
      <c r="C343" s="61">
        <v>45292</v>
      </c>
      <c r="D343" s="60">
        <v>22024001336</v>
      </c>
      <c r="E343" s="43" t="s">
        <v>1188</v>
      </c>
      <c r="F343" s="62">
        <v>4840</v>
      </c>
      <c r="G343" s="43" t="s">
        <v>956</v>
      </c>
      <c r="H343" s="43" t="s">
        <v>1120</v>
      </c>
      <c r="I343" s="60">
        <v>220</v>
      </c>
      <c r="J343" s="43" t="s">
        <v>398</v>
      </c>
      <c r="K343" s="43" t="s">
        <v>398</v>
      </c>
      <c r="L343" s="43" t="s">
        <v>399</v>
      </c>
      <c r="M343" s="43" t="s">
        <v>585</v>
      </c>
      <c r="N343" s="43" t="s">
        <v>539</v>
      </c>
      <c r="O343" s="52" t="s">
        <v>326</v>
      </c>
      <c r="P343" s="63" t="s">
        <v>276</v>
      </c>
      <c r="Q343" s="57" t="str">
        <f>MID(Tabla1[[#This Row],[Aplicación]],14,1)</f>
        <v>2</v>
      </c>
      <c r="R343" s="35" t="s">
        <v>265</v>
      </c>
      <c r="S343" s="57" t="str">
        <f>MID(Tabla1[[#This Row],[Aplicación]],6,2)</f>
        <v>01</v>
      </c>
      <c r="T343" s="54" t="str">
        <f>VLOOKUP(Tabla1[[#This Row],[AREA]],Hoja1!A:B,2,FALSE)</f>
        <v>01. Alcaldía</v>
      </c>
      <c r="U343" s="57" t="str">
        <f>MID(Tabla1[[#This Row],[Aplicación]],9,4)</f>
        <v>4331</v>
      </c>
      <c r="V343" s="54" t="str">
        <f>VLOOKUP(Tabla1[[#This Row],[PROGRAMA]],Hoja1!A:B,2,FALSE)</f>
        <v>4331. Desarrollo empresarial</v>
      </c>
      <c r="W343" s="57" t="str">
        <f>MID(Tabla1[[#This Row],[Aplicación]],14,2)</f>
        <v>22</v>
      </c>
      <c r="X343" s="57" t="str">
        <f>MID(Tabla1[[#This Row],[Aplicación]],14,6)</f>
        <v>22799</v>
      </c>
    </row>
    <row r="344" spans="1:24" hidden="1" x14ac:dyDescent="0.25">
      <c r="A344" s="60">
        <v>220240001376</v>
      </c>
      <c r="B344" s="43" t="s">
        <v>390</v>
      </c>
      <c r="C344" s="61">
        <v>45331</v>
      </c>
      <c r="D344" s="60">
        <v>22024001125</v>
      </c>
      <c r="E344" s="43" t="s">
        <v>1318</v>
      </c>
      <c r="F344" s="62">
        <v>266.2</v>
      </c>
      <c r="G344" s="43" t="s">
        <v>284</v>
      </c>
      <c r="H344" s="43" t="s">
        <v>1834</v>
      </c>
      <c r="I344" s="60">
        <v>220</v>
      </c>
      <c r="J344" s="43" t="s">
        <v>841</v>
      </c>
      <c r="K344" s="43" t="s">
        <v>398</v>
      </c>
      <c r="L344" s="43" t="s">
        <v>399</v>
      </c>
      <c r="M344" s="43" t="s">
        <v>585</v>
      </c>
      <c r="N344" s="43" t="s">
        <v>539</v>
      </c>
      <c r="O344" s="52" t="s">
        <v>326</v>
      </c>
      <c r="P344" s="63" t="s">
        <v>276</v>
      </c>
      <c r="Q344" s="57" t="str">
        <f>MID(Tabla1[[#This Row],[Aplicación]],14,1)</f>
        <v>2</v>
      </c>
      <c r="R344" s="35" t="s">
        <v>265</v>
      </c>
      <c r="S344" s="57" t="str">
        <f>MID(Tabla1[[#This Row],[Aplicación]],6,2)</f>
        <v>11</v>
      </c>
      <c r="T344" s="54" t="str">
        <f>VLOOKUP(Tabla1[[#This Row],[AREA]],Hoja1!A:B,2,FALSE)</f>
        <v>11. Salud pública y seguridad ciudadana</v>
      </c>
      <c r="U344" s="57" t="str">
        <f>MID(Tabla1[[#This Row],[Aplicación]],9,4)</f>
        <v>3111</v>
      </c>
      <c r="V344" s="54" t="str">
        <f>VLOOKUP(Tabla1[[#This Row],[PROGRAMA]],Hoja1!A:B,2,FALSE)</f>
        <v>3111. Protección de la salubridad pública</v>
      </c>
      <c r="W344" s="57" t="str">
        <f>MID(Tabla1[[#This Row],[Aplicación]],14,2)</f>
        <v>22</v>
      </c>
      <c r="X344" s="57" t="str">
        <f>MID(Tabla1[[#This Row],[Aplicación]],14,6)</f>
        <v>22106</v>
      </c>
    </row>
    <row r="345" spans="1:24" hidden="1" x14ac:dyDescent="0.25">
      <c r="A345" s="60">
        <v>220240001349</v>
      </c>
      <c r="B345" s="43" t="s">
        <v>390</v>
      </c>
      <c r="C345" s="61">
        <v>45331</v>
      </c>
      <c r="D345" s="60">
        <v>22024001593</v>
      </c>
      <c r="E345" s="43" t="s">
        <v>1282</v>
      </c>
      <c r="F345" s="62">
        <v>12112.12</v>
      </c>
      <c r="G345" s="43" t="s">
        <v>426</v>
      </c>
      <c r="H345" s="43" t="s">
        <v>1714</v>
      </c>
      <c r="I345" s="60">
        <v>220</v>
      </c>
      <c r="J345" s="43" t="s">
        <v>427</v>
      </c>
      <c r="K345" s="43" t="s">
        <v>428</v>
      </c>
      <c r="L345" s="43" t="s">
        <v>413</v>
      </c>
      <c r="M345" s="43" t="s">
        <v>395</v>
      </c>
      <c r="N345" s="43" t="s">
        <v>433</v>
      </c>
      <c r="O345" s="52" t="s">
        <v>321</v>
      </c>
      <c r="P345" s="63" t="s">
        <v>276</v>
      </c>
      <c r="Q345" s="57" t="str">
        <f>MID(Tabla1[[#This Row],[Aplicación]],14,1)</f>
        <v>2</v>
      </c>
      <c r="R345" s="35" t="s">
        <v>265</v>
      </c>
      <c r="S345" s="57" t="str">
        <f>MID(Tabla1[[#This Row],[Aplicación]],6,2)</f>
        <v>06</v>
      </c>
      <c r="T345" s="54" t="str">
        <f>VLOOKUP(Tabla1[[#This Row],[AREA]],Hoja1!A:B,2,FALSE)</f>
        <v>06. Educación y cultura</v>
      </c>
      <c r="U345" s="57" t="str">
        <f>MID(Tabla1[[#This Row],[Aplicación]],9,4)</f>
        <v>3231</v>
      </c>
      <c r="V345" s="54" t="str">
        <f>VLOOKUP(Tabla1[[#This Row],[PROGRAMA]],Hoja1!A:B,2,FALSE)</f>
        <v>3231. Escuelas infantiles</v>
      </c>
      <c r="W345" s="57" t="str">
        <f>MID(Tabla1[[#This Row],[Aplicación]],14,2)</f>
        <v>22</v>
      </c>
      <c r="X345" s="57" t="str">
        <f>MID(Tabla1[[#This Row],[Aplicación]],14,6)</f>
        <v>22100</v>
      </c>
    </row>
    <row r="346" spans="1:24" hidden="1" x14ac:dyDescent="0.25">
      <c r="A346" s="60">
        <v>220239000424</v>
      </c>
      <c r="B346" s="43" t="s">
        <v>390</v>
      </c>
      <c r="C346" s="61">
        <v>45292</v>
      </c>
      <c r="D346" s="60">
        <v>22024001098</v>
      </c>
      <c r="E346" s="43" t="s">
        <v>1284</v>
      </c>
      <c r="F346" s="62">
        <v>12000</v>
      </c>
      <c r="G346" s="43" t="s">
        <v>15</v>
      </c>
      <c r="H346" s="43" t="s">
        <v>1835</v>
      </c>
      <c r="I346" s="60">
        <v>220</v>
      </c>
      <c r="J346" s="43" t="s">
        <v>537</v>
      </c>
      <c r="K346" s="43" t="s">
        <v>537</v>
      </c>
      <c r="L346" s="43" t="s">
        <v>413</v>
      </c>
      <c r="M346" s="43" t="s">
        <v>395</v>
      </c>
      <c r="N346" s="43" t="s">
        <v>396</v>
      </c>
      <c r="O346" s="52" t="s">
        <v>321</v>
      </c>
      <c r="P346" s="63" t="s">
        <v>276</v>
      </c>
      <c r="Q346" s="57" t="str">
        <f>MID(Tabla1[[#This Row],[Aplicación]],14,1)</f>
        <v>2</v>
      </c>
      <c r="R346" s="35" t="s">
        <v>265</v>
      </c>
      <c r="S346" s="57" t="str">
        <f>MID(Tabla1[[#This Row],[Aplicación]],6,2)</f>
        <v>10</v>
      </c>
      <c r="T346" s="54" t="str">
        <f>VLOOKUP(Tabla1[[#This Row],[AREA]],Hoja1!A:B,2,FALSE)</f>
        <v>10. Personas mayores, familia y servicios sociales</v>
      </c>
      <c r="U346" s="57" t="str">
        <f>MID(Tabla1[[#This Row],[Aplicación]],9,4)</f>
        <v>2311</v>
      </c>
      <c r="V346" s="54" t="str">
        <f>VLOOKUP(Tabla1[[#This Row],[PROGRAMA]],Hoja1!A:B,2,FALSE)</f>
        <v>2311. Intervención social</v>
      </c>
      <c r="W346" s="57" t="str">
        <f>MID(Tabla1[[#This Row],[Aplicación]],14,2)</f>
        <v>22</v>
      </c>
      <c r="X346" s="57" t="str">
        <f>MID(Tabla1[[#This Row],[Aplicación]],14,6)</f>
        <v>22102</v>
      </c>
    </row>
    <row r="347" spans="1:24" hidden="1" x14ac:dyDescent="0.25">
      <c r="A347" s="60">
        <v>220239000363</v>
      </c>
      <c r="B347" s="43" t="s">
        <v>390</v>
      </c>
      <c r="C347" s="61">
        <v>45292</v>
      </c>
      <c r="D347" s="60">
        <v>22024001443</v>
      </c>
      <c r="E347" s="43" t="s">
        <v>1349</v>
      </c>
      <c r="F347" s="62">
        <v>4598.3900000000003</v>
      </c>
      <c r="G347" s="43" t="s">
        <v>887</v>
      </c>
      <c r="H347" s="43" t="s">
        <v>1034</v>
      </c>
      <c r="I347" s="60">
        <v>220</v>
      </c>
      <c r="J347" s="43" t="s">
        <v>398</v>
      </c>
      <c r="K347" s="43" t="s">
        <v>398</v>
      </c>
      <c r="L347" s="43" t="s">
        <v>399</v>
      </c>
      <c r="M347" s="43" t="s">
        <v>585</v>
      </c>
      <c r="N347" s="43" t="s">
        <v>539</v>
      </c>
      <c r="O347" s="52" t="s">
        <v>326</v>
      </c>
      <c r="P347" s="63" t="s">
        <v>276</v>
      </c>
      <c r="Q347" s="57" t="str">
        <f>MID(Tabla1[[#This Row],[Aplicación]],14,1)</f>
        <v>2</v>
      </c>
      <c r="R347" s="35" t="s">
        <v>265</v>
      </c>
      <c r="S347" s="57" t="str">
        <f>MID(Tabla1[[#This Row],[Aplicación]],6,2)</f>
        <v>06</v>
      </c>
      <c r="T347" s="54" t="str">
        <f>VLOOKUP(Tabla1[[#This Row],[AREA]],Hoja1!A:B,2,FALSE)</f>
        <v>06. Educación y cultura</v>
      </c>
      <c r="U347" s="57" t="str">
        <f>MID(Tabla1[[#This Row],[Aplicación]],9,4)</f>
        <v>3341</v>
      </c>
      <c r="V347" s="54" t="str">
        <f>VLOOKUP(Tabla1[[#This Row],[PROGRAMA]],Hoja1!A:B,2,FALSE)</f>
        <v>3341. Coordinación de políticas culturales</v>
      </c>
      <c r="W347" s="57" t="str">
        <f>MID(Tabla1[[#This Row],[Aplicación]],14,2)</f>
        <v>22</v>
      </c>
      <c r="X347" s="57" t="str">
        <f>MID(Tabla1[[#This Row],[Aplicación]],14,6)</f>
        <v>22799</v>
      </c>
    </row>
    <row r="348" spans="1:24" hidden="1" x14ac:dyDescent="0.25">
      <c r="A348" s="60">
        <v>220239000423</v>
      </c>
      <c r="B348" s="43" t="s">
        <v>390</v>
      </c>
      <c r="C348" s="61">
        <v>45292</v>
      </c>
      <c r="D348" s="60">
        <v>22024001097</v>
      </c>
      <c r="E348" s="43" t="s">
        <v>1350</v>
      </c>
      <c r="F348" s="62">
        <v>11750</v>
      </c>
      <c r="G348" s="43" t="s">
        <v>15</v>
      </c>
      <c r="H348" s="43" t="s">
        <v>1836</v>
      </c>
      <c r="I348" s="60">
        <v>220</v>
      </c>
      <c r="J348" s="43" t="s">
        <v>537</v>
      </c>
      <c r="K348" s="43" t="s">
        <v>537</v>
      </c>
      <c r="L348" s="43" t="s">
        <v>413</v>
      </c>
      <c r="M348" s="43" t="s">
        <v>395</v>
      </c>
      <c r="N348" s="43" t="s">
        <v>396</v>
      </c>
      <c r="O348" s="52" t="s">
        <v>321</v>
      </c>
      <c r="P348" s="63" t="s">
        <v>276</v>
      </c>
      <c r="Q348" s="57" t="str">
        <f>MID(Tabla1[[#This Row],[Aplicación]],14,1)</f>
        <v>2</v>
      </c>
      <c r="R348" s="35" t="s">
        <v>265</v>
      </c>
      <c r="S348" s="57" t="str">
        <f>MID(Tabla1[[#This Row],[Aplicación]],6,2)</f>
        <v>10</v>
      </c>
      <c r="T348" s="54" t="str">
        <f>VLOOKUP(Tabla1[[#This Row],[AREA]],Hoja1!A:B,2,FALSE)</f>
        <v>10. Personas mayores, familia y servicios sociales</v>
      </c>
      <c r="U348" s="57" t="str">
        <f>MID(Tabla1[[#This Row],[Aplicación]],9,4)</f>
        <v>2412</v>
      </c>
      <c r="V348" s="54" t="str">
        <f>VLOOKUP(Tabla1[[#This Row],[PROGRAMA]],Hoja1!A:B,2,FALSE)</f>
        <v>2412. Formación para el empleo</v>
      </c>
      <c r="W348" s="57" t="str">
        <f>MID(Tabla1[[#This Row],[Aplicación]],14,2)</f>
        <v>22</v>
      </c>
      <c r="X348" s="57" t="str">
        <f>MID(Tabla1[[#This Row],[Aplicación]],14,6)</f>
        <v>22102</v>
      </c>
    </row>
    <row r="349" spans="1:24" hidden="1" x14ac:dyDescent="0.25">
      <c r="A349" s="60">
        <v>220240003675</v>
      </c>
      <c r="B349" s="43" t="s">
        <v>390</v>
      </c>
      <c r="C349" s="61">
        <v>45350</v>
      </c>
      <c r="D349" s="60">
        <v>22024002502</v>
      </c>
      <c r="E349" s="43" t="s">
        <v>1313</v>
      </c>
      <c r="F349" s="62">
        <v>272.25</v>
      </c>
      <c r="G349" s="43" t="s">
        <v>80</v>
      </c>
      <c r="H349" s="43" t="s">
        <v>1811</v>
      </c>
      <c r="I349" s="60">
        <v>220</v>
      </c>
      <c r="J349" s="43" t="s">
        <v>398</v>
      </c>
      <c r="K349" s="43" t="s">
        <v>398</v>
      </c>
      <c r="L349" s="43" t="s">
        <v>413</v>
      </c>
      <c r="M349" s="43" t="s">
        <v>585</v>
      </c>
      <c r="N349" s="43" t="s">
        <v>539</v>
      </c>
      <c r="O349" s="52" t="s">
        <v>326</v>
      </c>
      <c r="P349" s="63" t="s">
        <v>276</v>
      </c>
      <c r="Q349" s="57" t="str">
        <f>MID(Tabla1[[#This Row],[Aplicación]],14,1)</f>
        <v>2</v>
      </c>
      <c r="R349" s="35" t="s">
        <v>265</v>
      </c>
      <c r="S349" s="57" t="str">
        <f>MID(Tabla1[[#This Row],[Aplicación]],6,2)</f>
        <v>10</v>
      </c>
      <c r="T349" s="54" t="str">
        <f>VLOOKUP(Tabla1[[#This Row],[AREA]],Hoja1!A:B,2,FALSE)</f>
        <v>10. Personas mayores, familia y servicios sociales</v>
      </c>
      <c r="U349" s="57" t="str">
        <f>MID(Tabla1[[#This Row],[Aplicación]],9,4)</f>
        <v>2312</v>
      </c>
      <c r="V349" s="54" t="str">
        <f>VLOOKUP(Tabla1[[#This Row],[PROGRAMA]],Hoja1!A:B,2,FALSE)</f>
        <v>2312. Iniciativas sociales</v>
      </c>
      <c r="W349" s="57" t="str">
        <f>MID(Tabla1[[#This Row],[Aplicación]],14,2)</f>
        <v>22</v>
      </c>
      <c r="X349" s="57" t="str">
        <f>MID(Tabla1[[#This Row],[Aplicación]],14,6)</f>
        <v>22699</v>
      </c>
    </row>
    <row r="350" spans="1:24" hidden="1" x14ac:dyDescent="0.25">
      <c r="A350" s="44">
        <v>220240000831</v>
      </c>
      <c r="B350" s="45" t="s">
        <v>390</v>
      </c>
      <c r="C350" s="50">
        <v>45330</v>
      </c>
      <c r="D350" s="44">
        <v>22024000999</v>
      </c>
      <c r="E350" s="45" t="s">
        <v>1313</v>
      </c>
      <c r="F350" s="51">
        <v>273.73</v>
      </c>
      <c r="G350" s="45" t="s">
        <v>1006</v>
      </c>
      <c r="H350" s="45" t="s">
        <v>1813</v>
      </c>
      <c r="I350" s="44">
        <v>220</v>
      </c>
      <c r="J350" s="45" t="s">
        <v>398</v>
      </c>
      <c r="K350" s="45" t="s">
        <v>398</v>
      </c>
      <c r="L350" s="45" t="s">
        <v>413</v>
      </c>
      <c r="M350" s="45" t="s">
        <v>585</v>
      </c>
      <c r="N350" s="45" t="s">
        <v>539</v>
      </c>
      <c r="O350" s="52" t="s">
        <v>326</v>
      </c>
      <c r="P350" s="63" t="s">
        <v>276</v>
      </c>
      <c r="Q350" s="57" t="str">
        <f>MID(Tabla1[[#This Row],[Aplicación]],14,1)</f>
        <v>2</v>
      </c>
      <c r="R350" s="35" t="s">
        <v>265</v>
      </c>
      <c r="S350" s="57" t="str">
        <f>MID(Tabla1[[#This Row],[Aplicación]],6,2)</f>
        <v>10</v>
      </c>
      <c r="T350" s="54" t="str">
        <f>VLOOKUP(Tabla1[[#This Row],[AREA]],Hoja1!A:B,2,FALSE)</f>
        <v>10. Personas mayores, familia y servicios sociales</v>
      </c>
      <c r="U350" s="57" t="str">
        <f>MID(Tabla1[[#This Row],[Aplicación]],9,4)</f>
        <v>2312</v>
      </c>
      <c r="V350" s="54" t="str">
        <f>VLOOKUP(Tabla1[[#This Row],[PROGRAMA]],Hoja1!A:B,2,FALSE)</f>
        <v>2312. Iniciativas sociales</v>
      </c>
      <c r="W350" s="57" t="str">
        <f>MID(Tabla1[[#This Row],[Aplicación]],14,2)</f>
        <v>22</v>
      </c>
      <c r="X350" s="57" t="str">
        <f>MID(Tabla1[[#This Row],[Aplicación]],14,6)</f>
        <v>22699</v>
      </c>
    </row>
    <row r="351" spans="1:24" hidden="1" x14ac:dyDescent="0.25">
      <c r="A351" s="60">
        <v>220240000758</v>
      </c>
      <c r="B351" s="43" t="s">
        <v>390</v>
      </c>
      <c r="C351" s="61">
        <v>45327</v>
      </c>
      <c r="D351" s="60">
        <v>22024000431</v>
      </c>
      <c r="E351" s="43" t="s">
        <v>1294</v>
      </c>
      <c r="F351" s="62">
        <v>275</v>
      </c>
      <c r="G351" s="43" t="s">
        <v>299</v>
      </c>
      <c r="H351" s="43" t="s">
        <v>1837</v>
      </c>
      <c r="I351" s="60">
        <v>220</v>
      </c>
      <c r="J351" s="43" t="s">
        <v>537</v>
      </c>
      <c r="K351" s="43" t="s">
        <v>537</v>
      </c>
      <c r="L351" s="43" t="s">
        <v>413</v>
      </c>
      <c r="M351" s="43" t="s">
        <v>585</v>
      </c>
      <c r="N351" s="43" t="s">
        <v>539</v>
      </c>
      <c r="O351" s="52" t="s">
        <v>326</v>
      </c>
      <c r="P351" s="63" t="s">
        <v>276</v>
      </c>
      <c r="Q351" s="57" t="str">
        <f>MID(Tabla1[[#This Row],[Aplicación]],14,1)</f>
        <v>2</v>
      </c>
      <c r="R351" s="35" t="s">
        <v>265</v>
      </c>
      <c r="S351" s="57" t="str">
        <f>MID(Tabla1[[#This Row],[Aplicación]],6,2)</f>
        <v>06</v>
      </c>
      <c r="T351" s="54" t="str">
        <f>VLOOKUP(Tabla1[[#This Row],[AREA]],Hoja1!A:B,2,FALSE)</f>
        <v>06. Educación y cultura</v>
      </c>
      <c r="U351" s="57" t="str">
        <f>MID(Tabla1[[#This Row],[Aplicación]],9,4)</f>
        <v>3321</v>
      </c>
      <c r="V351" s="54" t="str">
        <f>VLOOKUP(Tabla1[[#This Row],[PROGRAMA]],Hoja1!A:B,2,FALSE)</f>
        <v>3321. Bibliotecas públicas</v>
      </c>
      <c r="W351" s="57" t="str">
        <f>MID(Tabla1[[#This Row],[Aplicación]],14,2)</f>
        <v>22</v>
      </c>
      <c r="X351" s="57" t="str">
        <f>MID(Tabla1[[#This Row],[Aplicación]],14,6)</f>
        <v>22001</v>
      </c>
    </row>
    <row r="352" spans="1:24" hidden="1" x14ac:dyDescent="0.25">
      <c r="A352" s="60">
        <v>220239000660</v>
      </c>
      <c r="B352" s="43" t="s">
        <v>390</v>
      </c>
      <c r="C352" s="61">
        <v>45292</v>
      </c>
      <c r="D352" s="60">
        <v>22024001261</v>
      </c>
      <c r="E352" s="43" t="s">
        <v>1179</v>
      </c>
      <c r="F352" s="62">
        <v>4398.92</v>
      </c>
      <c r="G352" s="43" t="s">
        <v>39</v>
      </c>
      <c r="H352" s="43" t="s">
        <v>1838</v>
      </c>
      <c r="I352" s="60">
        <v>220</v>
      </c>
      <c r="J352" s="43" t="s">
        <v>398</v>
      </c>
      <c r="K352" s="43" t="s">
        <v>398</v>
      </c>
      <c r="L352" s="43" t="s">
        <v>399</v>
      </c>
      <c r="M352" s="43" t="s">
        <v>395</v>
      </c>
      <c r="N352" s="43" t="s">
        <v>396</v>
      </c>
      <c r="O352" s="52" t="s">
        <v>321</v>
      </c>
      <c r="P352" s="63" t="s">
        <v>276</v>
      </c>
      <c r="Q352" s="57" t="str">
        <f>MID(Tabla1[[#This Row],[Aplicación]],14,1)</f>
        <v>2</v>
      </c>
      <c r="R352" s="35" t="s">
        <v>265</v>
      </c>
      <c r="S352" s="57" t="str">
        <f>MID(Tabla1[[#This Row],[Aplicación]],6,2)</f>
        <v>06</v>
      </c>
      <c r="T352" s="54" t="str">
        <f>VLOOKUP(Tabla1[[#This Row],[AREA]],Hoja1!A:B,2,FALSE)</f>
        <v>06. Educación y cultura</v>
      </c>
      <c r="U352" s="57" t="str">
        <f>MID(Tabla1[[#This Row],[Aplicación]],9,4)</f>
        <v>3321</v>
      </c>
      <c r="V352" s="54" t="str">
        <f>VLOOKUP(Tabla1[[#This Row],[PROGRAMA]],Hoja1!A:B,2,FALSE)</f>
        <v>3321. Bibliotecas públicas</v>
      </c>
      <c r="W352" s="57" t="str">
        <f>MID(Tabla1[[#This Row],[Aplicación]],14,2)</f>
        <v>21</v>
      </c>
      <c r="X352" s="57" t="str">
        <f>MID(Tabla1[[#This Row],[Aplicación]],14,6)</f>
        <v>213</v>
      </c>
    </row>
    <row r="353" spans="1:24" hidden="1" x14ac:dyDescent="0.25">
      <c r="A353" s="60">
        <v>220239000661</v>
      </c>
      <c r="B353" s="43" t="s">
        <v>390</v>
      </c>
      <c r="C353" s="61">
        <v>45292</v>
      </c>
      <c r="D353" s="60">
        <v>22024001262</v>
      </c>
      <c r="E353" s="43" t="s">
        <v>1324</v>
      </c>
      <c r="F353" s="62">
        <v>711.16</v>
      </c>
      <c r="G353" s="43" t="s">
        <v>39</v>
      </c>
      <c r="H353" s="43" t="s">
        <v>1839</v>
      </c>
      <c r="I353" s="60">
        <v>220</v>
      </c>
      <c r="J353" s="43" t="s">
        <v>398</v>
      </c>
      <c r="K353" s="43" t="s">
        <v>398</v>
      </c>
      <c r="L353" s="43" t="s">
        <v>399</v>
      </c>
      <c r="M353" s="43" t="s">
        <v>395</v>
      </c>
      <c r="N353" s="43" t="s">
        <v>396</v>
      </c>
      <c r="O353" s="52" t="s">
        <v>321</v>
      </c>
      <c r="P353" s="63" t="s">
        <v>276</v>
      </c>
      <c r="Q353" s="57" t="str">
        <f>MID(Tabla1[[#This Row],[Aplicación]],14,1)</f>
        <v>2</v>
      </c>
      <c r="R353" s="35" t="s">
        <v>265</v>
      </c>
      <c r="S353" s="57" t="str">
        <f>MID(Tabla1[[#This Row],[Aplicación]],6,2)</f>
        <v>06</v>
      </c>
      <c r="T353" s="54" t="str">
        <f>VLOOKUP(Tabla1[[#This Row],[AREA]],Hoja1!A:B,2,FALSE)</f>
        <v>06. Educación y cultura</v>
      </c>
      <c r="U353" s="57" t="str">
        <f>MID(Tabla1[[#This Row],[Aplicación]],9,4)</f>
        <v>3261</v>
      </c>
      <c r="V353" s="54" t="str">
        <f>VLOOKUP(Tabla1[[#This Row],[PROGRAMA]],Hoja1!A:B,2,FALSE)</f>
        <v>3261. Servicios complementarios de educación</v>
      </c>
      <c r="W353" s="57" t="str">
        <f>MID(Tabla1[[#This Row],[Aplicación]],14,2)</f>
        <v>21</v>
      </c>
      <c r="X353" s="57" t="str">
        <f>MID(Tabla1[[#This Row],[Aplicación]],14,6)</f>
        <v>213</v>
      </c>
    </row>
    <row r="354" spans="1:24" hidden="1" x14ac:dyDescent="0.25">
      <c r="A354" s="53">
        <v>220239000840</v>
      </c>
      <c r="B354" s="45" t="s">
        <v>390</v>
      </c>
      <c r="C354" s="50">
        <v>45292</v>
      </c>
      <c r="D354" s="44">
        <v>22024001191</v>
      </c>
      <c r="E354" s="45" t="s">
        <v>1351</v>
      </c>
      <c r="F354" s="51">
        <v>11000</v>
      </c>
      <c r="G354" s="45" t="s">
        <v>426</v>
      </c>
      <c r="H354" s="45" t="s">
        <v>1840</v>
      </c>
      <c r="I354" s="44">
        <v>220</v>
      </c>
      <c r="J354" s="45" t="s">
        <v>427</v>
      </c>
      <c r="K354" s="45" t="s">
        <v>428</v>
      </c>
      <c r="L354" s="45" t="s">
        <v>413</v>
      </c>
      <c r="M354" s="45" t="s">
        <v>395</v>
      </c>
      <c r="N354" s="45" t="s">
        <v>396</v>
      </c>
      <c r="O354" s="52" t="s">
        <v>321</v>
      </c>
      <c r="P354" s="63" t="s">
        <v>276</v>
      </c>
      <c r="Q354" s="57" t="str">
        <f>MID(Tabla1[[#This Row],[Aplicación]],14,1)</f>
        <v>2</v>
      </c>
      <c r="R354" s="35" t="s">
        <v>265</v>
      </c>
      <c r="S354" s="57" t="str">
        <f>MID(Tabla1[[#This Row],[Aplicación]],6,2)</f>
        <v>05</v>
      </c>
      <c r="T354" s="54" t="str">
        <f>VLOOKUP(Tabla1[[#This Row],[AREA]],Hoja1!A:B,2,FALSE)</f>
        <v>05. Comercio, mercados y consumo</v>
      </c>
      <c r="U354" s="57" t="str">
        <f>MID(Tabla1[[#This Row],[Aplicación]],9,4)</f>
        <v>4314</v>
      </c>
      <c r="V354" s="54" t="str">
        <f>VLOOKUP(Tabla1[[#This Row],[PROGRAMA]],Hoja1!A:B,2,FALSE)</f>
        <v>4314. Actuaciones en materia de comercio minorista</v>
      </c>
      <c r="W354" s="57" t="str">
        <f>MID(Tabla1[[#This Row],[Aplicación]],14,2)</f>
        <v>22</v>
      </c>
      <c r="X354" s="57" t="str">
        <f>MID(Tabla1[[#This Row],[Aplicación]],14,6)</f>
        <v>22100</v>
      </c>
    </row>
    <row r="355" spans="1:24" hidden="1" x14ac:dyDescent="0.25">
      <c r="A355" s="60">
        <v>220240004083</v>
      </c>
      <c r="B355" s="43" t="s">
        <v>390</v>
      </c>
      <c r="C355" s="61">
        <v>45353</v>
      </c>
      <c r="D355" s="60">
        <v>22024002786</v>
      </c>
      <c r="E355" s="43" t="s">
        <v>1296</v>
      </c>
      <c r="F355" s="62">
        <v>275</v>
      </c>
      <c r="G355" s="43" t="s">
        <v>389</v>
      </c>
      <c r="H355" s="43" t="s">
        <v>1841</v>
      </c>
      <c r="I355" s="60">
        <v>220</v>
      </c>
      <c r="J355" s="43" t="s">
        <v>398</v>
      </c>
      <c r="K355" s="43" t="s">
        <v>398</v>
      </c>
      <c r="L355" s="43" t="s">
        <v>413</v>
      </c>
      <c r="M355" s="43" t="s">
        <v>585</v>
      </c>
      <c r="N355" s="43" t="s">
        <v>539</v>
      </c>
      <c r="O355" s="52" t="s">
        <v>326</v>
      </c>
      <c r="P355" s="63" t="s">
        <v>276</v>
      </c>
      <c r="Q355" s="57" t="str">
        <f>MID(Tabla1[[#This Row],[Aplicación]],14,1)</f>
        <v>2</v>
      </c>
      <c r="R355" s="35" t="s">
        <v>265</v>
      </c>
      <c r="S355" s="57" t="str">
        <f>MID(Tabla1[[#This Row],[Aplicación]],6,2)</f>
        <v>11</v>
      </c>
      <c r="T355" s="54" t="str">
        <f>VLOOKUP(Tabla1[[#This Row],[AREA]],Hoja1!A:B,2,FALSE)</f>
        <v>11. Salud pública y seguridad ciudadana</v>
      </c>
      <c r="U355" s="57" t="str">
        <f>MID(Tabla1[[#This Row],[Aplicación]],9,4)</f>
        <v>1361</v>
      </c>
      <c r="V355" s="54" t="str">
        <f>VLOOKUP(Tabla1[[#This Row],[PROGRAMA]],Hoja1!A:B,2,FALSE)</f>
        <v>1361. Prevención y extinción de incencios</v>
      </c>
      <c r="W355" s="57" t="str">
        <f>MID(Tabla1[[#This Row],[Aplicación]],14,2)</f>
        <v>22</v>
      </c>
      <c r="X355" s="57" t="str">
        <f>MID(Tabla1[[#This Row],[Aplicación]],14,6)</f>
        <v>22199</v>
      </c>
    </row>
    <row r="356" spans="1:24" hidden="1" x14ac:dyDescent="0.25">
      <c r="A356" s="44">
        <v>220240000789</v>
      </c>
      <c r="B356" s="45" t="s">
        <v>390</v>
      </c>
      <c r="C356" s="50">
        <v>45329</v>
      </c>
      <c r="D356" s="44">
        <v>22024000637</v>
      </c>
      <c r="E356" s="45" t="s">
        <v>1308</v>
      </c>
      <c r="F356" s="51">
        <v>275.08999999999997</v>
      </c>
      <c r="G356" s="45" t="s">
        <v>332</v>
      </c>
      <c r="H356" s="45" t="s">
        <v>1843</v>
      </c>
      <c r="I356" s="44">
        <v>220</v>
      </c>
      <c r="J356" s="45" t="s">
        <v>398</v>
      </c>
      <c r="K356" s="45" t="s">
        <v>398</v>
      </c>
      <c r="L356" s="45" t="s">
        <v>399</v>
      </c>
      <c r="M356" s="45" t="s">
        <v>585</v>
      </c>
      <c r="N356" s="45" t="s">
        <v>539</v>
      </c>
      <c r="O356" s="52" t="s">
        <v>326</v>
      </c>
      <c r="P356" s="63" t="s">
        <v>276</v>
      </c>
      <c r="Q356" s="57" t="str">
        <f>MID(Tabla1[[#This Row],[Aplicación]],14,1)</f>
        <v>2</v>
      </c>
      <c r="R356" s="35" t="s">
        <v>265</v>
      </c>
      <c r="S356" s="57" t="str">
        <f>MID(Tabla1[[#This Row],[Aplicación]],6,2)</f>
        <v>03</v>
      </c>
      <c r="T356" s="54" t="str">
        <f>VLOOKUP(Tabla1[[#This Row],[AREA]],Hoja1!A:B,2,FALSE)</f>
        <v>03. Participación ciudadana y deportes</v>
      </c>
      <c r="U356" s="57" t="str">
        <f>MID(Tabla1[[#This Row],[Aplicación]],9,4)</f>
        <v>9241</v>
      </c>
      <c r="V356" s="54" t="str">
        <f>VLOOKUP(Tabla1[[#This Row],[PROGRAMA]],Hoja1!A:B,2,FALSE)</f>
        <v>9241. Participación ciudadana</v>
      </c>
      <c r="W356" s="57" t="str">
        <f>MID(Tabla1[[#This Row],[Aplicación]],14,2)</f>
        <v>22</v>
      </c>
      <c r="X356" s="57" t="str">
        <f>MID(Tabla1[[#This Row],[Aplicación]],14,6)</f>
        <v>22602</v>
      </c>
    </row>
    <row r="357" spans="1:24" hidden="1" x14ac:dyDescent="0.25">
      <c r="A357" s="53">
        <v>220240000486</v>
      </c>
      <c r="B357" s="45" t="s">
        <v>658</v>
      </c>
      <c r="C357" s="50">
        <v>45317</v>
      </c>
      <c r="D357" s="44">
        <v>22024000043</v>
      </c>
      <c r="E357" s="45" t="s">
        <v>1316</v>
      </c>
      <c r="F357" s="51">
        <v>276.99</v>
      </c>
      <c r="G357" s="45" t="s">
        <v>821</v>
      </c>
      <c r="H357" s="45" t="s">
        <v>1844</v>
      </c>
      <c r="I357" s="44">
        <v>240</v>
      </c>
      <c r="J357" s="45" t="s">
        <v>398</v>
      </c>
      <c r="K357" s="45" t="s">
        <v>398</v>
      </c>
      <c r="L357" s="45" t="s">
        <v>399</v>
      </c>
      <c r="M357" s="45" t="s">
        <v>585</v>
      </c>
      <c r="N357" s="45" t="s">
        <v>539</v>
      </c>
      <c r="O357" s="52" t="s">
        <v>326</v>
      </c>
      <c r="P357" s="63" t="s">
        <v>276</v>
      </c>
      <c r="Q357" s="57" t="str">
        <f>MID(Tabla1[[#This Row],[Aplicación]],14,1)</f>
        <v>2</v>
      </c>
      <c r="R357" s="35" t="s">
        <v>265</v>
      </c>
      <c r="S357" s="57" t="str">
        <f>MID(Tabla1[[#This Row],[Aplicación]],6,2)</f>
        <v>11</v>
      </c>
      <c r="T357" s="54" t="str">
        <f>VLOOKUP(Tabla1[[#This Row],[AREA]],Hoja1!A:B,2,FALSE)</f>
        <v>11. Salud pública y seguridad ciudadana</v>
      </c>
      <c r="U357" s="57">
        <v>1341</v>
      </c>
      <c r="V357" s="54" t="str">
        <f>VLOOKUP(Tabla1[[#This Row],[PROGRAMA]],Hoja1!A:B,2,FALSE)</f>
        <v>1341. Movilidad</v>
      </c>
      <c r="W357" s="57">
        <v>60</v>
      </c>
      <c r="X357" s="57">
        <v>609</v>
      </c>
    </row>
    <row r="358" spans="1:24" hidden="1" x14ac:dyDescent="0.25">
      <c r="A358" s="53">
        <v>220240005062</v>
      </c>
      <c r="B358" s="45" t="s">
        <v>390</v>
      </c>
      <c r="C358" s="50">
        <v>45358</v>
      </c>
      <c r="D358" s="44">
        <v>22024002494</v>
      </c>
      <c r="E358" s="45" t="s">
        <v>1244</v>
      </c>
      <c r="F358" s="51">
        <v>278.3</v>
      </c>
      <c r="G358" s="45" t="s">
        <v>69</v>
      </c>
      <c r="H358" s="45" t="s">
        <v>1846</v>
      </c>
      <c r="I358" s="44">
        <v>220</v>
      </c>
      <c r="J358" s="45" t="s">
        <v>398</v>
      </c>
      <c r="K358" s="45" t="s">
        <v>398</v>
      </c>
      <c r="L358" s="45" t="s">
        <v>399</v>
      </c>
      <c r="M358" s="45" t="s">
        <v>585</v>
      </c>
      <c r="N358" s="45" t="s">
        <v>539</v>
      </c>
      <c r="O358" s="52" t="s">
        <v>326</v>
      </c>
      <c r="P358" s="63" t="s">
        <v>276</v>
      </c>
      <c r="Q358" s="57" t="str">
        <f>MID(Tabla1[[#This Row],[Aplicación]],14,1)</f>
        <v>2</v>
      </c>
      <c r="R358" s="35" t="s">
        <v>265</v>
      </c>
      <c r="S358" s="57" t="str">
        <f>MID(Tabla1[[#This Row],[Aplicación]],6,2)</f>
        <v>09</v>
      </c>
      <c r="T358" s="54" t="str">
        <f>VLOOKUP(Tabla1[[#This Row],[AREA]],Hoja1!A:B,2,FALSE)</f>
        <v>09. Turismo, eventos y marca ciudad</v>
      </c>
      <c r="U358" s="57" t="str">
        <f>MID(Tabla1[[#This Row],[Aplicación]],9,4)</f>
        <v>4321</v>
      </c>
      <c r="V358" s="54" t="str">
        <f>VLOOKUP(Tabla1[[#This Row],[PROGRAMA]],Hoja1!A:B,2,FALSE)</f>
        <v>4321. Turismo</v>
      </c>
      <c r="W358" s="57" t="str">
        <f>MID(Tabla1[[#This Row],[Aplicación]],14,2)</f>
        <v>22</v>
      </c>
      <c r="X358" s="57" t="str">
        <f>MID(Tabla1[[#This Row],[Aplicación]],14,6)</f>
        <v>22799</v>
      </c>
    </row>
    <row r="359" spans="1:24" hidden="1" x14ac:dyDescent="0.25">
      <c r="A359" s="60">
        <v>220229000093</v>
      </c>
      <c r="B359" s="43" t="s">
        <v>390</v>
      </c>
      <c r="C359" s="61">
        <v>45292</v>
      </c>
      <c r="D359" s="60">
        <v>22024002079</v>
      </c>
      <c r="E359" s="43" t="s">
        <v>1187</v>
      </c>
      <c r="F359" s="62">
        <v>833</v>
      </c>
      <c r="G359" s="43" t="s">
        <v>645</v>
      </c>
      <c r="H359" s="43" t="s">
        <v>1847</v>
      </c>
      <c r="I359" s="60">
        <v>220</v>
      </c>
      <c r="J359" s="43" t="s">
        <v>398</v>
      </c>
      <c r="K359" s="43" t="s">
        <v>398</v>
      </c>
      <c r="L359" s="43" t="s">
        <v>399</v>
      </c>
      <c r="M359" s="43" t="s">
        <v>395</v>
      </c>
      <c r="N359" s="43" t="s">
        <v>396</v>
      </c>
      <c r="O359" s="52" t="s">
        <v>321</v>
      </c>
      <c r="P359" s="63" t="s">
        <v>276</v>
      </c>
      <c r="Q359" s="57" t="str">
        <f>MID(Tabla1[[#This Row],[Aplicación]],14,1)</f>
        <v>2</v>
      </c>
      <c r="R359" s="35" t="s">
        <v>265</v>
      </c>
      <c r="S359" s="57" t="str">
        <f>MID(Tabla1[[#This Row],[Aplicación]],6,2)</f>
        <v>11</v>
      </c>
      <c r="T359" s="54" t="str">
        <f>VLOOKUP(Tabla1[[#This Row],[AREA]],Hoja1!A:B,2,FALSE)</f>
        <v>11. Salud pública y seguridad ciudadana</v>
      </c>
      <c r="U359" s="57" t="str">
        <f>MID(Tabla1[[#This Row],[Aplicación]],9,4)</f>
        <v>1361</v>
      </c>
      <c r="V359" s="54" t="str">
        <f>VLOOKUP(Tabla1[[#This Row],[PROGRAMA]],Hoja1!A:B,2,FALSE)</f>
        <v>1361. Prevención y extinción de incencios</v>
      </c>
      <c r="W359" s="57" t="str">
        <f>MID(Tabla1[[#This Row],[Aplicación]],14,2)</f>
        <v>21</v>
      </c>
      <c r="X359" s="57" t="str">
        <f>MID(Tabla1[[#This Row],[Aplicación]],14,6)</f>
        <v>213</v>
      </c>
    </row>
    <row r="360" spans="1:24" hidden="1" x14ac:dyDescent="0.25">
      <c r="A360" s="60">
        <v>220229000088</v>
      </c>
      <c r="B360" s="43" t="s">
        <v>390</v>
      </c>
      <c r="C360" s="61">
        <v>45292</v>
      </c>
      <c r="D360" s="60">
        <v>22024002077</v>
      </c>
      <c r="E360" s="43" t="s">
        <v>1156</v>
      </c>
      <c r="F360" s="62">
        <v>484</v>
      </c>
      <c r="G360" s="43" t="s">
        <v>645</v>
      </c>
      <c r="H360" s="43" t="s">
        <v>646</v>
      </c>
      <c r="I360" s="60">
        <v>220</v>
      </c>
      <c r="J360" s="43" t="s">
        <v>398</v>
      </c>
      <c r="K360" s="43" t="s">
        <v>398</v>
      </c>
      <c r="L360" s="43" t="s">
        <v>399</v>
      </c>
      <c r="M360" s="43" t="s">
        <v>395</v>
      </c>
      <c r="N360" s="43" t="s">
        <v>396</v>
      </c>
      <c r="O360" s="52" t="s">
        <v>321</v>
      </c>
      <c r="P360" s="63" t="s">
        <v>276</v>
      </c>
      <c r="Q360" s="57" t="str">
        <f>MID(Tabla1[[#This Row],[Aplicación]],14,1)</f>
        <v>2</v>
      </c>
      <c r="R360" s="35" t="s">
        <v>265</v>
      </c>
      <c r="S360" s="57" t="str">
        <f>MID(Tabla1[[#This Row],[Aplicación]],6,2)</f>
        <v>11</v>
      </c>
      <c r="T360" s="54" t="str">
        <f>VLOOKUP(Tabla1[[#This Row],[AREA]],Hoja1!A:B,2,FALSE)</f>
        <v>11. Salud pública y seguridad ciudadana</v>
      </c>
      <c r="U360" s="57" t="str">
        <f>MID(Tabla1[[#This Row],[Aplicación]],9,4)</f>
        <v>1621</v>
      </c>
      <c r="V360" s="54" t="str">
        <f>VLOOKUP(Tabla1[[#This Row],[PROGRAMA]],Hoja1!A:B,2,FALSE)</f>
        <v>1621. Recogida de residuos</v>
      </c>
      <c r="W360" s="57" t="str">
        <f>MID(Tabla1[[#This Row],[Aplicación]],14,2)</f>
        <v>21</v>
      </c>
      <c r="X360" s="57" t="str">
        <f>MID(Tabla1[[#This Row],[Aplicación]],14,6)</f>
        <v>213</v>
      </c>
    </row>
    <row r="361" spans="1:24" hidden="1" x14ac:dyDescent="0.25">
      <c r="A361" s="60">
        <v>220229000094</v>
      </c>
      <c r="B361" s="43" t="s">
        <v>390</v>
      </c>
      <c r="C361" s="61">
        <v>45292</v>
      </c>
      <c r="D361" s="60">
        <v>22024002080</v>
      </c>
      <c r="E361" s="43" t="s">
        <v>1156</v>
      </c>
      <c r="F361" s="62">
        <v>417</v>
      </c>
      <c r="G361" s="43" t="s">
        <v>645</v>
      </c>
      <c r="H361" s="43" t="s">
        <v>647</v>
      </c>
      <c r="I361" s="60">
        <v>220</v>
      </c>
      <c r="J361" s="43" t="s">
        <v>398</v>
      </c>
      <c r="K361" s="43" t="s">
        <v>398</v>
      </c>
      <c r="L361" s="43" t="s">
        <v>399</v>
      </c>
      <c r="M361" s="43" t="s">
        <v>395</v>
      </c>
      <c r="N361" s="43" t="s">
        <v>396</v>
      </c>
      <c r="O361" s="52" t="s">
        <v>321</v>
      </c>
      <c r="P361" s="63" t="s">
        <v>276</v>
      </c>
      <c r="Q361" s="57" t="str">
        <f>MID(Tabla1[[#This Row],[Aplicación]],14,1)</f>
        <v>2</v>
      </c>
      <c r="R361" s="35" t="s">
        <v>265</v>
      </c>
      <c r="S361" s="57" t="str">
        <f>MID(Tabla1[[#This Row],[Aplicación]],6,2)</f>
        <v>11</v>
      </c>
      <c r="T361" s="54" t="str">
        <f>VLOOKUP(Tabla1[[#This Row],[AREA]],Hoja1!A:B,2,FALSE)</f>
        <v>11. Salud pública y seguridad ciudadana</v>
      </c>
      <c r="U361" s="57" t="str">
        <f>MID(Tabla1[[#This Row],[Aplicación]],9,4)</f>
        <v>1621</v>
      </c>
      <c r="V361" s="54" t="str">
        <f>VLOOKUP(Tabla1[[#This Row],[PROGRAMA]],Hoja1!A:B,2,FALSE)</f>
        <v>1621. Recogida de residuos</v>
      </c>
      <c r="W361" s="57" t="str">
        <f>MID(Tabla1[[#This Row],[Aplicación]],14,2)</f>
        <v>21</v>
      </c>
      <c r="X361" s="57" t="str">
        <f>MID(Tabla1[[#This Row],[Aplicación]],14,6)</f>
        <v>213</v>
      </c>
    </row>
    <row r="362" spans="1:24" hidden="1" x14ac:dyDescent="0.25">
      <c r="A362" s="60">
        <v>220240003081</v>
      </c>
      <c r="B362" s="43" t="s">
        <v>390</v>
      </c>
      <c r="C362" s="61">
        <v>45343</v>
      </c>
      <c r="D362" s="60">
        <v>22024001836</v>
      </c>
      <c r="E362" s="43" t="s">
        <v>1159</v>
      </c>
      <c r="F362" s="62">
        <v>288.45999999999998</v>
      </c>
      <c r="G362" s="43" t="s">
        <v>39</v>
      </c>
      <c r="H362" s="43" t="s">
        <v>1769</v>
      </c>
      <c r="I362" s="60">
        <v>220</v>
      </c>
      <c r="J362" s="43" t="s">
        <v>398</v>
      </c>
      <c r="K362" s="43" t="s">
        <v>398</v>
      </c>
      <c r="L362" s="43" t="s">
        <v>399</v>
      </c>
      <c r="M362" s="43" t="s">
        <v>585</v>
      </c>
      <c r="N362" s="43" t="s">
        <v>539</v>
      </c>
      <c r="O362" s="52" t="s">
        <v>326</v>
      </c>
      <c r="P362" s="63" t="s">
        <v>276</v>
      </c>
      <c r="Q362" s="57" t="str">
        <f>MID(Tabla1[[#This Row],[Aplicación]],14,1)</f>
        <v>2</v>
      </c>
      <c r="R362" s="35" t="s">
        <v>265</v>
      </c>
      <c r="S362" s="57" t="str">
        <f>MID(Tabla1[[#This Row],[Aplicación]],6,2)</f>
        <v>10</v>
      </c>
      <c r="T362" s="54" t="str">
        <f>VLOOKUP(Tabla1[[#This Row],[AREA]],Hoja1!A:B,2,FALSE)</f>
        <v>10. Personas mayores, familia y servicios sociales</v>
      </c>
      <c r="U362" s="57" t="str">
        <f>MID(Tabla1[[#This Row],[Aplicación]],9,4)</f>
        <v>2412</v>
      </c>
      <c r="V362" s="54" t="str">
        <f>VLOOKUP(Tabla1[[#This Row],[PROGRAMA]],Hoja1!A:B,2,FALSE)</f>
        <v>2412. Formación para el empleo</v>
      </c>
      <c r="W362" s="57" t="str">
        <f>MID(Tabla1[[#This Row],[Aplicación]],14,2)</f>
        <v>21</v>
      </c>
      <c r="X362" s="57" t="str">
        <f>MID(Tabla1[[#This Row],[Aplicación]],14,6)</f>
        <v>213</v>
      </c>
    </row>
    <row r="363" spans="1:24" hidden="1" x14ac:dyDescent="0.25">
      <c r="A363" s="60">
        <v>220239000433</v>
      </c>
      <c r="B363" s="43" t="s">
        <v>390</v>
      </c>
      <c r="C363" s="61">
        <v>45292</v>
      </c>
      <c r="D363" s="60">
        <v>22024001106</v>
      </c>
      <c r="E363" s="43" t="s">
        <v>1352</v>
      </c>
      <c r="F363" s="62">
        <v>10000</v>
      </c>
      <c r="G363" s="43" t="s">
        <v>15</v>
      </c>
      <c r="H363" s="43" t="s">
        <v>1848</v>
      </c>
      <c r="I363" s="60">
        <v>220</v>
      </c>
      <c r="J363" s="43" t="s">
        <v>537</v>
      </c>
      <c r="K363" s="43" t="s">
        <v>537</v>
      </c>
      <c r="L363" s="43" t="s">
        <v>413</v>
      </c>
      <c r="M363" s="43" t="s">
        <v>395</v>
      </c>
      <c r="N363" s="43" t="s">
        <v>433</v>
      </c>
      <c r="O363" s="52" t="s">
        <v>321</v>
      </c>
      <c r="P363" s="63" t="s">
        <v>276</v>
      </c>
      <c r="Q363" s="57" t="str">
        <f>MID(Tabla1[[#This Row],[Aplicación]],14,1)</f>
        <v>2</v>
      </c>
      <c r="R363" s="35" t="s">
        <v>265</v>
      </c>
      <c r="S363" s="57" t="str">
        <f>MID(Tabla1[[#This Row],[Aplicación]],6,2)</f>
        <v>06</v>
      </c>
      <c r="T363" s="54" t="str">
        <f>VLOOKUP(Tabla1[[#This Row],[AREA]],Hoja1!A:B,2,FALSE)</f>
        <v>06. Educación y cultura</v>
      </c>
      <c r="U363" s="57" t="str">
        <f>MID(Tabla1[[#This Row],[Aplicación]],9,4)</f>
        <v>3321</v>
      </c>
      <c r="V363" s="54" t="str">
        <f>VLOOKUP(Tabla1[[#This Row],[PROGRAMA]],Hoja1!A:B,2,FALSE)</f>
        <v>3321. Bibliotecas públicas</v>
      </c>
      <c r="W363" s="57" t="str">
        <f>MID(Tabla1[[#This Row],[Aplicación]],14,2)</f>
        <v>22</v>
      </c>
      <c r="X363" s="57" t="str">
        <f>MID(Tabla1[[#This Row],[Aplicación]],14,6)</f>
        <v>22102</v>
      </c>
    </row>
    <row r="364" spans="1:24" hidden="1" x14ac:dyDescent="0.25">
      <c r="A364" s="60">
        <v>220240004894</v>
      </c>
      <c r="B364" s="43" t="s">
        <v>390</v>
      </c>
      <c r="C364" s="61">
        <v>45356</v>
      </c>
      <c r="D364" s="60">
        <v>22024000025</v>
      </c>
      <c r="E364" s="43" t="s">
        <v>1317</v>
      </c>
      <c r="F364" s="62">
        <v>4385.74</v>
      </c>
      <c r="G364" s="43" t="s">
        <v>85</v>
      </c>
      <c r="H364" s="43" t="s">
        <v>1849</v>
      </c>
      <c r="I364" s="60">
        <v>220</v>
      </c>
      <c r="J364" s="43" t="s">
        <v>398</v>
      </c>
      <c r="K364" s="43" t="s">
        <v>398</v>
      </c>
      <c r="L364" s="43" t="s">
        <v>399</v>
      </c>
      <c r="M364" s="43" t="s">
        <v>585</v>
      </c>
      <c r="N364" s="43" t="s">
        <v>539</v>
      </c>
      <c r="O364" s="52" t="s">
        <v>326</v>
      </c>
      <c r="P364" s="63" t="s">
        <v>276</v>
      </c>
      <c r="Q364" s="57" t="str">
        <f>MID(Tabla1[[#This Row],[Aplicación]],14,1)</f>
        <v>2</v>
      </c>
      <c r="R364" s="35" t="s">
        <v>265</v>
      </c>
      <c r="S364" s="57" t="str">
        <f>MID(Tabla1[[#This Row],[Aplicación]],6,2)</f>
        <v>04</v>
      </c>
      <c r="T364" s="54" t="str">
        <f>VLOOKUP(Tabla1[[#This Row],[AREA]],Hoja1!A:B,2,FALSE)</f>
        <v>04. Hacienda, personal y modernización administrativa</v>
      </c>
      <c r="U364" s="57" t="str">
        <f>MID(Tabla1[[#This Row],[Aplicación]],9,4)</f>
        <v>9202</v>
      </c>
      <c r="V364" s="54" t="str">
        <f>VLOOKUP(Tabla1[[#This Row],[PROGRAMA]],Hoja1!A:B,2,FALSE)</f>
        <v>9202. Gestión de recursos humanos</v>
      </c>
      <c r="W364" s="57" t="str">
        <f>MID(Tabla1[[#This Row],[Aplicación]],14,2)</f>
        <v>22</v>
      </c>
      <c r="X364" s="57" t="str">
        <f>MID(Tabla1[[#This Row],[Aplicación]],14,6)</f>
        <v>22799</v>
      </c>
    </row>
    <row r="365" spans="1:24" hidden="1" x14ac:dyDescent="0.25">
      <c r="A365" s="60">
        <v>220240003694</v>
      </c>
      <c r="B365" s="43" t="s">
        <v>390</v>
      </c>
      <c r="C365" s="61">
        <v>45351</v>
      </c>
      <c r="D365" s="60">
        <v>22024001625</v>
      </c>
      <c r="E365" s="43" t="s">
        <v>1353</v>
      </c>
      <c r="F365" s="62">
        <v>300</v>
      </c>
      <c r="G365" s="43" t="s">
        <v>1009</v>
      </c>
      <c r="H365" s="43" t="s">
        <v>1850</v>
      </c>
      <c r="I365" s="60">
        <v>220</v>
      </c>
      <c r="J365" s="43" t="s">
        <v>398</v>
      </c>
      <c r="K365" s="43" t="s">
        <v>398</v>
      </c>
      <c r="L365" s="43" t="s">
        <v>413</v>
      </c>
      <c r="M365" s="43" t="s">
        <v>585</v>
      </c>
      <c r="N365" s="43" t="s">
        <v>539</v>
      </c>
      <c r="O365" s="52" t="s">
        <v>326</v>
      </c>
      <c r="P365" s="63" t="s">
        <v>276</v>
      </c>
      <c r="Q365" s="57" t="str">
        <f>MID(Tabla1[[#This Row],[Aplicación]],14,1)</f>
        <v>2</v>
      </c>
      <c r="R365" s="35" t="s">
        <v>265</v>
      </c>
      <c r="S365" s="57" t="str">
        <f>MID(Tabla1[[#This Row],[Aplicación]],6,2)</f>
        <v>11</v>
      </c>
      <c r="T365" s="54" t="str">
        <f>VLOOKUP(Tabla1[[#This Row],[AREA]],Hoja1!A:B,2,FALSE)</f>
        <v>11. Salud pública y seguridad ciudadana</v>
      </c>
      <c r="U365" s="57" t="str">
        <f>MID(Tabla1[[#This Row],[Aplicación]],9,4)</f>
        <v>3111</v>
      </c>
      <c r="V365" s="54" t="str">
        <f>VLOOKUP(Tabla1[[#This Row],[PROGRAMA]],Hoja1!A:B,2,FALSE)</f>
        <v>3111. Protección de la salubridad pública</v>
      </c>
      <c r="W365" s="57" t="str">
        <f>MID(Tabla1[[#This Row],[Aplicación]],14,2)</f>
        <v>22</v>
      </c>
      <c r="X365" s="57" t="str">
        <f>MID(Tabla1[[#This Row],[Aplicación]],14,6)</f>
        <v>22199</v>
      </c>
    </row>
    <row r="366" spans="1:24" hidden="1" x14ac:dyDescent="0.25">
      <c r="A366" s="60">
        <v>220240001333</v>
      </c>
      <c r="B366" s="43" t="s">
        <v>390</v>
      </c>
      <c r="C366" s="61">
        <v>45331</v>
      </c>
      <c r="D366" s="60">
        <v>22024001513</v>
      </c>
      <c r="E366" s="43" t="s">
        <v>1354</v>
      </c>
      <c r="F366" s="62">
        <v>300</v>
      </c>
      <c r="G366" s="43" t="s">
        <v>80</v>
      </c>
      <c r="H366" s="43" t="s">
        <v>1851</v>
      </c>
      <c r="I366" s="60">
        <v>220</v>
      </c>
      <c r="J366" s="43" t="s">
        <v>398</v>
      </c>
      <c r="K366" s="43" t="s">
        <v>398</v>
      </c>
      <c r="L366" s="43" t="s">
        <v>413</v>
      </c>
      <c r="M366" s="43" t="s">
        <v>585</v>
      </c>
      <c r="N366" s="43" t="s">
        <v>539</v>
      </c>
      <c r="O366" s="52" t="s">
        <v>326</v>
      </c>
      <c r="P366" s="63" t="s">
        <v>276</v>
      </c>
      <c r="Q366" s="57" t="str">
        <f>MID(Tabla1[[#This Row],[Aplicación]],14,1)</f>
        <v>2</v>
      </c>
      <c r="R366" s="35" t="s">
        <v>265</v>
      </c>
      <c r="S366" s="57" t="str">
        <f>MID(Tabla1[[#This Row],[Aplicación]],6,2)</f>
        <v>06</v>
      </c>
      <c r="T366" s="54" t="str">
        <f>VLOOKUP(Tabla1[[#This Row],[AREA]],Hoja1!A:B,2,FALSE)</f>
        <v>06. Educación y cultura</v>
      </c>
      <c r="U366" s="57" t="str">
        <f>MID(Tabla1[[#This Row],[Aplicación]],9,4)</f>
        <v>3321</v>
      </c>
      <c r="V366" s="54" t="str">
        <f>VLOOKUP(Tabla1[[#This Row],[PROGRAMA]],Hoja1!A:B,2,FALSE)</f>
        <v>3321. Bibliotecas públicas</v>
      </c>
      <c r="W366" s="57" t="str">
        <f>MID(Tabla1[[#This Row],[Aplicación]],14,2)</f>
        <v>22</v>
      </c>
      <c r="X366" s="57" t="str">
        <f>MID(Tabla1[[#This Row],[Aplicación]],14,6)</f>
        <v>22699</v>
      </c>
    </row>
    <row r="367" spans="1:24" hidden="1" x14ac:dyDescent="0.25">
      <c r="A367" s="60">
        <v>220240000759</v>
      </c>
      <c r="B367" s="43" t="s">
        <v>390</v>
      </c>
      <c r="C367" s="61">
        <v>45327</v>
      </c>
      <c r="D367" s="60">
        <v>22024000432</v>
      </c>
      <c r="E367" s="43" t="s">
        <v>1294</v>
      </c>
      <c r="F367" s="62">
        <v>300.02</v>
      </c>
      <c r="G367" s="43" t="s">
        <v>72</v>
      </c>
      <c r="H367" s="43" t="s">
        <v>1852</v>
      </c>
      <c r="I367" s="60">
        <v>220</v>
      </c>
      <c r="J367" s="43" t="s">
        <v>675</v>
      </c>
      <c r="K367" s="43" t="s">
        <v>537</v>
      </c>
      <c r="L367" s="43" t="s">
        <v>413</v>
      </c>
      <c r="M367" s="43" t="s">
        <v>585</v>
      </c>
      <c r="N367" s="43" t="s">
        <v>539</v>
      </c>
      <c r="O367" s="52" t="s">
        <v>326</v>
      </c>
      <c r="P367" s="63" t="s">
        <v>276</v>
      </c>
      <c r="Q367" s="57" t="str">
        <f>MID(Tabla1[[#This Row],[Aplicación]],14,1)</f>
        <v>2</v>
      </c>
      <c r="R367" s="35" t="s">
        <v>265</v>
      </c>
      <c r="S367" s="57" t="str">
        <f>MID(Tabla1[[#This Row],[Aplicación]],6,2)</f>
        <v>06</v>
      </c>
      <c r="T367" s="54" t="str">
        <f>VLOOKUP(Tabla1[[#This Row],[AREA]],Hoja1!A:B,2,FALSE)</f>
        <v>06. Educación y cultura</v>
      </c>
      <c r="U367" s="57" t="str">
        <f>MID(Tabla1[[#This Row],[Aplicación]],9,4)</f>
        <v>3321</v>
      </c>
      <c r="V367" s="54" t="str">
        <f>VLOOKUP(Tabla1[[#This Row],[PROGRAMA]],Hoja1!A:B,2,FALSE)</f>
        <v>3321. Bibliotecas públicas</v>
      </c>
      <c r="W367" s="57" t="str">
        <f>MID(Tabla1[[#This Row],[Aplicación]],14,2)</f>
        <v>22</v>
      </c>
      <c r="X367" s="57" t="str">
        <f>MID(Tabla1[[#This Row],[Aplicación]],14,6)</f>
        <v>22001</v>
      </c>
    </row>
    <row r="368" spans="1:24" hidden="1" x14ac:dyDescent="0.25">
      <c r="A368" s="60">
        <v>220239000033</v>
      </c>
      <c r="B368" s="43" t="s">
        <v>390</v>
      </c>
      <c r="C368" s="61">
        <v>45292</v>
      </c>
      <c r="D368" s="60">
        <v>22024001053</v>
      </c>
      <c r="E368" s="43" t="s">
        <v>1187</v>
      </c>
      <c r="F368" s="62">
        <v>3839.67</v>
      </c>
      <c r="G368" s="43" t="s">
        <v>330</v>
      </c>
      <c r="H368" s="43" t="s">
        <v>830</v>
      </c>
      <c r="I368" s="60">
        <v>220</v>
      </c>
      <c r="J368" s="43" t="s">
        <v>398</v>
      </c>
      <c r="K368" s="43" t="s">
        <v>398</v>
      </c>
      <c r="L368" s="43" t="s">
        <v>399</v>
      </c>
      <c r="M368" s="43" t="s">
        <v>395</v>
      </c>
      <c r="N368" s="43" t="s">
        <v>396</v>
      </c>
      <c r="O368" s="52" t="s">
        <v>321</v>
      </c>
      <c r="P368" s="63" t="s">
        <v>276</v>
      </c>
      <c r="Q368" s="57" t="str">
        <f>MID(Tabla1[[#This Row],[Aplicación]],14,1)</f>
        <v>2</v>
      </c>
      <c r="R368" s="35" t="s">
        <v>265</v>
      </c>
      <c r="S368" s="57" t="str">
        <f>MID(Tabla1[[#This Row],[Aplicación]],6,2)</f>
        <v>11</v>
      </c>
      <c r="T368" s="54" t="str">
        <f>VLOOKUP(Tabla1[[#This Row],[AREA]],Hoja1!A:B,2,FALSE)</f>
        <v>11. Salud pública y seguridad ciudadana</v>
      </c>
      <c r="U368" s="57" t="str">
        <f>MID(Tabla1[[#This Row],[Aplicación]],9,4)</f>
        <v>1361</v>
      </c>
      <c r="V368" s="54" t="str">
        <f>VLOOKUP(Tabla1[[#This Row],[PROGRAMA]],Hoja1!A:B,2,FALSE)</f>
        <v>1361. Prevención y extinción de incencios</v>
      </c>
      <c r="W368" s="57" t="str">
        <f>MID(Tabla1[[#This Row],[Aplicación]],14,2)</f>
        <v>21</v>
      </c>
      <c r="X368" s="57" t="str">
        <f>MID(Tabla1[[#This Row],[Aplicación]],14,6)</f>
        <v>213</v>
      </c>
    </row>
    <row r="369" spans="1:24" hidden="1" x14ac:dyDescent="0.25">
      <c r="A369" s="60">
        <v>220240003698</v>
      </c>
      <c r="B369" s="43" t="s">
        <v>390</v>
      </c>
      <c r="C369" s="61">
        <v>45351</v>
      </c>
      <c r="D369" s="60">
        <v>22024002445</v>
      </c>
      <c r="E369" s="43" t="s">
        <v>1344</v>
      </c>
      <c r="F369" s="62">
        <v>305.10000000000002</v>
      </c>
      <c r="G369" s="43" t="s">
        <v>993</v>
      </c>
      <c r="H369" s="43" t="s">
        <v>1853</v>
      </c>
      <c r="I369" s="60">
        <v>220</v>
      </c>
      <c r="J369" s="43" t="s">
        <v>398</v>
      </c>
      <c r="K369" s="43" t="s">
        <v>398</v>
      </c>
      <c r="L369" s="43" t="s">
        <v>413</v>
      </c>
      <c r="M369" s="43" t="s">
        <v>585</v>
      </c>
      <c r="N369" s="43" t="s">
        <v>539</v>
      </c>
      <c r="O369" s="52" t="s">
        <v>326</v>
      </c>
      <c r="P369" s="63" t="s">
        <v>276</v>
      </c>
      <c r="Q369" s="57" t="str">
        <f>MID(Tabla1[[#This Row],[Aplicación]],14,1)</f>
        <v>2</v>
      </c>
      <c r="R369" s="35" t="s">
        <v>265</v>
      </c>
      <c r="S369" s="57" t="str">
        <f>MID(Tabla1[[#This Row],[Aplicación]],6,2)</f>
        <v>11</v>
      </c>
      <c r="T369" s="54" t="str">
        <f>VLOOKUP(Tabla1[[#This Row],[AREA]],Hoja1!A:B,2,FALSE)</f>
        <v>11. Salud pública y seguridad ciudadana</v>
      </c>
      <c r="U369" s="57" t="str">
        <f>MID(Tabla1[[#This Row],[Aplicación]],9,4)</f>
        <v>1321</v>
      </c>
      <c r="V369" s="54" t="str">
        <f>VLOOKUP(Tabla1[[#This Row],[PROGRAMA]],Hoja1!A:B,2,FALSE)</f>
        <v>1321. Policía municipal</v>
      </c>
      <c r="W369" s="57" t="str">
        <f>MID(Tabla1[[#This Row],[Aplicación]],14,2)</f>
        <v>22</v>
      </c>
      <c r="X369" s="57" t="str">
        <f>MID(Tabla1[[#This Row],[Aplicación]],14,6)</f>
        <v>22699</v>
      </c>
    </row>
    <row r="370" spans="1:24" hidden="1" x14ac:dyDescent="0.25">
      <c r="A370" s="60">
        <v>220240003322</v>
      </c>
      <c r="B370" s="43" t="s">
        <v>390</v>
      </c>
      <c r="C370" s="61">
        <v>45345</v>
      </c>
      <c r="D370" s="60">
        <v>22024001690</v>
      </c>
      <c r="E370" s="43" t="s">
        <v>1355</v>
      </c>
      <c r="F370" s="62">
        <v>312.85000000000002</v>
      </c>
      <c r="G370" s="43" t="s">
        <v>18</v>
      </c>
      <c r="H370" s="43" t="s">
        <v>1854</v>
      </c>
      <c r="I370" s="60">
        <v>220</v>
      </c>
      <c r="J370" s="43" t="s">
        <v>398</v>
      </c>
      <c r="K370" s="43" t="s">
        <v>398</v>
      </c>
      <c r="L370" s="43" t="s">
        <v>399</v>
      </c>
      <c r="M370" s="43" t="s">
        <v>585</v>
      </c>
      <c r="N370" s="43" t="s">
        <v>539</v>
      </c>
      <c r="O370" s="52" t="s">
        <v>326</v>
      </c>
      <c r="P370" s="63" t="s">
        <v>276</v>
      </c>
      <c r="Q370" s="57" t="str">
        <f>MID(Tabla1[[#This Row],[Aplicación]],14,1)</f>
        <v>2</v>
      </c>
      <c r="R370" s="35" t="s">
        <v>265</v>
      </c>
      <c r="S370" s="57" t="str">
        <f>MID(Tabla1[[#This Row],[Aplicación]],6,2)</f>
        <v>11</v>
      </c>
      <c r="T370" s="54" t="str">
        <f>VLOOKUP(Tabla1[[#This Row],[AREA]],Hoja1!A:B,2,FALSE)</f>
        <v>11. Salud pública y seguridad ciudadana</v>
      </c>
      <c r="U370" s="57" t="str">
        <f>MID(Tabla1[[#This Row],[Aplicación]],9,4)</f>
        <v>3111</v>
      </c>
      <c r="V370" s="54" t="str">
        <f>VLOOKUP(Tabla1[[#This Row],[PROGRAMA]],Hoja1!A:B,2,FALSE)</f>
        <v>3111. Protección de la salubridad pública</v>
      </c>
      <c r="W370" s="57" t="str">
        <f>MID(Tabla1[[#This Row],[Aplicación]],14,2)</f>
        <v>21</v>
      </c>
      <c r="X370" s="57" t="str">
        <f>MID(Tabla1[[#This Row],[Aplicación]],14,6)</f>
        <v>213</v>
      </c>
    </row>
    <row r="371" spans="1:24" hidden="1" x14ac:dyDescent="0.25">
      <c r="A371" s="60">
        <v>220240003067</v>
      </c>
      <c r="B371" s="43" t="s">
        <v>390</v>
      </c>
      <c r="C371" s="61">
        <v>45343</v>
      </c>
      <c r="D371" s="60">
        <v>22024001847</v>
      </c>
      <c r="E371" s="43" t="s">
        <v>1262</v>
      </c>
      <c r="F371" s="62">
        <v>325.61</v>
      </c>
      <c r="G371" s="43" t="s">
        <v>33</v>
      </c>
      <c r="H371" s="43" t="s">
        <v>1855</v>
      </c>
      <c r="I371" s="60">
        <v>220</v>
      </c>
      <c r="J371" s="43" t="s">
        <v>632</v>
      </c>
      <c r="K371" s="43" t="s">
        <v>507</v>
      </c>
      <c r="L371" s="43" t="s">
        <v>399</v>
      </c>
      <c r="M371" s="43" t="s">
        <v>585</v>
      </c>
      <c r="N371" s="43" t="s">
        <v>539</v>
      </c>
      <c r="O371" s="52" t="s">
        <v>326</v>
      </c>
      <c r="P371" s="63" t="s">
        <v>276</v>
      </c>
      <c r="Q371" s="57" t="str">
        <f>MID(Tabla1[[#This Row],[Aplicación]],14,1)</f>
        <v>2</v>
      </c>
      <c r="R371" s="35" t="s">
        <v>265</v>
      </c>
      <c r="S371" s="57" t="str">
        <f>MID(Tabla1[[#This Row],[Aplicación]],6,2)</f>
        <v>03</v>
      </c>
      <c r="T371" s="54" t="str">
        <f>VLOOKUP(Tabla1[[#This Row],[AREA]],Hoja1!A:B,2,FALSE)</f>
        <v>03. Participación ciudadana y deportes</v>
      </c>
      <c r="U371" s="57" t="str">
        <f>MID(Tabla1[[#This Row],[Aplicación]],9,4)</f>
        <v>9241</v>
      </c>
      <c r="V371" s="54" t="str">
        <f>VLOOKUP(Tabla1[[#This Row],[PROGRAMA]],Hoja1!A:B,2,FALSE)</f>
        <v>9241. Participación ciudadana</v>
      </c>
      <c r="W371" s="57" t="str">
        <f>MID(Tabla1[[#This Row],[Aplicación]],14,2)</f>
        <v>21</v>
      </c>
      <c r="X371" s="57" t="str">
        <f>MID(Tabla1[[#This Row],[Aplicación]],14,6)</f>
        <v>213</v>
      </c>
    </row>
    <row r="372" spans="1:24" hidden="1" x14ac:dyDescent="0.25">
      <c r="A372" s="60">
        <v>220239000309</v>
      </c>
      <c r="B372" s="43" t="s">
        <v>390</v>
      </c>
      <c r="C372" s="61">
        <v>45292</v>
      </c>
      <c r="D372" s="60">
        <v>22024001075</v>
      </c>
      <c r="E372" s="43" t="s">
        <v>1187</v>
      </c>
      <c r="F372" s="62">
        <v>605</v>
      </c>
      <c r="G372" s="43" t="s">
        <v>330</v>
      </c>
      <c r="H372" s="43" t="s">
        <v>988</v>
      </c>
      <c r="I372" s="60">
        <v>220</v>
      </c>
      <c r="J372" s="43" t="s">
        <v>398</v>
      </c>
      <c r="K372" s="43" t="s">
        <v>398</v>
      </c>
      <c r="L372" s="43" t="s">
        <v>399</v>
      </c>
      <c r="M372" s="43" t="s">
        <v>395</v>
      </c>
      <c r="N372" s="43" t="s">
        <v>396</v>
      </c>
      <c r="O372" s="52" t="s">
        <v>321</v>
      </c>
      <c r="P372" s="63" t="s">
        <v>276</v>
      </c>
      <c r="Q372" s="57" t="str">
        <f>MID(Tabla1[[#This Row],[Aplicación]],14,1)</f>
        <v>2</v>
      </c>
      <c r="R372" s="35" t="s">
        <v>265</v>
      </c>
      <c r="S372" s="57" t="str">
        <f>MID(Tabla1[[#This Row],[Aplicación]],6,2)</f>
        <v>11</v>
      </c>
      <c r="T372" s="54" t="str">
        <f>VLOOKUP(Tabla1[[#This Row],[AREA]],Hoja1!A:B,2,FALSE)</f>
        <v>11. Salud pública y seguridad ciudadana</v>
      </c>
      <c r="U372" s="57" t="str">
        <f>MID(Tabla1[[#This Row],[Aplicación]],9,4)</f>
        <v>1361</v>
      </c>
      <c r="V372" s="54" t="str">
        <f>VLOOKUP(Tabla1[[#This Row],[PROGRAMA]],Hoja1!A:B,2,FALSE)</f>
        <v>1361. Prevención y extinción de incencios</v>
      </c>
      <c r="W372" s="57" t="str">
        <f>MID(Tabla1[[#This Row],[Aplicación]],14,2)</f>
        <v>21</v>
      </c>
      <c r="X372" s="57" t="str">
        <f>MID(Tabla1[[#This Row],[Aplicación]],14,6)</f>
        <v>213</v>
      </c>
    </row>
    <row r="373" spans="1:24" hidden="1" x14ac:dyDescent="0.25">
      <c r="A373" s="60">
        <v>220240008406</v>
      </c>
      <c r="B373" s="43" t="s">
        <v>390</v>
      </c>
      <c r="C373" s="61">
        <v>45373</v>
      </c>
      <c r="D373" s="60">
        <v>22024003361</v>
      </c>
      <c r="E373" s="43" t="s">
        <v>1356</v>
      </c>
      <c r="F373" s="62">
        <v>326.05</v>
      </c>
      <c r="G373" s="43" t="s">
        <v>726</v>
      </c>
      <c r="H373" s="43" t="s">
        <v>1856</v>
      </c>
      <c r="I373" s="60">
        <v>220</v>
      </c>
      <c r="J373" s="43" t="s">
        <v>398</v>
      </c>
      <c r="K373" s="43" t="s">
        <v>398</v>
      </c>
      <c r="L373" s="43" t="s">
        <v>399</v>
      </c>
      <c r="M373" s="43" t="s">
        <v>585</v>
      </c>
      <c r="N373" s="43" t="s">
        <v>539</v>
      </c>
      <c r="O373" s="52" t="s">
        <v>326</v>
      </c>
      <c r="P373" s="63" t="s">
        <v>276</v>
      </c>
      <c r="Q373" s="57" t="str">
        <f>MID(Tabla1[[#This Row],[Aplicación]],14,1)</f>
        <v>2</v>
      </c>
      <c r="R373" s="35" t="s">
        <v>265</v>
      </c>
      <c r="S373" s="57" t="str">
        <f>MID(Tabla1[[#This Row],[Aplicación]],6,2)</f>
        <v>08</v>
      </c>
      <c r="T373" s="54" t="str">
        <f>VLOOKUP(Tabla1[[#This Row],[AREA]],Hoja1!A:B,2,FALSE)</f>
        <v>08. Tráfico y movilidad</v>
      </c>
      <c r="U373" s="57" t="str">
        <f>MID(Tabla1[[#This Row],[Aplicación]],9,4)</f>
        <v>1341</v>
      </c>
      <c r="V373" s="54" t="str">
        <f>VLOOKUP(Tabla1[[#This Row],[PROGRAMA]],Hoja1!A:B,2,FALSE)</f>
        <v>1341. Movilidad</v>
      </c>
      <c r="W373" s="57" t="str">
        <f>MID(Tabla1[[#This Row],[Aplicación]],14,2)</f>
        <v>22</v>
      </c>
      <c r="X373" s="57" t="str">
        <f>MID(Tabla1[[#This Row],[Aplicación]],14,6)</f>
        <v>22606</v>
      </c>
    </row>
    <row r="374" spans="1:24" hidden="1" x14ac:dyDescent="0.25">
      <c r="A374" s="60">
        <v>220239000887</v>
      </c>
      <c r="B374" s="43" t="s">
        <v>390</v>
      </c>
      <c r="C374" s="61">
        <v>45292</v>
      </c>
      <c r="D374" s="60">
        <v>22024001347</v>
      </c>
      <c r="E374" s="43" t="s">
        <v>1357</v>
      </c>
      <c r="F374" s="62">
        <v>40926.160000000003</v>
      </c>
      <c r="G374" s="43" t="s">
        <v>649</v>
      </c>
      <c r="H374" s="43" t="s">
        <v>1857</v>
      </c>
      <c r="I374" s="60">
        <v>220</v>
      </c>
      <c r="J374" s="43" t="s">
        <v>499</v>
      </c>
      <c r="K374" s="43" t="s">
        <v>499</v>
      </c>
      <c r="L374" s="43" t="s">
        <v>413</v>
      </c>
      <c r="M374" s="43" t="s">
        <v>395</v>
      </c>
      <c r="N374" s="43" t="s">
        <v>396</v>
      </c>
      <c r="O374" s="52" t="s">
        <v>321</v>
      </c>
      <c r="P374" s="63" t="s">
        <v>276</v>
      </c>
      <c r="Q374" s="57" t="str">
        <f>MID(Tabla1[[#This Row],[Aplicación]],14,1)</f>
        <v>2</v>
      </c>
      <c r="R374" s="35" t="s">
        <v>265</v>
      </c>
      <c r="S374" s="57" t="str">
        <f>MID(Tabla1[[#This Row],[Aplicación]],6,2)</f>
        <v>01</v>
      </c>
      <c r="T374" s="54" t="str">
        <f>VLOOKUP(Tabla1[[#This Row],[AREA]],Hoja1!A:B,2,FALSE)</f>
        <v>01. Alcaldía</v>
      </c>
      <c r="U374" s="57" t="str">
        <f>MID(Tabla1[[#This Row],[Aplicación]],9,4)</f>
        <v>9203</v>
      </c>
      <c r="V374" s="54" t="str">
        <f>VLOOKUP(Tabla1[[#This Row],[PROGRAMA]],Hoja1!A:B,2,FALSE)</f>
        <v>9203. Unidad de régimen interior</v>
      </c>
      <c r="W374" s="57" t="str">
        <f>MID(Tabla1[[#This Row],[Aplicación]],14,2)</f>
        <v>22</v>
      </c>
      <c r="X374" s="57" t="str">
        <f>MID(Tabla1[[#This Row],[Aplicación]],14,6)</f>
        <v>22000</v>
      </c>
    </row>
    <row r="375" spans="1:24" hidden="1" x14ac:dyDescent="0.25">
      <c r="A375" s="60">
        <v>220239000844</v>
      </c>
      <c r="B375" s="43" t="s">
        <v>390</v>
      </c>
      <c r="C375" s="61">
        <v>45292</v>
      </c>
      <c r="D375" s="60">
        <v>22024001195</v>
      </c>
      <c r="E375" s="43" t="s">
        <v>1297</v>
      </c>
      <c r="F375" s="62">
        <v>8800</v>
      </c>
      <c r="G375" s="43" t="s">
        <v>426</v>
      </c>
      <c r="H375" s="43" t="s">
        <v>1858</v>
      </c>
      <c r="I375" s="60">
        <v>220</v>
      </c>
      <c r="J375" s="43" t="s">
        <v>427</v>
      </c>
      <c r="K375" s="43" t="s">
        <v>428</v>
      </c>
      <c r="L375" s="43" t="s">
        <v>413</v>
      </c>
      <c r="M375" s="43" t="s">
        <v>395</v>
      </c>
      <c r="N375" s="43" t="s">
        <v>396</v>
      </c>
      <c r="O375" s="52" t="s">
        <v>321</v>
      </c>
      <c r="P375" s="63" t="s">
        <v>276</v>
      </c>
      <c r="Q375" s="57" t="str">
        <f>MID(Tabla1[[#This Row],[Aplicación]],14,1)</f>
        <v>2</v>
      </c>
      <c r="R375" s="35" t="s">
        <v>265</v>
      </c>
      <c r="S375" s="57" t="str">
        <f>MID(Tabla1[[#This Row],[Aplicación]],6,2)</f>
        <v>10</v>
      </c>
      <c r="T375" s="54" t="str">
        <f>VLOOKUP(Tabla1[[#This Row],[AREA]],Hoja1!A:B,2,FALSE)</f>
        <v>10. Personas mayores, familia y servicios sociales</v>
      </c>
      <c r="U375" s="57" t="str">
        <f>MID(Tabla1[[#This Row],[Aplicación]],9,4)</f>
        <v>2311</v>
      </c>
      <c r="V375" s="54" t="str">
        <f>VLOOKUP(Tabla1[[#This Row],[PROGRAMA]],Hoja1!A:B,2,FALSE)</f>
        <v>2311. Intervención social</v>
      </c>
      <c r="W375" s="57" t="str">
        <f>MID(Tabla1[[#This Row],[Aplicación]],14,2)</f>
        <v>22</v>
      </c>
      <c r="X375" s="57" t="str">
        <f>MID(Tabla1[[#This Row],[Aplicación]],14,6)</f>
        <v>22100</v>
      </c>
    </row>
    <row r="376" spans="1:24" hidden="1" x14ac:dyDescent="0.25">
      <c r="A376" s="60">
        <v>220239000886</v>
      </c>
      <c r="B376" s="43" t="s">
        <v>390</v>
      </c>
      <c r="C376" s="61">
        <v>45292</v>
      </c>
      <c r="D376" s="60">
        <v>22024001346</v>
      </c>
      <c r="E376" s="43" t="s">
        <v>1357</v>
      </c>
      <c r="F376" s="62">
        <v>12188.55</v>
      </c>
      <c r="G376" s="43" t="s">
        <v>649</v>
      </c>
      <c r="H376" s="43" t="s">
        <v>1859</v>
      </c>
      <c r="I376" s="60">
        <v>220</v>
      </c>
      <c r="J376" s="43" t="s">
        <v>499</v>
      </c>
      <c r="K376" s="43" t="s">
        <v>499</v>
      </c>
      <c r="L376" s="43" t="s">
        <v>413</v>
      </c>
      <c r="M376" s="43" t="s">
        <v>395</v>
      </c>
      <c r="N376" s="43" t="s">
        <v>396</v>
      </c>
      <c r="O376" s="52" t="s">
        <v>321</v>
      </c>
      <c r="P376" s="63" t="s">
        <v>276</v>
      </c>
      <c r="Q376" s="57" t="str">
        <f>MID(Tabla1[[#This Row],[Aplicación]],14,1)</f>
        <v>2</v>
      </c>
      <c r="R376" s="35" t="s">
        <v>265</v>
      </c>
      <c r="S376" s="57" t="str">
        <f>MID(Tabla1[[#This Row],[Aplicación]],6,2)</f>
        <v>01</v>
      </c>
      <c r="T376" s="54" t="str">
        <f>VLOOKUP(Tabla1[[#This Row],[AREA]],Hoja1!A:B,2,FALSE)</f>
        <v>01. Alcaldía</v>
      </c>
      <c r="U376" s="57" t="str">
        <f>MID(Tabla1[[#This Row],[Aplicación]],9,4)</f>
        <v>9203</v>
      </c>
      <c r="V376" s="54" t="str">
        <f>VLOOKUP(Tabla1[[#This Row],[PROGRAMA]],Hoja1!A:B,2,FALSE)</f>
        <v>9203. Unidad de régimen interior</v>
      </c>
      <c r="W376" s="57" t="str">
        <f>MID(Tabla1[[#This Row],[Aplicación]],14,2)</f>
        <v>22</v>
      </c>
      <c r="X376" s="57" t="str">
        <f>MID(Tabla1[[#This Row],[Aplicación]],14,6)</f>
        <v>22000</v>
      </c>
    </row>
    <row r="377" spans="1:24" hidden="1" x14ac:dyDescent="0.25">
      <c r="A377" s="60">
        <v>220239000884</v>
      </c>
      <c r="B377" s="43" t="s">
        <v>390</v>
      </c>
      <c r="C377" s="61">
        <v>45292</v>
      </c>
      <c r="D377" s="60">
        <v>22024001344</v>
      </c>
      <c r="E377" s="43" t="s">
        <v>1357</v>
      </c>
      <c r="F377" s="62">
        <v>3826.13</v>
      </c>
      <c r="G377" s="43" t="s">
        <v>649</v>
      </c>
      <c r="H377" s="43" t="s">
        <v>1860</v>
      </c>
      <c r="I377" s="60">
        <v>220</v>
      </c>
      <c r="J377" s="43" t="s">
        <v>499</v>
      </c>
      <c r="K377" s="43" t="s">
        <v>499</v>
      </c>
      <c r="L377" s="43" t="s">
        <v>413</v>
      </c>
      <c r="M377" s="43" t="s">
        <v>395</v>
      </c>
      <c r="N377" s="43" t="s">
        <v>396</v>
      </c>
      <c r="O377" s="52" t="s">
        <v>321</v>
      </c>
      <c r="P377" s="63" t="s">
        <v>276</v>
      </c>
      <c r="Q377" s="57" t="str">
        <f>MID(Tabla1[[#This Row],[Aplicación]],14,1)</f>
        <v>2</v>
      </c>
      <c r="R377" s="35" t="s">
        <v>265</v>
      </c>
      <c r="S377" s="57" t="str">
        <f>MID(Tabla1[[#This Row],[Aplicación]],6,2)</f>
        <v>01</v>
      </c>
      <c r="T377" s="54" t="str">
        <f>VLOOKUP(Tabla1[[#This Row],[AREA]],Hoja1!A:B,2,FALSE)</f>
        <v>01. Alcaldía</v>
      </c>
      <c r="U377" s="57" t="str">
        <f>MID(Tabla1[[#This Row],[Aplicación]],9,4)</f>
        <v>9203</v>
      </c>
      <c r="V377" s="54" t="str">
        <f>VLOOKUP(Tabla1[[#This Row],[PROGRAMA]],Hoja1!A:B,2,FALSE)</f>
        <v>9203. Unidad de régimen interior</v>
      </c>
      <c r="W377" s="57" t="str">
        <f>MID(Tabla1[[#This Row],[Aplicación]],14,2)</f>
        <v>22</v>
      </c>
      <c r="X377" s="57" t="str">
        <f>MID(Tabla1[[#This Row],[Aplicación]],14,6)</f>
        <v>22000</v>
      </c>
    </row>
    <row r="378" spans="1:24" hidden="1" x14ac:dyDescent="0.25">
      <c r="A378" s="60">
        <v>220240000801</v>
      </c>
      <c r="B378" s="43" t="s">
        <v>390</v>
      </c>
      <c r="C378" s="61">
        <v>45330</v>
      </c>
      <c r="D378" s="60">
        <v>22024000640</v>
      </c>
      <c r="E378" s="43" t="s">
        <v>1333</v>
      </c>
      <c r="F378" s="62">
        <v>327.60000000000002</v>
      </c>
      <c r="G378" s="43" t="s">
        <v>338</v>
      </c>
      <c r="H378" s="43" t="s">
        <v>1861</v>
      </c>
      <c r="I378" s="60">
        <v>220</v>
      </c>
      <c r="J378" s="43" t="s">
        <v>393</v>
      </c>
      <c r="K378" s="43" t="s">
        <v>393</v>
      </c>
      <c r="L378" s="43" t="s">
        <v>413</v>
      </c>
      <c r="M378" s="43" t="s">
        <v>585</v>
      </c>
      <c r="N378" s="43" t="s">
        <v>539</v>
      </c>
      <c r="O378" s="52" t="s">
        <v>326</v>
      </c>
      <c r="P378" s="63" t="s">
        <v>276</v>
      </c>
      <c r="Q378" s="57" t="str">
        <f>MID(Tabla1[[#This Row],[Aplicación]],14,1)</f>
        <v>2</v>
      </c>
      <c r="R378" s="35" t="s">
        <v>265</v>
      </c>
      <c r="S378" s="57" t="str">
        <f>MID(Tabla1[[#This Row],[Aplicación]],6,2)</f>
        <v>01</v>
      </c>
      <c r="T378" s="54" t="str">
        <f>VLOOKUP(Tabla1[[#This Row],[AREA]],Hoja1!A:B,2,FALSE)</f>
        <v>01. Alcaldía</v>
      </c>
      <c r="U378" s="57" t="str">
        <f>MID(Tabla1[[#This Row],[Aplicación]],9,4)</f>
        <v>9206</v>
      </c>
      <c r="V378" s="54" t="str">
        <f>VLOOKUP(Tabla1[[#This Row],[PROGRAMA]],Hoja1!A:B,2,FALSE)</f>
        <v>9206. Archivo municipal</v>
      </c>
      <c r="W378" s="57" t="str">
        <f>MID(Tabla1[[#This Row],[Aplicación]],14,2)</f>
        <v>22</v>
      </c>
      <c r="X378" s="57" t="str">
        <f>MID(Tabla1[[#This Row],[Aplicación]],14,6)</f>
        <v>22001</v>
      </c>
    </row>
    <row r="379" spans="1:24" hidden="1" x14ac:dyDescent="0.25">
      <c r="A379" s="60">
        <v>220240008420</v>
      </c>
      <c r="B379" s="43" t="s">
        <v>390</v>
      </c>
      <c r="C379" s="61">
        <v>45373</v>
      </c>
      <c r="D379" s="60">
        <v>22024003585</v>
      </c>
      <c r="E379" s="43" t="s">
        <v>1296</v>
      </c>
      <c r="F379" s="62">
        <v>331.81</v>
      </c>
      <c r="G379" s="43" t="s">
        <v>878</v>
      </c>
      <c r="H379" s="43" t="s">
        <v>1862</v>
      </c>
      <c r="I379" s="60">
        <v>220</v>
      </c>
      <c r="J379" s="43" t="s">
        <v>398</v>
      </c>
      <c r="K379" s="43" t="s">
        <v>398</v>
      </c>
      <c r="L379" s="43" t="s">
        <v>413</v>
      </c>
      <c r="M379" s="43" t="s">
        <v>585</v>
      </c>
      <c r="N379" s="43" t="s">
        <v>539</v>
      </c>
      <c r="O379" s="52" t="s">
        <v>326</v>
      </c>
      <c r="P379" s="63" t="s">
        <v>276</v>
      </c>
      <c r="Q379" s="57" t="str">
        <f>MID(Tabla1[[#This Row],[Aplicación]],14,1)</f>
        <v>2</v>
      </c>
      <c r="R379" s="35" t="s">
        <v>265</v>
      </c>
      <c r="S379" s="57" t="str">
        <f>MID(Tabla1[[#This Row],[Aplicación]],6,2)</f>
        <v>11</v>
      </c>
      <c r="T379" s="54" t="str">
        <f>VLOOKUP(Tabla1[[#This Row],[AREA]],Hoja1!A:B,2,FALSE)</f>
        <v>11. Salud pública y seguridad ciudadana</v>
      </c>
      <c r="U379" s="57" t="str">
        <f>MID(Tabla1[[#This Row],[Aplicación]],9,4)</f>
        <v>1361</v>
      </c>
      <c r="V379" s="54" t="str">
        <f>VLOOKUP(Tabla1[[#This Row],[PROGRAMA]],Hoja1!A:B,2,FALSE)</f>
        <v>1361. Prevención y extinción de incencios</v>
      </c>
      <c r="W379" s="57" t="str">
        <f>MID(Tabla1[[#This Row],[Aplicación]],14,2)</f>
        <v>22</v>
      </c>
      <c r="X379" s="57" t="str">
        <f>MID(Tabla1[[#This Row],[Aplicación]],14,6)</f>
        <v>22199</v>
      </c>
    </row>
    <row r="380" spans="1:24" hidden="1" x14ac:dyDescent="0.25">
      <c r="A380" s="60">
        <v>220239000839</v>
      </c>
      <c r="B380" s="43" t="s">
        <v>390</v>
      </c>
      <c r="C380" s="61">
        <v>45292</v>
      </c>
      <c r="D380" s="60">
        <v>22024001190</v>
      </c>
      <c r="E380" s="43" t="s">
        <v>1358</v>
      </c>
      <c r="F380" s="62">
        <v>8000</v>
      </c>
      <c r="G380" s="43" t="s">
        <v>426</v>
      </c>
      <c r="H380" s="43" t="s">
        <v>1863</v>
      </c>
      <c r="I380" s="60">
        <v>220</v>
      </c>
      <c r="J380" s="43" t="s">
        <v>427</v>
      </c>
      <c r="K380" s="43" t="s">
        <v>428</v>
      </c>
      <c r="L380" s="43" t="s">
        <v>413</v>
      </c>
      <c r="M380" s="43" t="s">
        <v>395</v>
      </c>
      <c r="N380" s="43" t="s">
        <v>396</v>
      </c>
      <c r="O380" s="52" t="s">
        <v>321</v>
      </c>
      <c r="P380" s="63" t="s">
        <v>276</v>
      </c>
      <c r="Q380" s="57" t="str">
        <f>MID(Tabla1[[#This Row],[Aplicación]],14,1)</f>
        <v>2</v>
      </c>
      <c r="R380" s="35" t="s">
        <v>265</v>
      </c>
      <c r="S380" s="57" t="str">
        <f>MID(Tabla1[[#This Row],[Aplicación]],6,2)</f>
        <v>05</v>
      </c>
      <c r="T380" s="54" t="str">
        <f>VLOOKUP(Tabla1[[#This Row],[AREA]],Hoja1!A:B,2,FALSE)</f>
        <v>05. Comercio, mercados y consumo</v>
      </c>
      <c r="U380" s="57" t="str">
        <f>MID(Tabla1[[#This Row],[Aplicación]],9,4)</f>
        <v>4312</v>
      </c>
      <c r="V380" s="54" t="str">
        <f>VLOOKUP(Tabla1[[#This Row],[PROGRAMA]],Hoja1!A:B,2,FALSE)</f>
        <v>4312. Mercados</v>
      </c>
      <c r="W380" s="57" t="str">
        <f>MID(Tabla1[[#This Row],[Aplicación]],14,2)</f>
        <v>22</v>
      </c>
      <c r="X380" s="57" t="str">
        <f>MID(Tabla1[[#This Row],[Aplicación]],14,6)</f>
        <v>22100</v>
      </c>
    </row>
    <row r="381" spans="1:24" hidden="1" x14ac:dyDescent="0.25">
      <c r="A381" s="60">
        <v>220240003029</v>
      </c>
      <c r="B381" s="43" t="s">
        <v>390</v>
      </c>
      <c r="C381" s="61">
        <v>45343</v>
      </c>
      <c r="D381" s="60">
        <v>22024001564</v>
      </c>
      <c r="E381" s="43" t="s">
        <v>1287</v>
      </c>
      <c r="F381" s="62">
        <v>343.53</v>
      </c>
      <c r="G381" s="43" t="s">
        <v>86</v>
      </c>
      <c r="H381" s="43" t="s">
        <v>1864</v>
      </c>
      <c r="I381" s="60">
        <v>220</v>
      </c>
      <c r="J381" s="43" t="s">
        <v>398</v>
      </c>
      <c r="K381" s="43" t="s">
        <v>398</v>
      </c>
      <c r="L381" s="43" t="s">
        <v>413</v>
      </c>
      <c r="M381" s="43" t="s">
        <v>585</v>
      </c>
      <c r="N381" s="43" t="s">
        <v>539</v>
      </c>
      <c r="O381" s="52" t="s">
        <v>326</v>
      </c>
      <c r="P381" s="63" t="s">
        <v>276</v>
      </c>
      <c r="Q381" s="57" t="str">
        <f>MID(Tabla1[[#This Row],[Aplicación]],14,1)</f>
        <v>2</v>
      </c>
      <c r="R381" s="35" t="s">
        <v>265</v>
      </c>
      <c r="S381" s="57" t="str">
        <f>MID(Tabla1[[#This Row],[Aplicación]],6,2)</f>
        <v>10</v>
      </c>
      <c r="T381" s="54" t="str">
        <f>VLOOKUP(Tabla1[[#This Row],[AREA]],Hoja1!A:B,2,FALSE)</f>
        <v>10. Personas mayores, familia y servicios sociales</v>
      </c>
      <c r="U381" s="57" t="str">
        <f>MID(Tabla1[[#This Row],[Aplicación]],9,4)</f>
        <v>2311</v>
      </c>
      <c r="V381" s="54" t="str">
        <f>VLOOKUP(Tabla1[[#This Row],[PROGRAMA]],Hoja1!A:B,2,FALSE)</f>
        <v>2311. Intervención social</v>
      </c>
      <c r="W381" s="57" t="str">
        <f>MID(Tabla1[[#This Row],[Aplicación]],14,2)</f>
        <v>21</v>
      </c>
      <c r="X381" s="57" t="str">
        <f>MID(Tabla1[[#This Row],[Aplicación]],14,6)</f>
        <v>212</v>
      </c>
    </row>
    <row r="382" spans="1:24" hidden="1" x14ac:dyDescent="0.25">
      <c r="A382" s="60">
        <v>220240003085</v>
      </c>
      <c r="B382" s="43" t="s">
        <v>390</v>
      </c>
      <c r="C382" s="61">
        <v>45343</v>
      </c>
      <c r="D382" s="60">
        <v>22024001826</v>
      </c>
      <c r="E382" s="43" t="s">
        <v>1344</v>
      </c>
      <c r="F382" s="62">
        <v>345</v>
      </c>
      <c r="G382" s="43" t="s">
        <v>1865</v>
      </c>
      <c r="H382" s="43" t="s">
        <v>1866</v>
      </c>
      <c r="I382" s="60">
        <v>220</v>
      </c>
      <c r="J382" s="43" t="s">
        <v>398</v>
      </c>
      <c r="K382" s="43" t="s">
        <v>398</v>
      </c>
      <c r="L382" s="43" t="s">
        <v>399</v>
      </c>
      <c r="M382" s="43" t="s">
        <v>585</v>
      </c>
      <c r="N382" s="43" t="s">
        <v>539</v>
      </c>
      <c r="O382" s="52" t="s">
        <v>326</v>
      </c>
      <c r="P382" s="63" t="s">
        <v>276</v>
      </c>
      <c r="Q382" s="57" t="str">
        <f>MID(Tabla1[[#This Row],[Aplicación]],14,1)</f>
        <v>2</v>
      </c>
      <c r="R382" s="35" t="s">
        <v>265</v>
      </c>
      <c r="S382" s="57" t="str">
        <f>MID(Tabla1[[#This Row],[Aplicación]],6,2)</f>
        <v>11</v>
      </c>
      <c r="T382" s="54" t="str">
        <f>VLOOKUP(Tabla1[[#This Row],[AREA]],Hoja1!A:B,2,FALSE)</f>
        <v>11. Salud pública y seguridad ciudadana</v>
      </c>
      <c r="U382" s="57" t="str">
        <f>MID(Tabla1[[#This Row],[Aplicación]],9,4)</f>
        <v>1321</v>
      </c>
      <c r="V382" s="54" t="str">
        <f>VLOOKUP(Tabla1[[#This Row],[PROGRAMA]],Hoja1!A:B,2,FALSE)</f>
        <v>1321. Policía municipal</v>
      </c>
      <c r="W382" s="57" t="str">
        <f>MID(Tabla1[[#This Row],[Aplicación]],14,2)</f>
        <v>22</v>
      </c>
      <c r="X382" s="57" t="str">
        <f>MID(Tabla1[[#This Row],[Aplicación]],14,6)</f>
        <v>22699</v>
      </c>
    </row>
    <row r="383" spans="1:24" hidden="1" x14ac:dyDescent="0.25">
      <c r="A383" s="53">
        <v>220239000790</v>
      </c>
      <c r="B383" s="45" t="s">
        <v>390</v>
      </c>
      <c r="C383" s="50">
        <v>45292</v>
      </c>
      <c r="D383" s="44">
        <v>22024001349</v>
      </c>
      <c r="E383" s="45" t="s">
        <v>1359</v>
      </c>
      <c r="F383" s="51">
        <v>4198.9399999999996</v>
      </c>
      <c r="G383" s="45" t="s">
        <v>42</v>
      </c>
      <c r="H383" s="45" t="s">
        <v>1867</v>
      </c>
      <c r="I383" s="44">
        <v>220</v>
      </c>
      <c r="J383" s="45" t="s">
        <v>398</v>
      </c>
      <c r="K383" s="45" t="s">
        <v>398</v>
      </c>
      <c r="L383" s="45" t="s">
        <v>413</v>
      </c>
      <c r="M383" s="45" t="s">
        <v>395</v>
      </c>
      <c r="N383" s="45" t="s">
        <v>396</v>
      </c>
      <c r="O383" s="52" t="s">
        <v>321</v>
      </c>
      <c r="P383" s="63" t="s">
        <v>276</v>
      </c>
      <c r="Q383" s="57" t="str">
        <f>MID(Tabla1[[#This Row],[Aplicación]],14,1)</f>
        <v>2</v>
      </c>
      <c r="R383" s="35" t="s">
        <v>265</v>
      </c>
      <c r="S383" s="57" t="str">
        <f>MID(Tabla1[[#This Row],[Aplicación]],6,2)</f>
        <v>10</v>
      </c>
      <c r="T383" s="54" t="str">
        <f>VLOOKUP(Tabla1[[#This Row],[AREA]],Hoja1!A:B,2,FALSE)</f>
        <v>10. Personas mayores, familia y servicios sociales</v>
      </c>
      <c r="U383" s="57" t="str">
        <f>MID(Tabla1[[#This Row],[Aplicación]],9,4)</f>
        <v>2412</v>
      </c>
      <c r="V383" s="54" t="str">
        <f>VLOOKUP(Tabla1[[#This Row],[PROGRAMA]],Hoja1!A:B,2,FALSE)</f>
        <v>2412. Formación para el empleo</v>
      </c>
      <c r="W383" s="57" t="str">
        <f>MID(Tabla1[[#This Row],[Aplicación]],14,2)</f>
        <v>22</v>
      </c>
      <c r="X383" s="57" t="str">
        <f>MID(Tabla1[[#This Row],[Aplicación]],14,6)</f>
        <v>22700</v>
      </c>
    </row>
    <row r="384" spans="1:24" hidden="1" x14ac:dyDescent="0.25">
      <c r="A384" s="60">
        <v>220240006448</v>
      </c>
      <c r="B384" s="43" t="s">
        <v>390</v>
      </c>
      <c r="C384" s="61">
        <v>45364</v>
      </c>
      <c r="D384" s="60">
        <v>22024003276</v>
      </c>
      <c r="E384" s="43" t="s">
        <v>1293</v>
      </c>
      <c r="F384" s="62">
        <v>350.92</v>
      </c>
      <c r="G384" s="43" t="s">
        <v>86</v>
      </c>
      <c r="H384" s="43" t="s">
        <v>1868</v>
      </c>
      <c r="I384" s="60">
        <v>220</v>
      </c>
      <c r="J384" s="43" t="s">
        <v>398</v>
      </c>
      <c r="K384" s="43" t="s">
        <v>398</v>
      </c>
      <c r="L384" s="43" t="s">
        <v>413</v>
      </c>
      <c r="M384" s="43" t="s">
        <v>585</v>
      </c>
      <c r="N384" s="43" t="s">
        <v>539</v>
      </c>
      <c r="O384" s="52" t="s">
        <v>326</v>
      </c>
      <c r="P384" s="63" t="s">
        <v>276</v>
      </c>
      <c r="Q384" s="57" t="str">
        <f>MID(Tabla1[[#This Row],[Aplicación]],14,1)</f>
        <v>2</v>
      </c>
      <c r="R384" s="35" t="s">
        <v>265</v>
      </c>
      <c r="S384" s="57" t="str">
        <f>MID(Tabla1[[#This Row],[Aplicación]],6,2)</f>
        <v>03</v>
      </c>
      <c r="T384" s="54" t="str">
        <f>VLOOKUP(Tabla1[[#This Row],[AREA]],Hoja1!A:B,2,FALSE)</f>
        <v>03. Participación ciudadana y deportes</v>
      </c>
      <c r="U384" s="57" t="str">
        <f>MID(Tabla1[[#This Row],[Aplicación]],9,4)</f>
        <v>9241</v>
      </c>
      <c r="V384" s="54" t="str">
        <f>VLOOKUP(Tabla1[[#This Row],[PROGRAMA]],Hoja1!A:B,2,FALSE)</f>
        <v>9241. Participación ciudadana</v>
      </c>
      <c r="W384" s="57" t="str">
        <f>MID(Tabla1[[#This Row],[Aplicación]],14,2)</f>
        <v>21</v>
      </c>
      <c r="X384" s="57" t="str">
        <f>MID(Tabla1[[#This Row],[Aplicación]],14,6)</f>
        <v>212</v>
      </c>
    </row>
    <row r="385" spans="1:24" hidden="1" x14ac:dyDescent="0.25">
      <c r="A385" s="60">
        <v>220240008434</v>
      </c>
      <c r="B385" s="43" t="s">
        <v>390</v>
      </c>
      <c r="C385" s="61">
        <v>45373</v>
      </c>
      <c r="D385" s="60">
        <v>22024003753</v>
      </c>
      <c r="E385" s="43" t="s">
        <v>1296</v>
      </c>
      <c r="F385" s="62">
        <v>352</v>
      </c>
      <c r="G385" s="43" t="s">
        <v>1869</v>
      </c>
      <c r="H385" s="43" t="s">
        <v>1870</v>
      </c>
      <c r="I385" s="60">
        <v>220</v>
      </c>
      <c r="J385" s="43" t="s">
        <v>575</v>
      </c>
      <c r="K385" s="43" t="s">
        <v>398</v>
      </c>
      <c r="L385" s="43" t="s">
        <v>413</v>
      </c>
      <c r="M385" s="43" t="s">
        <v>585</v>
      </c>
      <c r="N385" s="43" t="s">
        <v>539</v>
      </c>
      <c r="O385" s="52" t="s">
        <v>326</v>
      </c>
      <c r="P385" s="63" t="s">
        <v>276</v>
      </c>
      <c r="Q385" s="57" t="str">
        <f>MID(Tabla1[[#This Row],[Aplicación]],14,1)</f>
        <v>2</v>
      </c>
      <c r="R385" s="35" t="s">
        <v>265</v>
      </c>
      <c r="S385" s="57" t="str">
        <f>MID(Tabla1[[#This Row],[Aplicación]],6,2)</f>
        <v>11</v>
      </c>
      <c r="T385" s="54" t="str">
        <f>VLOOKUP(Tabla1[[#This Row],[AREA]],Hoja1!A:B,2,FALSE)</f>
        <v>11. Salud pública y seguridad ciudadana</v>
      </c>
      <c r="U385" s="57" t="str">
        <f>MID(Tabla1[[#This Row],[Aplicación]],9,4)</f>
        <v>1361</v>
      </c>
      <c r="V385" s="54" t="str">
        <f>VLOOKUP(Tabla1[[#This Row],[PROGRAMA]],Hoja1!A:B,2,FALSE)</f>
        <v>1361. Prevención y extinción de incencios</v>
      </c>
      <c r="W385" s="57" t="str">
        <f>MID(Tabla1[[#This Row],[Aplicación]],14,2)</f>
        <v>22</v>
      </c>
      <c r="X385" s="57" t="str">
        <f>MID(Tabla1[[#This Row],[Aplicación]],14,6)</f>
        <v>22199</v>
      </c>
    </row>
    <row r="386" spans="1:24" hidden="1" x14ac:dyDescent="0.25">
      <c r="A386" s="53">
        <v>220239000885</v>
      </c>
      <c r="B386" s="45" t="s">
        <v>390</v>
      </c>
      <c r="C386" s="50">
        <v>45292</v>
      </c>
      <c r="D386" s="44">
        <v>22024001345</v>
      </c>
      <c r="E386" s="45" t="s">
        <v>1357</v>
      </c>
      <c r="F386" s="51">
        <v>11423.17</v>
      </c>
      <c r="G386" s="45" t="s">
        <v>64</v>
      </c>
      <c r="H386" s="45" t="s">
        <v>1871</v>
      </c>
      <c r="I386" s="44">
        <v>220</v>
      </c>
      <c r="J386" s="45" t="s">
        <v>398</v>
      </c>
      <c r="K386" s="45" t="s">
        <v>398</v>
      </c>
      <c r="L386" s="45" t="s">
        <v>413</v>
      </c>
      <c r="M386" s="45" t="s">
        <v>395</v>
      </c>
      <c r="N386" s="45" t="s">
        <v>396</v>
      </c>
      <c r="O386" s="52" t="s">
        <v>321</v>
      </c>
      <c r="P386" s="63" t="s">
        <v>276</v>
      </c>
      <c r="Q386" s="57" t="str">
        <f>MID(Tabla1[[#This Row],[Aplicación]],14,1)</f>
        <v>2</v>
      </c>
      <c r="R386" s="35" t="s">
        <v>265</v>
      </c>
      <c r="S386" s="57" t="str">
        <f>MID(Tabla1[[#This Row],[Aplicación]],6,2)</f>
        <v>01</v>
      </c>
      <c r="T386" s="54" t="str">
        <f>VLOOKUP(Tabla1[[#This Row],[AREA]],Hoja1!A:B,2,FALSE)</f>
        <v>01. Alcaldía</v>
      </c>
      <c r="U386" s="57" t="str">
        <f>MID(Tabla1[[#This Row],[Aplicación]],9,4)</f>
        <v>9203</v>
      </c>
      <c r="V386" s="54" t="str">
        <f>VLOOKUP(Tabla1[[#This Row],[PROGRAMA]],Hoja1!A:B,2,FALSE)</f>
        <v>9203. Unidad de régimen interior</v>
      </c>
      <c r="W386" s="57" t="str">
        <f>MID(Tabla1[[#This Row],[Aplicación]],14,2)</f>
        <v>22</v>
      </c>
      <c r="X386" s="57" t="str">
        <f>MID(Tabla1[[#This Row],[Aplicación]],14,6)</f>
        <v>22000</v>
      </c>
    </row>
    <row r="387" spans="1:24" hidden="1" x14ac:dyDescent="0.25">
      <c r="A387" s="60">
        <v>220240000733</v>
      </c>
      <c r="B387" s="43" t="s">
        <v>390</v>
      </c>
      <c r="C387" s="61">
        <v>45327</v>
      </c>
      <c r="D387" s="60">
        <v>22024000096</v>
      </c>
      <c r="E387" s="43" t="s">
        <v>1360</v>
      </c>
      <c r="F387" s="62">
        <v>353.03</v>
      </c>
      <c r="G387" s="43" t="s">
        <v>993</v>
      </c>
      <c r="H387" s="43" t="s">
        <v>1872</v>
      </c>
      <c r="I387" s="60">
        <v>220</v>
      </c>
      <c r="J387" s="43" t="s">
        <v>398</v>
      </c>
      <c r="K387" s="43" t="s">
        <v>398</v>
      </c>
      <c r="L387" s="43" t="s">
        <v>413</v>
      </c>
      <c r="M387" s="43" t="s">
        <v>585</v>
      </c>
      <c r="N387" s="43" t="s">
        <v>539</v>
      </c>
      <c r="O387" s="52" t="s">
        <v>326</v>
      </c>
      <c r="P387" s="63" t="s">
        <v>276</v>
      </c>
      <c r="Q387" s="57" t="str">
        <f>MID(Tabla1[[#This Row],[Aplicación]],14,1)</f>
        <v>2</v>
      </c>
      <c r="R387" s="35" t="s">
        <v>265</v>
      </c>
      <c r="S387" s="57" t="str">
        <f>MID(Tabla1[[#This Row],[Aplicación]],6,2)</f>
        <v>10</v>
      </c>
      <c r="T387" s="54" t="str">
        <f>VLOOKUP(Tabla1[[#This Row],[AREA]],Hoja1!A:B,2,FALSE)</f>
        <v>10. Personas mayores, familia y servicios sociales</v>
      </c>
      <c r="U387" s="57" t="str">
        <f>MID(Tabla1[[#This Row],[Aplicación]],9,4)</f>
        <v>2412</v>
      </c>
      <c r="V387" s="54" t="str">
        <f>VLOOKUP(Tabla1[[#This Row],[PROGRAMA]],Hoja1!A:B,2,FALSE)</f>
        <v>2412. Formación para el empleo</v>
      </c>
      <c r="W387" s="57" t="str">
        <f>MID(Tabla1[[#This Row],[Aplicación]],14,2)</f>
        <v>21</v>
      </c>
      <c r="X387" s="57" t="str">
        <f>MID(Tabla1[[#This Row],[Aplicación]],14,6)</f>
        <v>212</v>
      </c>
    </row>
    <row r="388" spans="1:24" hidden="1" x14ac:dyDescent="0.25">
      <c r="A388" s="60">
        <v>220240008432</v>
      </c>
      <c r="B388" s="43" t="s">
        <v>390</v>
      </c>
      <c r="C388" s="61">
        <v>45373</v>
      </c>
      <c r="D388" s="60">
        <v>22024003692</v>
      </c>
      <c r="E388" s="43" t="s">
        <v>1262</v>
      </c>
      <c r="F388" s="62">
        <v>356.03</v>
      </c>
      <c r="G388" s="43" t="s">
        <v>33</v>
      </c>
      <c r="H388" s="43" t="s">
        <v>1873</v>
      </c>
      <c r="I388" s="60">
        <v>220</v>
      </c>
      <c r="J388" s="43" t="s">
        <v>632</v>
      </c>
      <c r="K388" s="43" t="s">
        <v>507</v>
      </c>
      <c r="L388" s="43" t="s">
        <v>399</v>
      </c>
      <c r="M388" s="43" t="s">
        <v>585</v>
      </c>
      <c r="N388" s="43" t="s">
        <v>539</v>
      </c>
      <c r="O388" s="52" t="s">
        <v>326</v>
      </c>
      <c r="P388" s="63" t="s">
        <v>276</v>
      </c>
      <c r="Q388" s="57" t="str">
        <f>MID(Tabla1[[#This Row],[Aplicación]],14,1)</f>
        <v>2</v>
      </c>
      <c r="R388" s="35" t="s">
        <v>265</v>
      </c>
      <c r="S388" s="57" t="str">
        <f>MID(Tabla1[[#This Row],[Aplicación]],6,2)</f>
        <v>03</v>
      </c>
      <c r="T388" s="54" t="str">
        <f>VLOOKUP(Tabla1[[#This Row],[AREA]],Hoja1!A:B,2,FALSE)</f>
        <v>03. Participación ciudadana y deportes</v>
      </c>
      <c r="U388" s="57" t="str">
        <f>MID(Tabla1[[#This Row],[Aplicación]],9,4)</f>
        <v>9241</v>
      </c>
      <c r="V388" s="54" t="str">
        <f>VLOOKUP(Tabla1[[#This Row],[PROGRAMA]],Hoja1!A:B,2,FALSE)</f>
        <v>9241. Participación ciudadana</v>
      </c>
      <c r="W388" s="57" t="str">
        <f>MID(Tabla1[[#This Row],[Aplicación]],14,2)</f>
        <v>21</v>
      </c>
      <c r="X388" s="57" t="str">
        <f>MID(Tabla1[[#This Row],[Aplicación]],14,6)</f>
        <v>213</v>
      </c>
    </row>
    <row r="389" spans="1:24" hidden="1" x14ac:dyDescent="0.25">
      <c r="A389" s="60">
        <v>220239000849</v>
      </c>
      <c r="B389" s="43" t="s">
        <v>390</v>
      </c>
      <c r="C389" s="61">
        <v>45292</v>
      </c>
      <c r="D389" s="60">
        <v>22024001199</v>
      </c>
      <c r="E389" s="43" t="s">
        <v>1361</v>
      </c>
      <c r="F389" s="62">
        <v>7500</v>
      </c>
      <c r="G389" s="43" t="s">
        <v>426</v>
      </c>
      <c r="H389" s="43" t="s">
        <v>1874</v>
      </c>
      <c r="I389" s="60">
        <v>220</v>
      </c>
      <c r="J389" s="43" t="s">
        <v>427</v>
      </c>
      <c r="K389" s="43" t="s">
        <v>428</v>
      </c>
      <c r="L389" s="43" t="s">
        <v>413</v>
      </c>
      <c r="M389" s="43" t="s">
        <v>395</v>
      </c>
      <c r="N389" s="43" t="s">
        <v>396</v>
      </c>
      <c r="O389" s="52" t="s">
        <v>321</v>
      </c>
      <c r="P389" s="63" t="s">
        <v>276</v>
      </c>
      <c r="Q389" s="57" t="str">
        <f>MID(Tabla1[[#This Row],[Aplicación]],14,1)</f>
        <v>2</v>
      </c>
      <c r="R389" s="35" t="s">
        <v>265</v>
      </c>
      <c r="S389" s="57" t="str">
        <f>MID(Tabla1[[#This Row],[Aplicación]],6,2)</f>
        <v>11</v>
      </c>
      <c r="T389" s="54" t="str">
        <f>VLOOKUP(Tabla1[[#This Row],[AREA]],Hoja1!A:B,2,FALSE)</f>
        <v>11. Salud pública y seguridad ciudadana</v>
      </c>
      <c r="U389" s="57" t="str">
        <f>MID(Tabla1[[#This Row],[Aplicación]],9,4)</f>
        <v>3111</v>
      </c>
      <c r="V389" s="54" t="str">
        <f>VLOOKUP(Tabla1[[#This Row],[PROGRAMA]],Hoja1!A:B,2,FALSE)</f>
        <v>3111. Protección de la salubridad pública</v>
      </c>
      <c r="W389" s="57" t="str">
        <f>MID(Tabla1[[#This Row],[Aplicación]],14,2)</f>
        <v>22</v>
      </c>
      <c r="X389" s="57" t="str">
        <f>MID(Tabla1[[#This Row],[Aplicación]],14,6)</f>
        <v>22100</v>
      </c>
    </row>
    <row r="390" spans="1:24" hidden="1" x14ac:dyDescent="0.25">
      <c r="A390" s="60">
        <v>220240003699</v>
      </c>
      <c r="B390" s="43" t="s">
        <v>390</v>
      </c>
      <c r="C390" s="61">
        <v>45351</v>
      </c>
      <c r="D390" s="60">
        <v>22024002601</v>
      </c>
      <c r="E390" s="43" t="s">
        <v>1187</v>
      </c>
      <c r="F390" s="62">
        <v>370.87</v>
      </c>
      <c r="G390" s="43" t="s">
        <v>1026</v>
      </c>
      <c r="H390" s="43" t="s">
        <v>1875</v>
      </c>
      <c r="I390" s="60">
        <v>220</v>
      </c>
      <c r="J390" s="43" t="s">
        <v>503</v>
      </c>
      <c r="K390" s="43" t="s">
        <v>393</v>
      </c>
      <c r="L390" s="43" t="s">
        <v>399</v>
      </c>
      <c r="M390" s="43" t="s">
        <v>585</v>
      </c>
      <c r="N390" s="43" t="s">
        <v>539</v>
      </c>
      <c r="O390" s="52" t="s">
        <v>326</v>
      </c>
      <c r="P390" s="63" t="s">
        <v>276</v>
      </c>
      <c r="Q390" s="57" t="str">
        <f>MID(Tabla1[[#This Row],[Aplicación]],14,1)</f>
        <v>2</v>
      </c>
      <c r="R390" s="35" t="s">
        <v>265</v>
      </c>
      <c r="S390" s="57" t="str">
        <f>MID(Tabla1[[#This Row],[Aplicación]],6,2)</f>
        <v>11</v>
      </c>
      <c r="T390" s="54" t="str">
        <f>VLOOKUP(Tabla1[[#This Row],[AREA]],Hoja1!A:B,2,FALSE)</f>
        <v>11. Salud pública y seguridad ciudadana</v>
      </c>
      <c r="U390" s="57" t="str">
        <f>MID(Tabla1[[#This Row],[Aplicación]],9,4)</f>
        <v>1361</v>
      </c>
      <c r="V390" s="54" t="str">
        <f>VLOOKUP(Tabla1[[#This Row],[PROGRAMA]],Hoja1!A:B,2,FALSE)</f>
        <v>1361. Prevención y extinción de incencios</v>
      </c>
      <c r="W390" s="57" t="str">
        <f>MID(Tabla1[[#This Row],[Aplicación]],14,2)</f>
        <v>21</v>
      </c>
      <c r="X390" s="57" t="str">
        <f>MID(Tabla1[[#This Row],[Aplicación]],14,6)</f>
        <v>213</v>
      </c>
    </row>
    <row r="391" spans="1:24" hidden="1" x14ac:dyDescent="0.25">
      <c r="A391" s="60">
        <v>220240008435</v>
      </c>
      <c r="B391" s="43" t="s">
        <v>390</v>
      </c>
      <c r="C391" s="61">
        <v>45373</v>
      </c>
      <c r="D391" s="60">
        <v>22024003760</v>
      </c>
      <c r="E391" s="43" t="s">
        <v>1353</v>
      </c>
      <c r="F391" s="62">
        <v>371.47</v>
      </c>
      <c r="G391" s="43" t="s">
        <v>332</v>
      </c>
      <c r="H391" s="43" t="s">
        <v>1876</v>
      </c>
      <c r="I391" s="60">
        <v>220</v>
      </c>
      <c r="J391" s="43" t="s">
        <v>398</v>
      </c>
      <c r="K391" s="43" t="s">
        <v>398</v>
      </c>
      <c r="L391" s="43" t="s">
        <v>413</v>
      </c>
      <c r="M391" s="43" t="s">
        <v>585</v>
      </c>
      <c r="N391" s="43" t="s">
        <v>539</v>
      </c>
      <c r="O391" s="52" t="s">
        <v>326</v>
      </c>
      <c r="P391" s="63" t="s">
        <v>276</v>
      </c>
      <c r="Q391" s="57" t="str">
        <f>MID(Tabla1[[#This Row],[Aplicación]],14,1)</f>
        <v>2</v>
      </c>
      <c r="R391" s="35" t="s">
        <v>265</v>
      </c>
      <c r="S391" s="57" t="str">
        <f>MID(Tabla1[[#This Row],[Aplicación]],6,2)</f>
        <v>11</v>
      </c>
      <c r="T391" s="54" t="str">
        <f>VLOOKUP(Tabla1[[#This Row],[AREA]],Hoja1!A:B,2,FALSE)</f>
        <v>11. Salud pública y seguridad ciudadana</v>
      </c>
      <c r="U391" s="57" t="str">
        <f>MID(Tabla1[[#This Row],[Aplicación]],9,4)</f>
        <v>3111</v>
      </c>
      <c r="V391" s="54" t="str">
        <f>VLOOKUP(Tabla1[[#This Row],[PROGRAMA]],Hoja1!A:B,2,FALSE)</f>
        <v>3111. Protección de la salubridad pública</v>
      </c>
      <c r="W391" s="57" t="str">
        <f>MID(Tabla1[[#This Row],[Aplicación]],14,2)</f>
        <v>22</v>
      </c>
      <c r="X391" s="57" t="str">
        <f>MID(Tabla1[[#This Row],[Aplicación]],14,6)</f>
        <v>22199</v>
      </c>
    </row>
    <row r="392" spans="1:24" hidden="1" x14ac:dyDescent="0.25">
      <c r="A392" s="60">
        <v>220240004050</v>
      </c>
      <c r="B392" s="43" t="s">
        <v>390</v>
      </c>
      <c r="C392" s="61">
        <v>45353</v>
      </c>
      <c r="D392" s="60">
        <v>22024002295</v>
      </c>
      <c r="E392" s="43" t="s">
        <v>1337</v>
      </c>
      <c r="F392" s="62">
        <v>14096.5</v>
      </c>
      <c r="G392" s="43" t="s">
        <v>1081</v>
      </c>
      <c r="H392" s="43" t="s">
        <v>1877</v>
      </c>
      <c r="I392" s="60">
        <v>220</v>
      </c>
      <c r="J392" s="43" t="s">
        <v>487</v>
      </c>
      <c r="K392" s="43" t="s">
        <v>398</v>
      </c>
      <c r="L392" s="43" t="s">
        <v>399</v>
      </c>
      <c r="M392" s="43" t="s">
        <v>585</v>
      </c>
      <c r="N392" s="43" t="s">
        <v>539</v>
      </c>
      <c r="O392" s="52" t="s">
        <v>326</v>
      </c>
      <c r="P392" s="63" t="s">
        <v>276</v>
      </c>
      <c r="Q392" s="57" t="str">
        <f>MID(Tabla1[[#This Row],[Aplicación]],14,1)</f>
        <v>2</v>
      </c>
      <c r="R392" s="35" t="s">
        <v>265</v>
      </c>
      <c r="S392" s="57" t="str">
        <f>MID(Tabla1[[#This Row],[Aplicación]],6,2)</f>
        <v>07</v>
      </c>
      <c r="T392" s="54" t="str">
        <f>VLOOKUP(Tabla1[[#This Row],[AREA]],Hoja1!A:B,2,FALSE)</f>
        <v>07. Medio ambiente</v>
      </c>
      <c r="U392" s="57" t="str">
        <f>MID(Tabla1[[#This Row],[Aplicación]],9,4)</f>
        <v>1721</v>
      </c>
      <c r="V392" s="54" t="str">
        <f>VLOOKUP(Tabla1[[#This Row],[PROGRAMA]],Hoja1!A:B,2,FALSE)</f>
        <v>1721. Protección del medio ambiente</v>
      </c>
      <c r="W392" s="57" t="str">
        <f>MID(Tabla1[[#This Row],[Aplicación]],14,2)</f>
        <v>22</v>
      </c>
      <c r="X392" s="57" t="str">
        <f>MID(Tabla1[[#This Row],[Aplicación]],14,6)</f>
        <v>22799</v>
      </c>
    </row>
    <row r="393" spans="1:24" hidden="1" x14ac:dyDescent="0.25">
      <c r="A393" s="60">
        <v>220240004085</v>
      </c>
      <c r="B393" s="43" t="s">
        <v>390</v>
      </c>
      <c r="C393" s="61">
        <v>45353</v>
      </c>
      <c r="D393" s="60">
        <v>22024003086</v>
      </c>
      <c r="E393" s="43" t="s">
        <v>1362</v>
      </c>
      <c r="F393" s="62">
        <v>380.35</v>
      </c>
      <c r="G393" s="43" t="s">
        <v>986</v>
      </c>
      <c r="H393" s="43" t="s">
        <v>1878</v>
      </c>
      <c r="I393" s="60">
        <v>220</v>
      </c>
      <c r="J393" s="43" t="s">
        <v>537</v>
      </c>
      <c r="K393" s="43" t="s">
        <v>537</v>
      </c>
      <c r="L393" s="43" t="s">
        <v>399</v>
      </c>
      <c r="M393" s="43" t="s">
        <v>585</v>
      </c>
      <c r="N393" s="43" t="s">
        <v>539</v>
      </c>
      <c r="O393" s="52" t="s">
        <v>326</v>
      </c>
      <c r="P393" s="63" t="s">
        <v>276</v>
      </c>
      <c r="Q393" s="57" t="str">
        <f>MID(Tabla1[[#This Row],[Aplicación]],14,1)</f>
        <v>2</v>
      </c>
      <c r="R393" s="35" t="s">
        <v>265</v>
      </c>
      <c r="S393" s="57" t="str">
        <f>MID(Tabla1[[#This Row],[Aplicación]],6,2)</f>
        <v>11</v>
      </c>
      <c r="T393" s="54" t="str">
        <f>VLOOKUP(Tabla1[[#This Row],[AREA]],Hoja1!A:B,2,FALSE)</f>
        <v>11. Salud pública y seguridad ciudadana</v>
      </c>
      <c r="U393" s="57" t="str">
        <f>MID(Tabla1[[#This Row],[Aplicación]],9,4)</f>
        <v>1361</v>
      </c>
      <c r="V393" s="54" t="str">
        <f>VLOOKUP(Tabla1[[#This Row],[PROGRAMA]],Hoja1!A:B,2,FALSE)</f>
        <v>1361. Prevención y extinción de incencios</v>
      </c>
      <c r="W393" s="57" t="str">
        <f>MID(Tabla1[[#This Row],[Aplicación]],14,2)</f>
        <v>21</v>
      </c>
      <c r="X393" s="57" t="str">
        <f>MID(Tabla1[[#This Row],[Aplicación]],14,6)</f>
        <v>214</v>
      </c>
    </row>
    <row r="394" spans="1:24" hidden="1" x14ac:dyDescent="0.25">
      <c r="A394" s="60">
        <v>220240000828</v>
      </c>
      <c r="B394" s="43" t="s">
        <v>390</v>
      </c>
      <c r="C394" s="61">
        <v>45330</v>
      </c>
      <c r="D394" s="60">
        <v>22024000943</v>
      </c>
      <c r="E394" s="43" t="s">
        <v>1289</v>
      </c>
      <c r="F394" s="62">
        <v>381.16</v>
      </c>
      <c r="G394" s="43" t="s">
        <v>594</v>
      </c>
      <c r="H394" s="43" t="s">
        <v>1879</v>
      </c>
      <c r="I394" s="60">
        <v>220</v>
      </c>
      <c r="J394" s="43" t="s">
        <v>398</v>
      </c>
      <c r="K394" s="43" t="s">
        <v>398</v>
      </c>
      <c r="L394" s="43" t="s">
        <v>399</v>
      </c>
      <c r="M394" s="43" t="s">
        <v>585</v>
      </c>
      <c r="N394" s="43" t="s">
        <v>539</v>
      </c>
      <c r="O394" s="52" t="s">
        <v>326</v>
      </c>
      <c r="P394" s="63" t="s">
        <v>276</v>
      </c>
      <c r="Q394" s="57" t="str">
        <f>MID(Tabla1[[#This Row],[Aplicación]],14,1)</f>
        <v>2</v>
      </c>
      <c r="R394" s="35" t="s">
        <v>265</v>
      </c>
      <c r="S394" s="57" t="str">
        <f>MID(Tabla1[[#This Row],[Aplicación]],6,2)</f>
        <v>10</v>
      </c>
      <c r="T394" s="54" t="str">
        <f>VLOOKUP(Tabla1[[#This Row],[AREA]],Hoja1!A:B,2,FALSE)</f>
        <v>10. Personas mayores, familia y servicios sociales</v>
      </c>
      <c r="U394" s="57" t="str">
        <f>MID(Tabla1[[#This Row],[Aplicación]],9,4)</f>
        <v>2312</v>
      </c>
      <c r="V394" s="54" t="str">
        <f>VLOOKUP(Tabla1[[#This Row],[PROGRAMA]],Hoja1!A:B,2,FALSE)</f>
        <v>2312. Iniciativas sociales</v>
      </c>
      <c r="W394" s="57" t="str">
        <f>MID(Tabla1[[#This Row],[Aplicación]],14,2)</f>
        <v>22</v>
      </c>
      <c r="X394" s="57" t="str">
        <f>MID(Tabla1[[#This Row],[Aplicación]],14,6)</f>
        <v>22606</v>
      </c>
    </row>
    <row r="395" spans="1:24" hidden="1" x14ac:dyDescent="0.25">
      <c r="A395" s="60">
        <v>220240000820</v>
      </c>
      <c r="B395" s="43" t="s">
        <v>390</v>
      </c>
      <c r="C395" s="61">
        <v>45330</v>
      </c>
      <c r="D395" s="60">
        <v>22024001001</v>
      </c>
      <c r="E395" s="43" t="s">
        <v>1256</v>
      </c>
      <c r="F395" s="62">
        <v>387.2</v>
      </c>
      <c r="G395" s="43" t="s">
        <v>1880</v>
      </c>
      <c r="H395" s="43" t="s">
        <v>1881</v>
      </c>
      <c r="I395" s="60">
        <v>220</v>
      </c>
      <c r="J395" s="43" t="s">
        <v>398</v>
      </c>
      <c r="K395" s="43" t="s">
        <v>398</v>
      </c>
      <c r="L395" s="43" t="s">
        <v>399</v>
      </c>
      <c r="M395" s="43" t="s">
        <v>585</v>
      </c>
      <c r="N395" s="43" t="s">
        <v>539</v>
      </c>
      <c r="O395" s="52" t="s">
        <v>326</v>
      </c>
      <c r="P395" s="63" t="s">
        <v>276</v>
      </c>
      <c r="Q395" s="57" t="str">
        <f>MID(Tabla1[[#This Row],[Aplicación]],14,1)</f>
        <v>2</v>
      </c>
      <c r="R395" s="35" t="s">
        <v>265</v>
      </c>
      <c r="S395" s="57" t="str">
        <f>MID(Tabla1[[#This Row],[Aplicación]],6,2)</f>
        <v>06</v>
      </c>
      <c r="T395" s="54" t="str">
        <f>VLOOKUP(Tabla1[[#This Row],[AREA]],Hoja1!A:B,2,FALSE)</f>
        <v>06. Educación y cultura</v>
      </c>
      <c r="U395" s="57" t="str">
        <f>MID(Tabla1[[#This Row],[Aplicación]],9,4)</f>
        <v>3261</v>
      </c>
      <c r="V395" s="54" t="str">
        <f>VLOOKUP(Tabla1[[#This Row],[PROGRAMA]],Hoja1!A:B,2,FALSE)</f>
        <v>3261. Servicios complementarios de educación</v>
      </c>
      <c r="W395" s="57" t="str">
        <f>MID(Tabla1[[#This Row],[Aplicación]],14,2)</f>
        <v>22</v>
      </c>
      <c r="X395" s="57" t="str">
        <f>MID(Tabla1[[#This Row],[Aplicación]],14,6)</f>
        <v>22799</v>
      </c>
    </row>
    <row r="396" spans="1:24" hidden="1" x14ac:dyDescent="0.25">
      <c r="A396" s="60">
        <v>220239000522</v>
      </c>
      <c r="B396" s="43" t="s">
        <v>390</v>
      </c>
      <c r="C396" s="61">
        <v>45292</v>
      </c>
      <c r="D396" s="60">
        <v>22024001311</v>
      </c>
      <c r="E396" s="43" t="s">
        <v>1256</v>
      </c>
      <c r="F396" s="62">
        <v>4191.6899999999996</v>
      </c>
      <c r="G396" s="43" t="s">
        <v>387</v>
      </c>
      <c r="H396" s="43" t="s">
        <v>1882</v>
      </c>
      <c r="I396" s="60">
        <v>220</v>
      </c>
      <c r="J396" s="43" t="s">
        <v>398</v>
      </c>
      <c r="K396" s="43" t="s">
        <v>398</v>
      </c>
      <c r="L396" s="43" t="s">
        <v>399</v>
      </c>
      <c r="M396" s="43" t="s">
        <v>585</v>
      </c>
      <c r="N396" s="43" t="s">
        <v>539</v>
      </c>
      <c r="O396" s="52" t="s">
        <v>326</v>
      </c>
      <c r="P396" s="63" t="s">
        <v>276</v>
      </c>
      <c r="Q396" s="57" t="str">
        <f>MID(Tabla1[[#This Row],[Aplicación]],14,1)</f>
        <v>2</v>
      </c>
      <c r="R396" s="35" t="s">
        <v>265</v>
      </c>
      <c r="S396" s="57" t="str">
        <f>MID(Tabla1[[#This Row],[Aplicación]],6,2)</f>
        <v>06</v>
      </c>
      <c r="T396" s="54" t="str">
        <f>VLOOKUP(Tabla1[[#This Row],[AREA]],Hoja1!A:B,2,FALSE)</f>
        <v>06. Educación y cultura</v>
      </c>
      <c r="U396" s="57" t="str">
        <f>MID(Tabla1[[#This Row],[Aplicación]],9,4)</f>
        <v>3261</v>
      </c>
      <c r="V396" s="54" t="str">
        <f>VLOOKUP(Tabla1[[#This Row],[PROGRAMA]],Hoja1!A:B,2,FALSE)</f>
        <v>3261. Servicios complementarios de educación</v>
      </c>
      <c r="W396" s="57" t="str">
        <f>MID(Tabla1[[#This Row],[Aplicación]],14,2)</f>
        <v>22</v>
      </c>
      <c r="X396" s="57" t="str">
        <f>MID(Tabla1[[#This Row],[Aplicación]],14,6)</f>
        <v>22799</v>
      </c>
    </row>
    <row r="397" spans="1:24" hidden="1" x14ac:dyDescent="0.25">
      <c r="A397" s="60">
        <v>220240000744</v>
      </c>
      <c r="B397" s="43" t="s">
        <v>390</v>
      </c>
      <c r="C397" s="61">
        <v>45327</v>
      </c>
      <c r="D397" s="60">
        <v>22024000439</v>
      </c>
      <c r="E397" s="43" t="s">
        <v>1337</v>
      </c>
      <c r="F397" s="62">
        <v>389.62</v>
      </c>
      <c r="G397" s="43" t="s">
        <v>1065</v>
      </c>
      <c r="H397" s="43" t="s">
        <v>1883</v>
      </c>
      <c r="I397" s="60">
        <v>220</v>
      </c>
      <c r="J397" s="43" t="s">
        <v>705</v>
      </c>
      <c r="K397" s="43" t="s">
        <v>393</v>
      </c>
      <c r="L397" s="43" t="s">
        <v>399</v>
      </c>
      <c r="M397" s="43" t="s">
        <v>585</v>
      </c>
      <c r="N397" s="43" t="s">
        <v>539</v>
      </c>
      <c r="O397" s="52" t="s">
        <v>326</v>
      </c>
      <c r="P397" s="63" t="s">
        <v>276</v>
      </c>
      <c r="Q397" s="57" t="str">
        <f>MID(Tabla1[[#This Row],[Aplicación]],14,1)</f>
        <v>2</v>
      </c>
      <c r="R397" s="35" t="s">
        <v>265</v>
      </c>
      <c r="S397" s="57" t="str">
        <f>MID(Tabla1[[#This Row],[Aplicación]],6,2)</f>
        <v>07</v>
      </c>
      <c r="T397" s="54" t="str">
        <f>VLOOKUP(Tabla1[[#This Row],[AREA]],Hoja1!A:B,2,FALSE)</f>
        <v>07. Medio ambiente</v>
      </c>
      <c r="U397" s="57" t="str">
        <f>MID(Tabla1[[#This Row],[Aplicación]],9,4)</f>
        <v>1721</v>
      </c>
      <c r="V397" s="54" t="str">
        <f>VLOOKUP(Tabla1[[#This Row],[PROGRAMA]],Hoja1!A:B,2,FALSE)</f>
        <v>1721. Protección del medio ambiente</v>
      </c>
      <c r="W397" s="57" t="str">
        <f>MID(Tabla1[[#This Row],[Aplicación]],14,2)</f>
        <v>22</v>
      </c>
      <c r="X397" s="57" t="str">
        <f>MID(Tabla1[[#This Row],[Aplicación]],14,6)</f>
        <v>22799</v>
      </c>
    </row>
    <row r="398" spans="1:24" hidden="1" x14ac:dyDescent="0.25">
      <c r="A398" s="60">
        <v>220240007510</v>
      </c>
      <c r="B398" s="43" t="s">
        <v>390</v>
      </c>
      <c r="C398" s="61">
        <v>45371</v>
      </c>
      <c r="D398" s="60">
        <v>22024003401</v>
      </c>
      <c r="E398" s="43" t="s">
        <v>1296</v>
      </c>
      <c r="F398" s="62">
        <v>401.12</v>
      </c>
      <c r="G398" s="43" t="s">
        <v>16</v>
      </c>
      <c r="H398" s="43" t="s">
        <v>1884</v>
      </c>
      <c r="I398" s="60">
        <v>220</v>
      </c>
      <c r="J398" s="43" t="s">
        <v>398</v>
      </c>
      <c r="K398" s="43" t="s">
        <v>398</v>
      </c>
      <c r="L398" s="43" t="s">
        <v>413</v>
      </c>
      <c r="M398" s="43" t="s">
        <v>585</v>
      </c>
      <c r="N398" s="43" t="s">
        <v>539</v>
      </c>
      <c r="O398" s="52" t="s">
        <v>326</v>
      </c>
      <c r="P398" s="63" t="s">
        <v>276</v>
      </c>
      <c r="Q398" s="57" t="str">
        <f>MID(Tabla1[[#This Row],[Aplicación]],14,1)</f>
        <v>2</v>
      </c>
      <c r="R398" s="35" t="s">
        <v>265</v>
      </c>
      <c r="S398" s="57" t="str">
        <f>MID(Tabla1[[#This Row],[Aplicación]],6,2)</f>
        <v>11</v>
      </c>
      <c r="T398" s="54" t="str">
        <f>VLOOKUP(Tabla1[[#This Row],[AREA]],Hoja1!A:B,2,FALSE)</f>
        <v>11. Salud pública y seguridad ciudadana</v>
      </c>
      <c r="U398" s="57" t="str">
        <f>MID(Tabla1[[#This Row],[Aplicación]],9,4)</f>
        <v>1361</v>
      </c>
      <c r="V398" s="54" t="str">
        <f>VLOOKUP(Tabla1[[#This Row],[PROGRAMA]],Hoja1!A:B,2,FALSE)</f>
        <v>1361. Prevención y extinción de incencios</v>
      </c>
      <c r="W398" s="57" t="str">
        <f>MID(Tabla1[[#This Row],[Aplicación]],14,2)</f>
        <v>22</v>
      </c>
      <c r="X398" s="57" t="str">
        <f>MID(Tabla1[[#This Row],[Aplicación]],14,6)</f>
        <v>22199</v>
      </c>
    </row>
    <row r="399" spans="1:24" hidden="1" x14ac:dyDescent="0.25">
      <c r="A399" s="53">
        <v>220240005348</v>
      </c>
      <c r="B399" s="45" t="s">
        <v>390</v>
      </c>
      <c r="C399" s="50">
        <v>45359</v>
      </c>
      <c r="D399" s="44">
        <v>22024002250</v>
      </c>
      <c r="E399" s="45" t="s">
        <v>1363</v>
      </c>
      <c r="F399" s="51">
        <v>417.45</v>
      </c>
      <c r="G399" s="45" t="s">
        <v>26</v>
      </c>
      <c r="H399" s="45" t="s">
        <v>1885</v>
      </c>
      <c r="I399" s="44">
        <v>220</v>
      </c>
      <c r="J399" s="45" t="s">
        <v>398</v>
      </c>
      <c r="K399" s="45" t="s">
        <v>398</v>
      </c>
      <c r="L399" s="45" t="s">
        <v>399</v>
      </c>
      <c r="M399" s="45" t="s">
        <v>585</v>
      </c>
      <c r="N399" s="45" t="s">
        <v>539</v>
      </c>
      <c r="O399" s="52" t="s">
        <v>326</v>
      </c>
      <c r="P399" s="63" t="s">
        <v>276</v>
      </c>
      <c r="Q399" s="57" t="str">
        <f>MID(Tabla1[[#This Row],[Aplicación]],14,1)</f>
        <v>2</v>
      </c>
      <c r="R399" s="35" t="s">
        <v>265</v>
      </c>
      <c r="S399" s="57" t="str">
        <f>MID(Tabla1[[#This Row],[Aplicación]],6,2)</f>
        <v>07</v>
      </c>
      <c r="T399" s="54" t="str">
        <f>VLOOKUP(Tabla1[[#This Row],[AREA]],Hoja1!A:B,2,FALSE)</f>
        <v>07. Medio ambiente</v>
      </c>
      <c r="U399" s="57" t="str">
        <f>MID(Tabla1[[#This Row],[Aplicación]],9,4)</f>
        <v>1721</v>
      </c>
      <c r="V399" s="54" t="str">
        <f>VLOOKUP(Tabla1[[#This Row],[PROGRAMA]],Hoja1!A:B,2,FALSE)</f>
        <v>1721. Protección del medio ambiente</v>
      </c>
      <c r="W399" s="57" t="str">
        <f>MID(Tabla1[[#This Row],[Aplicación]],14,2)</f>
        <v>22</v>
      </c>
      <c r="X399" s="57" t="str">
        <f>MID(Tabla1[[#This Row],[Aplicación]],14,6)</f>
        <v>22112</v>
      </c>
    </row>
    <row r="400" spans="1:24" hidden="1" x14ac:dyDescent="0.25">
      <c r="A400" s="60">
        <v>220209000288</v>
      </c>
      <c r="B400" s="43" t="s">
        <v>390</v>
      </c>
      <c r="C400" s="61">
        <v>45292</v>
      </c>
      <c r="D400" s="60">
        <v>22024003311</v>
      </c>
      <c r="E400" s="43" t="s">
        <v>1288</v>
      </c>
      <c r="F400" s="62">
        <v>425.13</v>
      </c>
      <c r="G400" s="43" t="s">
        <v>292</v>
      </c>
      <c r="H400" s="43" t="s">
        <v>1886</v>
      </c>
      <c r="I400" s="60">
        <v>220</v>
      </c>
      <c r="J400" s="43" t="s">
        <v>487</v>
      </c>
      <c r="K400" s="43" t="s">
        <v>398</v>
      </c>
      <c r="L400" s="43" t="s">
        <v>399</v>
      </c>
      <c r="M400" s="43" t="s">
        <v>395</v>
      </c>
      <c r="N400" s="43" t="s">
        <v>396</v>
      </c>
      <c r="O400" s="52" t="s">
        <v>321</v>
      </c>
      <c r="P400" s="63" t="s">
        <v>276</v>
      </c>
      <c r="Q400" s="57" t="str">
        <f>MID(Tabla1[[#This Row],[Aplicación]],14,1)</f>
        <v>2</v>
      </c>
      <c r="R400" s="35" t="s">
        <v>265</v>
      </c>
      <c r="S400" s="57" t="str">
        <f>MID(Tabla1[[#This Row],[Aplicación]],6,2)</f>
        <v>09</v>
      </c>
      <c r="T400" s="54" t="str">
        <f>VLOOKUP(Tabla1[[#This Row],[AREA]],Hoja1!A:B,2,FALSE)</f>
        <v>09. Turismo, eventos y marca ciudad</v>
      </c>
      <c r="U400" s="57" t="str">
        <f>MID(Tabla1[[#This Row],[Aplicación]],9,4)</f>
        <v>4322</v>
      </c>
      <c r="V400" s="54" t="str">
        <f>VLOOKUP(Tabla1[[#This Row],[PROGRAMA]],Hoja1!A:B,2,FALSE)</f>
        <v>4332. Dirección del área de turismo, eventos y marca ciudad</v>
      </c>
      <c r="W400" s="57" t="str">
        <f>MID(Tabla1[[#This Row],[Aplicación]],14,2)</f>
        <v>22</v>
      </c>
      <c r="X400" s="57" t="str">
        <f>MID(Tabla1[[#This Row],[Aplicación]],14,6)</f>
        <v>22706</v>
      </c>
    </row>
    <row r="401" spans="1:24" hidden="1" x14ac:dyDescent="0.25">
      <c r="A401" s="60">
        <v>220240000833</v>
      </c>
      <c r="B401" s="43" t="s">
        <v>390</v>
      </c>
      <c r="C401" s="61">
        <v>45330</v>
      </c>
      <c r="D401" s="60">
        <v>22024001027</v>
      </c>
      <c r="E401" s="43" t="s">
        <v>1364</v>
      </c>
      <c r="F401" s="62">
        <v>417.57</v>
      </c>
      <c r="G401" s="43" t="s">
        <v>964</v>
      </c>
      <c r="H401" s="43" t="s">
        <v>1887</v>
      </c>
      <c r="I401" s="60">
        <v>220</v>
      </c>
      <c r="J401" s="43" t="s">
        <v>732</v>
      </c>
      <c r="K401" s="43" t="s">
        <v>393</v>
      </c>
      <c r="L401" s="43" t="s">
        <v>413</v>
      </c>
      <c r="M401" s="43" t="s">
        <v>585</v>
      </c>
      <c r="N401" s="43" t="s">
        <v>539</v>
      </c>
      <c r="O401" s="52" t="s">
        <v>326</v>
      </c>
      <c r="P401" s="63" t="s">
        <v>276</v>
      </c>
      <c r="Q401" s="57" t="str">
        <f>MID(Tabla1[[#This Row],[Aplicación]],14,1)</f>
        <v>2</v>
      </c>
      <c r="R401" s="35" t="s">
        <v>265</v>
      </c>
      <c r="S401" s="57" t="str">
        <f>MID(Tabla1[[#This Row],[Aplicación]],6,2)</f>
        <v>11</v>
      </c>
      <c r="T401" s="54" t="str">
        <f>VLOOKUP(Tabla1[[#This Row],[AREA]],Hoja1!A:B,2,FALSE)</f>
        <v>11. Salud pública y seguridad ciudadana</v>
      </c>
      <c r="U401" s="57" t="str">
        <f>MID(Tabla1[[#This Row],[Aplicación]],9,4)</f>
        <v>1621</v>
      </c>
      <c r="V401" s="54" t="str">
        <f>VLOOKUP(Tabla1[[#This Row],[PROGRAMA]],Hoja1!A:B,2,FALSE)</f>
        <v>1621. Recogida de residuos</v>
      </c>
      <c r="W401" s="57" t="str">
        <f>MID(Tabla1[[#This Row],[Aplicación]],14,2)</f>
        <v>22</v>
      </c>
      <c r="X401" s="57" t="str">
        <f>MID(Tabla1[[#This Row],[Aplicación]],14,6)</f>
        <v>22706</v>
      </c>
    </row>
    <row r="402" spans="1:24" hidden="1" x14ac:dyDescent="0.25">
      <c r="A402" s="60">
        <v>220239000437</v>
      </c>
      <c r="B402" s="43" t="s">
        <v>390</v>
      </c>
      <c r="C402" s="61">
        <v>45292</v>
      </c>
      <c r="D402" s="60">
        <v>22024001307</v>
      </c>
      <c r="E402" s="43" t="s">
        <v>1188</v>
      </c>
      <c r="F402" s="62">
        <v>4083.75</v>
      </c>
      <c r="G402" s="43" t="s">
        <v>972</v>
      </c>
      <c r="H402" s="43" t="s">
        <v>1888</v>
      </c>
      <c r="I402" s="60">
        <v>220</v>
      </c>
      <c r="J402" s="43" t="s">
        <v>608</v>
      </c>
      <c r="K402" s="43" t="s">
        <v>481</v>
      </c>
      <c r="L402" s="43" t="s">
        <v>399</v>
      </c>
      <c r="M402" s="43" t="s">
        <v>585</v>
      </c>
      <c r="N402" s="43" t="s">
        <v>539</v>
      </c>
      <c r="O402" s="52" t="s">
        <v>326</v>
      </c>
      <c r="P402" s="63" t="s">
        <v>276</v>
      </c>
      <c r="Q402" s="57" t="str">
        <f>MID(Tabla1[[#This Row],[Aplicación]],14,1)</f>
        <v>2</v>
      </c>
      <c r="R402" s="35" t="s">
        <v>265</v>
      </c>
      <c r="S402" s="57" t="str">
        <f>MID(Tabla1[[#This Row],[Aplicación]],6,2)</f>
        <v>01</v>
      </c>
      <c r="T402" s="54" t="str">
        <f>VLOOKUP(Tabla1[[#This Row],[AREA]],Hoja1!A:B,2,FALSE)</f>
        <v>01. Alcaldía</v>
      </c>
      <c r="U402" s="57" t="str">
        <f>MID(Tabla1[[#This Row],[Aplicación]],9,4)</f>
        <v>4331</v>
      </c>
      <c r="V402" s="54" t="str">
        <f>VLOOKUP(Tabla1[[#This Row],[PROGRAMA]],Hoja1!A:B,2,FALSE)</f>
        <v>4331. Desarrollo empresarial</v>
      </c>
      <c r="W402" s="57" t="str">
        <f>MID(Tabla1[[#This Row],[Aplicación]],14,2)</f>
        <v>22</v>
      </c>
      <c r="X402" s="57" t="str">
        <f>MID(Tabla1[[#This Row],[Aplicación]],14,6)</f>
        <v>22799</v>
      </c>
    </row>
    <row r="403" spans="1:24" hidden="1" x14ac:dyDescent="0.25">
      <c r="A403" s="60">
        <v>220240001587</v>
      </c>
      <c r="B403" s="43" t="s">
        <v>702</v>
      </c>
      <c r="C403" s="61">
        <v>45341</v>
      </c>
      <c r="D403" s="60">
        <v>22024000940</v>
      </c>
      <c r="E403" s="43" t="s">
        <v>1285</v>
      </c>
      <c r="F403" s="62">
        <v>242</v>
      </c>
      <c r="G403" s="43" t="s">
        <v>822</v>
      </c>
      <c r="H403" s="43" t="s">
        <v>1889</v>
      </c>
      <c r="I403" s="60">
        <v>300</v>
      </c>
      <c r="J403" s="43" t="s">
        <v>398</v>
      </c>
      <c r="K403" s="43" t="s">
        <v>398</v>
      </c>
      <c r="L403" s="43" t="s">
        <v>413</v>
      </c>
      <c r="M403" s="43" t="s">
        <v>585</v>
      </c>
      <c r="N403" s="43" t="s">
        <v>539</v>
      </c>
      <c r="O403" s="52" t="s">
        <v>326</v>
      </c>
      <c r="P403" s="63" t="s">
        <v>276</v>
      </c>
      <c r="Q403" s="57" t="str">
        <f>MID(Tabla1[[#This Row],[Aplicación]],14,1)</f>
        <v>2</v>
      </c>
      <c r="R403" s="35" t="s">
        <v>265</v>
      </c>
      <c r="S403" s="57" t="str">
        <f>MID(Tabla1[[#This Row],[Aplicación]],6,2)</f>
        <v>06</v>
      </c>
      <c r="T403" s="54" t="str">
        <f>VLOOKUP(Tabla1[[#This Row],[AREA]],Hoja1!A:B,2,FALSE)</f>
        <v>06. Educación y cultura</v>
      </c>
      <c r="U403" s="57" t="str">
        <f>MID(Tabla1[[#This Row],[Aplicación]],9,4)</f>
        <v>3232</v>
      </c>
      <c r="V403" s="54" t="str">
        <f>VLOOKUP(Tabla1[[#This Row],[PROGRAMA]],Hoja1!A:B,2,FALSE)</f>
        <v>3232. Conservación y mantenimiento centros educación infantil y primaria</v>
      </c>
      <c r="W403" s="57" t="str">
        <f>MID(Tabla1[[#This Row],[Aplicación]],14,2)</f>
        <v>21</v>
      </c>
      <c r="X403" s="57" t="str">
        <f>MID(Tabla1[[#This Row],[Aplicación]],14,6)</f>
        <v>212</v>
      </c>
    </row>
    <row r="404" spans="1:24" hidden="1" x14ac:dyDescent="0.25">
      <c r="A404" s="60">
        <v>220240000818</v>
      </c>
      <c r="B404" s="43" t="s">
        <v>390</v>
      </c>
      <c r="C404" s="61">
        <v>45330</v>
      </c>
      <c r="D404" s="60">
        <v>22024000995</v>
      </c>
      <c r="E404" s="43" t="s">
        <v>1365</v>
      </c>
      <c r="F404" s="62">
        <v>430.37</v>
      </c>
      <c r="G404" s="43" t="s">
        <v>90</v>
      </c>
      <c r="H404" s="43" t="s">
        <v>1890</v>
      </c>
      <c r="I404" s="60">
        <v>220</v>
      </c>
      <c r="J404" s="43" t="s">
        <v>398</v>
      </c>
      <c r="K404" s="43" t="s">
        <v>398</v>
      </c>
      <c r="L404" s="43" t="s">
        <v>413</v>
      </c>
      <c r="M404" s="43" t="s">
        <v>585</v>
      </c>
      <c r="N404" s="43" t="s">
        <v>539</v>
      </c>
      <c r="O404" s="52" t="s">
        <v>326</v>
      </c>
      <c r="P404" s="63" t="s">
        <v>276</v>
      </c>
      <c r="Q404" s="57" t="str">
        <f>MID(Tabla1[[#This Row],[Aplicación]],14,1)</f>
        <v>2</v>
      </c>
      <c r="R404" s="35" t="s">
        <v>265</v>
      </c>
      <c r="S404" s="57" t="str">
        <f>MID(Tabla1[[#This Row],[Aplicación]],6,2)</f>
        <v>06</v>
      </c>
      <c r="T404" s="54" t="str">
        <f>VLOOKUP(Tabla1[[#This Row],[AREA]],Hoja1!A:B,2,FALSE)</f>
        <v>06. Educación y cultura</v>
      </c>
      <c r="U404" s="57" t="str">
        <f>MID(Tabla1[[#This Row],[Aplicación]],9,4)</f>
        <v>3231</v>
      </c>
      <c r="V404" s="54" t="str">
        <f>VLOOKUP(Tabla1[[#This Row],[PROGRAMA]],Hoja1!A:B,2,FALSE)</f>
        <v>3231. Escuelas infantiles</v>
      </c>
      <c r="W404" s="57" t="str">
        <f>MID(Tabla1[[#This Row],[Aplicación]],14,2)</f>
        <v>22</v>
      </c>
      <c r="X404" s="57" t="str">
        <f>MID(Tabla1[[#This Row],[Aplicación]],14,6)</f>
        <v>22199</v>
      </c>
    </row>
    <row r="405" spans="1:24" hidden="1" x14ac:dyDescent="0.25">
      <c r="A405" s="60">
        <v>220240003365</v>
      </c>
      <c r="B405" s="43" t="s">
        <v>390</v>
      </c>
      <c r="C405" s="61">
        <v>45348</v>
      </c>
      <c r="D405" s="60">
        <v>22024002336</v>
      </c>
      <c r="E405" s="43" t="s">
        <v>1366</v>
      </c>
      <c r="F405" s="62">
        <v>4000</v>
      </c>
      <c r="G405" s="43" t="s">
        <v>96</v>
      </c>
      <c r="H405" s="43" t="s">
        <v>1891</v>
      </c>
      <c r="I405" s="60">
        <v>220</v>
      </c>
      <c r="J405" s="43" t="s">
        <v>398</v>
      </c>
      <c r="K405" s="43" t="s">
        <v>398</v>
      </c>
      <c r="L405" s="43" t="s">
        <v>399</v>
      </c>
      <c r="M405" s="43" t="s">
        <v>585</v>
      </c>
      <c r="N405" s="43" t="s">
        <v>539</v>
      </c>
      <c r="O405" s="52" t="s">
        <v>326</v>
      </c>
      <c r="P405" s="63" t="s">
        <v>276</v>
      </c>
      <c r="Q405" s="57" t="str">
        <f>MID(Tabla1[[#This Row],[Aplicación]],14,1)</f>
        <v>2</v>
      </c>
      <c r="R405" s="35" t="s">
        <v>265</v>
      </c>
      <c r="S405" s="57" t="str">
        <f>MID(Tabla1[[#This Row],[Aplicación]],6,2)</f>
        <v>11</v>
      </c>
      <c r="T405" s="54" t="str">
        <f>VLOOKUP(Tabla1[[#This Row],[AREA]],Hoja1!A:B,2,FALSE)</f>
        <v>11. Salud pública y seguridad ciudadana</v>
      </c>
      <c r="U405" s="57" t="str">
        <f>MID(Tabla1[[#This Row],[Aplicación]],9,4)</f>
        <v>1631</v>
      </c>
      <c r="V405" s="54" t="str">
        <f>VLOOKUP(Tabla1[[#This Row],[PROGRAMA]],Hoja1!A:B,2,FALSE)</f>
        <v>1631. Limpieza viaria</v>
      </c>
      <c r="W405" s="57" t="str">
        <f>MID(Tabla1[[#This Row],[Aplicación]],14,2)</f>
        <v>21</v>
      </c>
      <c r="X405" s="57" t="str">
        <f>MID(Tabla1[[#This Row],[Aplicación]],14,6)</f>
        <v>214</v>
      </c>
    </row>
    <row r="406" spans="1:24" hidden="1" x14ac:dyDescent="0.25">
      <c r="A406" s="53">
        <v>220239000052</v>
      </c>
      <c r="B406" s="45" t="s">
        <v>390</v>
      </c>
      <c r="C406" s="50">
        <v>45292</v>
      </c>
      <c r="D406" s="44">
        <v>22024002181</v>
      </c>
      <c r="E406" s="45" t="s">
        <v>1367</v>
      </c>
      <c r="F406" s="51">
        <v>18375</v>
      </c>
      <c r="G406" s="45" t="s">
        <v>811</v>
      </c>
      <c r="H406" s="45" t="s">
        <v>1893</v>
      </c>
      <c r="I406" s="44">
        <v>220</v>
      </c>
      <c r="J406" s="45" t="s">
        <v>398</v>
      </c>
      <c r="K406" s="45" t="s">
        <v>398</v>
      </c>
      <c r="L406" s="45" t="s">
        <v>399</v>
      </c>
      <c r="M406" s="45" t="s">
        <v>395</v>
      </c>
      <c r="N406" s="45" t="s">
        <v>396</v>
      </c>
      <c r="O406" s="52" t="s">
        <v>321</v>
      </c>
      <c r="P406" s="63" t="s">
        <v>276</v>
      </c>
      <c r="Q406" s="57" t="str">
        <f>MID(Tabla1[[#This Row],[Aplicación]],14,1)</f>
        <v>2</v>
      </c>
      <c r="R406" s="35" t="s">
        <v>265</v>
      </c>
      <c r="S406" s="57" t="str">
        <f>MID(Tabla1[[#This Row],[Aplicación]],6,2)</f>
        <v>04</v>
      </c>
      <c r="T406" s="54" t="str">
        <f>VLOOKUP(Tabla1[[#This Row],[AREA]],Hoja1!A:B,2,FALSE)</f>
        <v>04. Hacienda, personal y modernización administrativa</v>
      </c>
      <c r="U406" s="57" t="str">
        <f>MID(Tabla1[[#This Row],[Aplicación]],9,4)</f>
        <v>3121</v>
      </c>
      <c r="V406" s="54" t="str">
        <f>VLOOKUP(Tabla1[[#This Row],[PROGRAMA]],Hoja1!A:B,2,FALSE)</f>
        <v>3121. Prevención y salud laboral</v>
      </c>
      <c r="W406" s="57" t="str">
        <f>MID(Tabla1[[#This Row],[Aplicación]],14,2)</f>
        <v>22</v>
      </c>
      <c r="X406" s="57" t="str">
        <f>MID(Tabla1[[#This Row],[Aplicación]],14,6)</f>
        <v>22706</v>
      </c>
    </row>
    <row r="407" spans="1:24" hidden="1" x14ac:dyDescent="0.25">
      <c r="A407" s="60">
        <v>220240001375</v>
      </c>
      <c r="B407" s="43" t="s">
        <v>390</v>
      </c>
      <c r="C407" s="61">
        <v>45331</v>
      </c>
      <c r="D407" s="60">
        <v>22024001021</v>
      </c>
      <c r="E407" s="43" t="s">
        <v>1160</v>
      </c>
      <c r="F407" s="62">
        <v>431.93</v>
      </c>
      <c r="G407" s="43" t="s">
        <v>985</v>
      </c>
      <c r="H407" s="43" t="s">
        <v>1894</v>
      </c>
      <c r="I407" s="60">
        <v>220</v>
      </c>
      <c r="J407" s="43" t="s">
        <v>398</v>
      </c>
      <c r="K407" s="43" t="s">
        <v>398</v>
      </c>
      <c r="L407" s="43" t="s">
        <v>399</v>
      </c>
      <c r="M407" s="43" t="s">
        <v>585</v>
      </c>
      <c r="N407" s="43" t="s">
        <v>539</v>
      </c>
      <c r="O407" s="52" t="s">
        <v>326</v>
      </c>
      <c r="P407" s="63" t="s">
        <v>276</v>
      </c>
      <c r="Q407" s="57" t="str">
        <f>MID(Tabla1[[#This Row],[Aplicación]],14,1)</f>
        <v>2</v>
      </c>
      <c r="R407" s="35" t="s">
        <v>265</v>
      </c>
      <c r="S407" s="57" t="str">
        <f>MID(Tabla1[[#This Row],[Aplicación]],6,2)</f>
        <v>10</v>
      </c>
      <c r="T407" s="54" t="str">
        <f>VLOOKUP(Tabla1[[#This Row],[AREA]],Hoja1!A:B,2,FALSE)</f>
        <v>10. Personas mayores, familia y servicios sociales</v>
      </c>
      <c r="U407" s="57" t="str">
        <f>MID(Tabla1[[#This Row],[Aplicación]],9,4)</f>
        <v>2311</v>
      </c>
      <c r="V407" s="54" t="str">
        <f>VLOOKUP(Tabla1[[#This Row],[PROGRAMA]],Hoja1!A:B,2,FALSE)</f>
        <v>2311. Intervención social</v>
      </c>
      <c r="W407" s="57" t="str">
        <f>MID(Tabla1[[#This Row],[Aplicación]],14,2)</f>
        <v>21</v>
      </c>
      <c r="X407" s="57" t="str">
        <f>MID(Tabla1[[#This Row],[Aplicación]],14,6)</f>
        <v>213</v>
      </c>
    </row>
    <row r="408" spans="1:24" hidden="1" x14ac:dyDescent="0.25">
      <c r="A408" s="60">
        <v>220240003068</v>
      </c>
      <c r="B408" s="43" t="s">
        <v>390</v>
      </c>
      <c r="C408" s="61">
        <v>45343</v>
      </c>
      <c r="D408" s="60">
        <v>22024001848</v>
      </c>
      <c r="E408" s="43" t="s">
        <v>1308</v>
      </c>
      <c r="F408" s="62">
        <v>435.6</v>
      </c>
      <c r="G408" s="43" t="s">
        <v>95</v>
      </c>
      <c r="H408" s="43" t="s">
        <v>1895</v>
      </c>
      <c r="I408" s="60">
        <v>220</v>
      </c>
      <c r="J408" s="43" t="s">
        <v>398</v>
      </c>
      <c r="K408" s="43" t="s">
        <v>398</v>
      </c>
      <c r="L408" s="43" t="s">
        <v>399</v>
      </c>
      <c r="M408" s="43" t="s">
        <v>585</v>
      </c>
      <c r="N408" s="43" t="s">
        <v>539</v>
      </c>
      <c r="O408" s="52" t="s">
        <v>326</v>
      </c>
      <c r="P408" s="63" t="s">
        <v>276</v>
      </c>
      <c r="Q408" s="57" t="str">
        <f>MID(Tabla1[[#This Row],[Aplicación]],14,1)</f>
        <v>2</v>
      </c>
      <c r="R408" s="35" t="s">
        <v>265</v>
      </c>
      <c r="S408" s="57" t="str">
        <f>MID(Tabla1[[#This Row],[Aplicación]],6,2)</f>
        <v>03</v>
      </c>
      <c r="T408" s="54" t="str">
        <f>VLOOKUP(Tabla1[[#This Row],[AREA]],Hoja1!A:B,2,FALSE)</f>
        <v>03. Participación ciudadana y deportes</v>
      </c>
      <c r="U408" s="57" t="str">
        <f>MID(Tabla1[[#This Row],[Aplicación]],9,4)</f>
        <v>9241</v>
      </c>
      <c r="V408" s="54" t="str">
        <f>VLOOKUP(Tabla1[[#This Row],[PROGRAMA]],Hoja1!A:B,2,FALSE)</f>
        <v>9241. Participación ciudadana</v>
      </c>
      <c r="W408" s="57" t="str">
        <f>MID(Tabla1[[#This Row],[Aplicación]],14,2)</f>
        <v>22</v>
      </c>
      <c r="X408" s="57" t="str">
        <f>MID(Tabla1[[#This Row],[Aplicación]],14,6)</f>
        <v>22602</v>
      </c>
    </row>
    <row r="409" spans="1:24" hidden="1" x14ac:dyDescent="0.25">
      <c r="A409" s="60">
        <v>220239000818</v>
      </c>
      <c r="B409" s="43" t="s">
        <v>390</v>
      </c>
      <c r="C409" s="61">
        <v>45292</v>
      </c>
      <c r="D409" s="60">
        <v>22024001419</v>
      </c>
      <c r="E409" s="43" t="s">
        <v>1283</v>
      </c>
      <c r="F409" s="62">
        <v>4000</v>
      </c>
      <c r="G409" s="43" t="s">
        <v>825</v>
      </c>
      <c r="H409" s="43" t="s">
        <v>1896</v>
      </c>
      <c r="I409" s="60">
        <v>220</v>
      </c>
      <c r="J409" s="43" t="s">
        <v>398</v>
      </c>
      <c r="K409" s="43" t="s">
        <v>398</v>
      </c>
      <c r="L409" s="43" t="s">
        <v>399</v>
      </c>
      <c r="M409" s="43" t="s">
        <v>585</v>
      </c>
      <c r="N409" s="43" t="s">
        <v>539</v>
      </c>
      <c r="O409" s="52" t="s">
        <v>326</v>
      </c>
      <c r="P409" s="63" t="s">
        <v>276</v>
      </c>
      <c r="Q409" s="57" t="str">
        <f>MID(Tabla1[[#This Row],[Aplicación]],14,1)</f>
        <v>2</v>
      </c>
      <c r="R409" s="35" t="s">
        <v>265</v>
      </c>
      <c r="S409" s="57" t="str">
        <f>MID(Tabla1[[#This Row],[Aplicación]],6,2)</f>
        <v>10</v>
      </c>
      <c r="T409" s="54" t="str">
        <f>VLOOKUP(Tabla1[[#This Row],[AREA]],Hoja1!A:B,2,FALSE)</f>
        <v>10. Personas mayores, familia y servicios sociales</v>
      </c>
      <c r="U409" s="57" t="str">
        <f>MID(Tabla1[[#This Row],[Aplicación]],9,4)</f>
        <v>2315</v>
      </c>
      <c r="V409" s="54" t="str">
        <f>VLOOKUP(Tabla1[[#This Row],[PROGRAMA]],Hoja1!A:B,2,FALSE)</f>
        <v>2315. Políticas de Igualdad e infancia</v>
      </c>
      <c r="W409" s="57" t="str">
        <f>MID(Tabla1[[#This Row],[Aplicación]],14,2)</f>
        <v>22</v>
      </c>
      <c r="X409" s="57" t="str">
        <f>MID(Tabla1[[#This Row],[Aplicación]],14,6)</f>
        <v>22611</v>
      </c>
    </row>
    <row r="410" spans="1:24" hidden="1" x14ac:dyDescent="0.25">
      <c r="A410" s="60">
        <v>220240003683</v>
      </c>
      <c r="B410" s="43" t="s">
        <v>390</v>
      </c>
      <c r="C410" s="61">
        <v>45351</v>
      </c>
      <c r="D410" s="60">
        <v>22024002569</v>
      </c>
      <c r="E410" s="43" t="s">
        <v>1154</v>
      </c>
      <c r="F410" s="62">
        <v>435.6</v>
      </c>
      <c r="G410" s="43" t="s">
        <v>839</v>
      </c>
      <c r="H410" s="43" t="s">
        <v>1897</v>
      </c>
      <c r="I410" s="60">
        <v>220</v>
      </c>
      <c r="J410" s="43" t="s">
        <v>398</v>
      </c>
      <c r="K410" s="43" t="s">
        <v>398</v>
      </c>
      <c r="L410" s="43" t="s">
        <v>413</v>
      </c>
      <c r="M410" s="43" t="s">
        <v>585</v>
      </c>
      <c r="N410" s="43" t="s">
        <v>539</v>
      </c>
      <c r="O410" s="52" t="s">
        <v>326</v>
      </c>
      <c r="P410" s="63" t="s">
        <v>276</v>
      </c>
      <c r="Q410" s="57" t="str">
        <f>MID(Tabla1[[#This Row],[Aplicación]],14,1)</f>
        <v>2</v>
      </c>
      <c r="R410" s="35" t="s">
        <v>265</v>
      </c>
      <c r="S410" s="57" t="str">
        <f>MID(Tabla1[[#This Row],[Aplicación]],6,2)</f>
        <v>01</v>
      </c>
      <c r="T410" s="54" t="str">
        <f>VLOOKUP(Tabla1[[#This Row],[AREA]],Hoja1!A:B,2,FALSE)</f>
        <v>01. Alcaldía</v>
      </c>
      <c r="U410" s="57" t="str">
        <f>MID(Tabla1[[#This Row],[Aplicación]],9,4)</f>
        <v>9207</v>
      </c>
      <c r="V410" s="54" t="str">
        <f>VLOOKUP(Tabla1[[#This Row],[PROGRAMA]],Hoja1!A:B,2,FALSE)</f>
        <v>9207. Gobierno y relaciones</v>
      </c>
      <c r="W410" s="57" t="str">
        <f>MID(Tabla1[[#This Row],[Aplicación]],14,2)</f>
        <v>21</v>
      </c>
      <c r="X410" s="57" t="str">
        <f>MID(Tabla1[[#This Row],[Aplicación]],14,6)</f>
        <v>213</v>
      </c>
    </row>
    <row r="411" spans="1:24" hidden="1" x14ac:dyDescent="0.25">
      <c r="A411" s="60">
        <v>220229000021</v>
      </c>
      <c r="B411" s="43" t="s">
        <v>390</v>
      </c>
      <c r="C411" s="61">
        <v>45292</v>
      </c>
      <c r="D411" s="60">
        <v>22024003309</v>
      </c>
      <c r="E411" s="43" t="s">
        <v>1244</v>
      </c>
      <c r="F411" s="62">
        <v>1270.5</v>
      </c>
      <c r="G411" s="43" t="s">
        <v>619</v>
      </c>
      <c r="H411" s="43" t="s">
        <v>651</v>
      </c>
      <c r="I411" s="60">
        <v>220</v>
      </c>
      <c r="J411" s="43" t="s">
        <v>906</v>
      </c>
      <c r="K411" s="43" t="s">
        <v>427</v>
      </c>
      <c r="L411" s="43" t="s">
        <v>399</v>
      </c>
      <c r="M411" s="43" t="s">
        <v>395</v>
      </c>
      <c r="N411" s="43" t="s">
        <v>396</v>
      </c>
      <c r="O411" s="52" t="s">
        <v>321</v>
      </c>
      <c r="P411" s="63" t="s">
        <v>276</v>
      </c>
      <c r="Q411" s="57" t="str">
        <f>MID(Tabla1[[#This Row],[Aplicación]],14,1)</f>
        <v>2</v>
      </c>
      <c r="R411" s="35" t="s">
        <v>265</v>
      </c>
      <c r="S411" s="57" t="str">
        <f>MID(Tabla1[[#This Row],[Aplicación]],6,2)</f>
        <v>09</v>
      </c>
      <c r="T411" s="54" t="str">
        <f>VLOOKUP(Tabla1[[#This Row],[AREA]],Hoja1!A:B,2,FALSE)</f>
        <v>09. Turismo, eventos y marca ciudad</v>
      </c>
      <c r="U411" s="57" t="str">
        <f>MID(Tabla1[[#This Row],[Aplicación]],9,4)</f>
        <v>4321</v>
      </c>
      <c r="V411" s="54" t="str">
        <f>VLOOKUP(Tabla1[[#This Row],[PROGRAMA]],Hoja1!A:B,2,FALSE)</f>
        <v>4321. Turismo</v>
      </c>
      <c r="W411" s="57" t="str">
        <f>MID(Tabla1[[#This Row],[Aplicación]],14,2)</f>
        <v>22</v>
      </c>
      <c r="X411" s="57" t="str">
        <f>MID(Tabla1[[#This Row],[Aplicación]],14,6)</f>
        <v>22799</v>
      </c>
    </row>
    <row r="412" spans="1:24" hidden="1" x14ac:dyDescent="0.25">
      <c r="A412" s="60">
        <v>220229000701</v>
      </c>
      <c r="B412" s="43" t="s">
        <v>390</v>
      </c>
      <c r="C412" s="61">
        <v>45292</v>
      </c>
      <c r="D412" s="60">
        <v>22024002955</v>
      </c>
      <c r="E412" s="43" t="s">
        <v>1206</v>
      </c>
      <c r="F412" s="62">
        <v>11935</v>
      </c>
      <c r="G412" s="43" t="s">
        <v>569</v>
      </c>
      <c r="H412" s="43" t="s">
        <v>570</v>
      </c>
      <c r="I412" s="60">
        <v>220</v>
      </c>
      <c r="J412" s="43" t="s">
        <v>571</v>
      </c>
      <c r="K412" s="43" t="s">
        <v>571</v>
      </c>
      <c r="L412" s="43" t="s">
        <v>399</v>
      </c>
      <c r="M412" s="43" t="s">
        <v>395</v>
      </c>
      <c r="N412" s="43" t="s">
        <v>396</v>
      </c>
      <c r="O412" s="52" t="s">
        <v>321</v>
      </c>
      <c r="P412" s="63" t="s">
        <v>276</v>
      </c>
      <c r="Q412" s="57" t="str">
        <f>MID(Tabla1[[#This Row],[Aplicación]],14,1)</f>
        <v>2</v>
      </c>
      <c r="R412" s="35" t="s">
        <v>265</v>
      </c>
      <c r="S412" s="57" t="str">
        <f>MID(Tabla1[[#This Row],[Aplicación]],6,2)</f>
        <v>04</v>
      </c>
      <c r="T412" s="54" t="str">
        <f>VLOOKUP(Tabla1[[#This Row],[AREA]],Hoja1!A:B,2,FALSE)</f>
        <v>04. Hacienda, personal y modernización administrativa</v>
      </c>
      <c r="U412" s="57" t="str">
        <f>MID(Tabla1[[#This Row],[Aplicación]],9,4)</f>
        <v>9231</v>
      </c>
      <c r="V412" s="54" t="str">
        <f>VLOOKUP(Tabla1[[#This Row],[PROGRAMA]],Hoja1!A:B,2,FALSE)</f>
        <v>9231. Información, registro y gestión del padrón</v>
      </c>
      <c r="W412" s="57" t="str">
        <f>MID(Tabla1[[#This Row],[Aplicación]],14,2)</f>
        <v>22</v>
      </c>
      <c r="X412" s="57" t="str">
        <f>MID(Tabla1[[#This Row],[Aplicación]],14,6)</f>
        <v>22799</v>
      </c>
    </row>
    <row r="413" spans="1:24" hidden="1" x14ac:dyDescent="0.25">
      <c r="A413" s="60">
        <v>220239000109</v>
      </c>
      <c r="B413" s="43" t="s">
        <v>390</v>
      </c>
      <c r="C413" s="61">
        <v>45292</v>
      </c>
      <c r="D413" s="60">
        <v>22024001154</v>
      </c>
      <c r="E413" s="43" t="s">
        <v>1368</v>
      </c>
      <c r="F413" s="62">
        <v>28788.38</v>
      </c>
      <c r="G413" s="43" t="s">
        <v>609</v>
      </c>
      <c r="H413" s="43" t="s">
        <v>1899</v>
      </c>
      <c r="I413" s="60">
        <v>220</v>
      </c>
      <c r="J413" s="43" t="s">
        <v>420</v>
      </c>
      <c r="K413" s="43" t="s">
        <v>420</v>
      </c>
      <c r="L413" s="43" t="s">
        <v>399</v>
      </c>
      <c r="M413" s="43" t="s">
        <v>395</v>
      </c>
      <c r="N413" s="43" t="s">
        <v>396</v>
      </c>
      <c r="O413" s="52" t="s">
        <v>321</v>
      </c>
      <c r="P413" s="63" t="s">
        <v>276</v>
      </c>
      <c r="Q413" s="57" t="str">
        <f>MID(Tabla1[[#This Row],[Aplicación]],14,1)</f>
        <v>2</v>
      </c>
      <c r="R413" s="35" t="s">
        <v>265</v>
      </c>
      <c r="S413" s="57" t="str">
        <f>MID(Tabla1[[#This Row],[Aplicación]],6,2)</f>
        <v>11</v>
      </c>
      <c r="T413" s="54" t="str">
        <f>VLOOKUP(Tabla1[[#This Row],[AREA]],Hoja1!A:B,2,FALSE)</f>
        <v>11. Salud pública y seguridad ciudadana</v>
      </c>
      <c r="U413" s="57" t="str">
        <f>MID(Tabla1[[#This Row],[Aplicación]],9,4)</f>
        <v>1631</v>
      </c>
      <c r="V413" s="54" t="str">
        <f>VLOOKUP(Tabla1[[#This Row],[PROGRAMA]],Hoja1!A:B,2,FALSE)</f>
        <v>1631. Limpieza viaria</v>
      </c>
      <c r="W413" s="57" t="str">
        <f>MID(Tabla1[[#This Row],[Aplicación]],14,2)</f>
        <v>22</v>
      </c>
      <c r="X413" s="57" t="str">
        <f>MID(Tabla1[[#This Row],[Aplicación]],14,6)</f>
        <v>22700</v>
      </c>
    </row>
    <row r="414" spans="1:24" hidden="1" x14ac:dyDescent="0.25">
      <c r="A414" s="60">
        <v>220240005366</v>
      </c>
      <c r="B414" s="43" t="s">
        <v>390</v>
      </c>
      <c r="C414" s="61">
        <v>45359</v>
      </c>
      <c r="D414" s="60">
        <v>22024003293</v>
      </c>
      <c r="E414" s="43" t="s">
        <v>1369</v>
      </c>
      <c r="F414" s="62">
        <v>444.68</v>
      </c>
      <c r="G414" s="43" t="s">
        <v>91</v>
      </c>
      <c r="H414" s="43" t="s">
        <v>1900</v>
      </c>
      <c r="I414" s="60">
        <v>220</v>
      </c>
      <c r="J414" s="43" t="s">
        <v>398</v>
      </c>
      <c r="K414" s="43" t="s">
        <v>398</v>
      </c>
      <c r="L414" s="43" t="s">
        <v>413</v>
      </c>
      <c r="M414" s="43" t="s">
        <v>585</v>
      </c>
      <c r="N414" s="43" t="s">
        <v>539</v>
      </c>
      <c r="O414" s="52" t="s">
        <v>326</v>
      </c>
      <c r="P414" s="63" t="s">
        <v>276</v>
      </c>
      <c r="Q414" s="57" t="str">
        <f>MID(Tabla1[[#This Row],[Aplicación]],14,1)</f>
        <v>2</v>
      </c>
      <c r="R414" s="35" t="s">
        <v>265</v>
      </c>
      <c r="S414" s="57" t="str">
        <f>MID(Tabla1[[#This Row],[Aplicación]],6,2)</f>
        <v>06</v>
      </c>
      <c r="T414" s="54" t="str">
        <f>VLOOKUP(Tabla1[[#This Row],[AREA]],Hoja1!A:B,2,FALSE)</f>
        <v>06. Educación y cultura</v>
      </c>
      <c r="U414" s="57" t="str">
        <f>MID(Tabla1[[#This Row],[Aplicación]],9,4)</f>
        <v>3231</v>
      </c>
      <c r="V414" s="54" t="str">
        <f>VLOOKUP(Tabla1[[#This Row],[PROGRAMA]],Hoja1!A:B,2,FALSE)</f>
        <v>3231. Escuelas infantiles</v>
      </c>
      <c r="W414" s="57" t="str">
        <f>MID(Tabla1[[#This Row],[Aplicación]],14,2)</f>
        <v>22</v>
      </c>
      <c r="X414" s="57" t="str">
        <f>MID(Tabla1[[#This Row],[Aplicación]],14,6)</f>
        <v>22602</v>
      </c>
    </row>
    <row r="415" spans="1:24" hidden="1" x14ac:dyDescent="0.25">
      <c r="A415" s="60">
        <v>220240000788</v>
      </c>
      <c r="B415" s="43" t="s">
        <v>390</v>
      </c>
      <c r="C415" s="61">
        <v>45329</v>
      </c>
      <c r="D415" s="60">
        <v>22024000635</v>
      </c>
      <c r="E415" s="43" t="s">
        <v>1308</v>
      </c>
      <c r="F415" s="62">
        <v>445.89</v>
      </c>
      <c r="G415" s="43" t="s">
        <v>1901</v>
      </c>
      <c r="H415" s="43" t="s">
        <v>1902</v>
      </c>
      <c r="I415" s="60">
        <v>220</v>
      </c>
      <c r="J415" s="43" t="s">
        <v>398</v>
      </c>
      <c r="K415" s="43" t="s">
        <v>398</v>
      </c>
      <c r="L415" s="43" t="s">
        <v>399</v>
      </c>
      <c r="M415" s="43" t="s">
        <v>585</v>
      </c>
      <c r="N415" s="43" t="s">
        <v>539</v>
      </c>
      <c r="O415" s="52" t="s">
        <v>326</v>
      </c>
      <c r="P415" s="63" t="s">
        <v>276</v>
      </c>
      <c r="Q415" s="57" t="str">
        <f>MID(Tabla1[[#This Row],[Aplicación]],14,1)</f>
        <v>2</v>
      </c>
      <c r="R415" s="35" t="s">
        <v>265</v>
      </c>
      <c r="S415" s="57" t="str">
        <f>MID(Tabla1[[#This Row],[Aplicación]],6,2)</f>
        <v>03</v>
      </c>
      <c r="T415" s="54" t="str">
        <f>VLOOKUP(Tabla1[[#This Row],[AREA]],Hoja1!A:B,2,FALSE)</f>
        <v>03. Participación ciudadana y deportes</v>
      </c>
      <c r="U415" s="57" t="str">
        <f>MID(Tabla1[[#This Row],[Aplicación]],9,4)</f>
        <v>9241</v>
      </c>
      <c r="V415" s="54" t="str">
        <f>VLOOKUP(Tabla1[[#This Row],[PROGRAMA]],Hoja1!A:B,2,FALSE)</f>
        <v>9241. Participación ciudadana</v>
      </c>
      <c r="W415" s="57" t="str">
        <f>MID(Tabla1[[#This Row],[Aplicación]],14,2)</f>
        <v>22</v>
      </c>
      <c r="X415" s="57" t="str">
        <f>MID(Tabla1[[#This Row],[Aplicación]],14,6)</f>
        <v>22602</v>
      </c>
    </row>
    <row r="416" spans="1:24" hidden="1" x14ac:dyDescent="0.25">
      <c r="A416" s="60">
        <v>220240005368</v>
      </c>
      <c r="B416" s="43" t="s">
        <v>390</v>
      </c>
      <c r="C416" s="61">
        <v>45359</v>
      </c>
      <c r="D416" s="60">
        <v>22024003323</v>
      </c>
      <c r="E416" s="43" t="s">
        <v>1308</v>
      </c>
      <c r="F416" s="62">
        <v>445.89</v>
      </c>
      <c r="G416" s="43" t="s">
        <v>1903</v>
      </c>
      <c r="H416" s="43" t="s">
        <v>1904</v>
      </c>
      <c r="I416" s="60">
        <v>220</v>
      </c>
      <c r="J416" s="43" t="s">
        <v>398</v>
      </c>
      <c r="K416" s="43" t="s">
        <v>398</v>
      </c>
      <c r="L416" s="43" t="s">
        <v>399</v>
      </c>
      <c r="M416" s="43" t="s">
        <v>585</v>
      </c>
      <c r="N416" s="43" t="s">
        <v>539</v>
      </c>
      <c r="O416" s="52" t="s">
        <v>326</v>
      </c>
      <c r="P416" s="63" t="s">
        <v>276</v>
      </c>
      <c r="Q416" s="57" t="str">
        <f>MID(Tabla1[[#This Row],[Aplicación]],14,1)</f>
        <v>2</v>
      </c>
      <c r="R416" s="35" t="s">
        <v>265</v>
      </c>
      <c r="S416" s="57" t="str">
        <f>MID(Tabla1[[#This Row],[Aplicación]],6,2)</f>
        <v>03</v>
      </c>
      <c r="T416" s="54" t="str">
        <f>VLOOKUP(Tabla1[[#This Row],[AREA]],Hoja1!A:B,2,FALSE)</f>
        <v>03. Participación ciudadana y deportes</v>
      </c>
      <c r="U416" s="57" t="str">
        <f>MID(Tabla1[[#This Row],[Aplicación]],9,4)</f>
        <v>9241</v>
      </c>
      <c r="V416" s="54" t="str">
        <f>VLOOKUP(Tabla1[[#This Row],[PROGRAMA]],Hoja1!A:B,2,FALSE)</f>
        <v>9241. Participación ciudadana</v>
      </c>
      <c r="W416" s="57" t="str">
        <f>MID(Tabla1[[#This Row],[Aplicación]],14,2)</f>
        <v>22</v>
      </c>
      <c r="X416" s="57" t="str">
        <f>MID(Tabla1[[#This Row],[Aplicación]],14,6)</f>
        <v>22602</v>
      </c>
    </row>
    <row r="417" spans="1:24" hidden="1" x14ac:dyDescent="0.25">
      <c r="A417" s="60">
        <v>220240004053</v>
      </c>
      <c r="B417" s="43" t="s">
        <v>390</v>
      </c>
      <c r="C417" s="61">
        <v>45353</v>
      </c>
      <c r="D417" s="60">
        <v>22024002320</v>
      </c>
      <c r="E417" s="43" t="s">
        <v>1370</v>
      </c>
      <c r="F417" s="62">
        <v>450</v>
      </c>
      <c r="G417" s="43" t="s">
        <v>1084</v>
      </c>
      <c r="H417" s="43" t="s">
        <v>1905</v>
      </c>
      <c r="I417" s="60">
        <v>220</v>
      </c>
      <c r="J417" s="43" t="s">
        <v>798</v>
      </c>
      <c r="K417" s="43" t="s">
        <v>398</v>
      </c>
      <c r="L417" s="43" t="s">
        <v>399</v>
      </c>
      <c r="M417" s="43" t="s">
        <v>585</v>
      </c>
      <c r="N417" s="43" t="s">
        <v>539</v>
      </c>
      <c r="O417" s="52" t="s">
        <v>326</v>
      </c>
      <c r="P417" s="63" t="s">
        <v>276</v>
      </c>
      <c r="Q417" s="57" t="str">
        <f>MID(Tabla1[[#This Row],[Aplicación]],14,1)</f>
        <v>2</v>
      </c>
      <c r="R417" s="35" t="s">
        <v>265</v>
      </c>
      <c r="S417" s="57" t="str">
        <f>MID(Tabla1[[#This Row],[Aplicación]],6,2)</f>
        <v>03</v>
      </c>
      <c r="T417" s="54" t="str">
        <f>VLOOKUP(Tabla1[[#This Row],[AREA]],Hoja1!A:B,2,FALSE)</f>
        <v>03. Participación ciudadana y deportes</v>
      </c>
      <c r="U417" s="57" t="str">
        <f>MID(Tabla1[[#This Row],[Aplicación]],9,4)</f>
        <v>9241</v>
      </c>
      <c r="V417" s="54" t="str">
        <f>VLOOKUP(Tabla1[[#This Row],[PROGRAMA]],Hoja1!A:B,2,FALSE)</f>
        <v>9241. Participación ciudadana</v>
      </c>
      <c r="W417" s="57" t="str">
        <f>MID(Tabla1[[#This Row],[Aplicación]],14,2)</f>
        <v>22</v>
      </c>
      <c r="X417" s="57" t="str">
        <f>MID(Tabla1[[#This Row],[Aplicación]],14,6)</f>
        <v>22609</v>
      </c>
    </row>
    <row r="418" spans="1:24" hidden="1" x14ac:dyDescent="0.25">
      <c r="A418" s="60">
        <v>220219001120</v>
      </c>
      <c r="B418" s="43" t="s">
        <v>390</v>
      </c>
      <c r="C418" s="61">
        <v>45292</v>
      </c>
      <c r="D418" s="60">
        <v>22024001954</v>
      </c>
      <c r="E418" s="43" t="s">
        <v>1178</v>
      </c>
      <c r="F418" s="62">
        <v>10555.71</v>
      </c>
      <c r="G418" s="43" t="s">
        <v>16</v>
      </c>
      <c r="H418" s="43" t="s">
        <v>652</v>
      </c>
      <c r="I418" s="60">
        <v>220</v>
      </c>
      <c r="J418" s="43" t="s">
        <v>398</v>
      </c>
      <c r="K418" s="43" t="s">
        <v>398</v>
      </c>
      <c r="L418" s="43" t="s">
        <v>399</v>
      </c>
      <c r="M418" s="43" t="s">
        <v>395</v>
      </c>
      <c r="N418" s="43" t="s">
        <v>396</v>
      </c>
      <c r="O418" s="52" t="s">
        <v>321</v>
      </c>
      <c r="P418" s="63" t="s">
        <v>276</v>
      </c>
      <c r="Q418" s="57" t="str">
        <f>MID(Tabla1[[#This Row],[Aplicación]],14,1)</f>
        <v>2</v>
      </c>
      <c r="R418" s="35" t="s">
        <v>265</v>
      </c>
      <c r="S418" s="57" t="str">
        <f>MID(Tabla1[[#This Row],[Aplicación]],6,2)</f>
        <v>06</v>
      </c>
      <c r="T418" s="54" t="str">
        <f>VLOOKUP(Tabla1[[#This Row],[AREA]],Hoja1!A:B,2,FALSE)</f>
        <v>06. Educación y cultura</v>
      </c>
      <c r="U418" s="57" t="str">
        <f>MID(Tabla1[[#This Row],[Aplicación]],9,4)</f>
        <v>3232</v>
      </c>
      <c r="V418" s="54" t="str">
        <f>VLOOKUP(Tabla1[[#This Row],[PROGRAMA]],Hoja1!A:B,2,FALSE)</f>
        <v>3232. Conservación y mantenimiento centros educación infantil y primaria</v>
      </c>
      <c r="W418" s="57" t="str">
        <f>MID(Tabla1[[#This Row],[Aplicación]],14,2)</f>
        <v>21</v>
      </c>
      <c r="X418" s="57" t="str">
        <f>MID(Tabla1[[#This Row],[Aplicación]],14,6)</f>
        <v>213</v>
      </c>
    </row>
    <row r="419" spans="1:24" hidden="1" x14ac:dyDescent="0.25">
      <c r="A419" s="60">
        <v>220240006645</v>
      </c>
      <c r="B419" s="43" t="s">
        <v>390</v>
      </c>
      <c r="C419" s="61">
        <v>45365</v>
      </c>
      <c r="D419" s="60">
        <v>22024003384</v>
      </c>
      <c r="E419" s="43" t="s">
        <v>1370</v>
      </c>
      <c r="F419" s="62">
        <v>450</v>
      </c>
      <c r="G419" s="43" t="s">
        <v>382</v>
      </c>
      <c r="H419" s="43" t="s">
        <v>1906</v>
      </c>
      <c r="I419" s="60">
        <v>220</v>
      </c>
      <c r="J419" s="43" t="s">
        <v>398</v>
      </c>
      <c r="K419" s="43" t="s">
        <v>398</v>
      </c>
      <c r="L419" s="43" t="s">
        <v>399</v>
      </c>
      <c r="M419" s="43" t="s">
        <v>585</v>
      </c>
      <c r="N419" s="43" t="s">
        <v>539</v>
      </c>
      <c r="O419" s="52" t="s">
        <v>326</v>
      </c>
      <c r="P419" s="63" t="s">
        <v>276</v>
      </c>
      <c r="Q419" s="57" t="str">
        <f>MID(Tabla1[[#This Row],[Aplicación]],14,1)</f>
        <v>2</v>
      </c>
      <c r="R419" s="35" t="s">
        <v>265</v>
      </c>
      <c r="S419" s="57" t="str">
        <f>MID(Tabla1[[#This Row],[Aplicación]],6,2)</f>
        <v>03</v>
      </c>
      <c r="T419" s="54" t="str">
        <f>VLOOKUP(Tabla1[[#This Row],[AREA]],Hoja1!A:B,2,FALSE)</f>
        <v>03. Participación ciudadana y deportes</v>
      </c>
      <c r="U419" s="57" t="str">
        <f>MID(Tabla1[[#This Row],[Aplicación]],9,4)</f>
        <v>9241</v>
      </c>
      <c r="V419" s="54" t="str">
        <f>VLOOKUP(Tabla1[[#This Row],[PROGRAMA]],Hoja1!A:B,2,FALSE)</f>
        <v>9241. Participación ciudadana</v>
      </c>
      <c r="W419" s="57" t="str">
        <f>MID(Tabla1[[#This Row],[Aplicación]],14,2)</f>
        <v>22</v>
      </c>
      <c r="X419" s="57" t="str">
        <f>MID(Tabla1[[#This Row],[Aplicación]],14,6)</f>
        <v>22609</v>
      </c>
    </row>
    <row r="420" spans="1:24" hidden="1" x14ac:dyDescent="0.25">
      <c r="A420" s="60">
        <v>220219001136</v>
      </c>
      <c r="B420" s="43" t="s">
        <v>390</v>
      </c>
      <c r="C420" s="61">
        <v>45292</v>
      </c>
      <c r="D420" s="60">
        <v>22024001967</v>
      </c>
      <c r="E420" s="43" t="s">
        <v>1329</v>
      </c>
      <c r="F420" s="62">
        <v>4380.45</v>
      </c>
      <c r="G420" s="43" t="s">
        <v>16</v>
      </c>
      <c r="H420" s="43" t="s">
        <v>819</v>
      </c>
      <c r="I420" s="60">
        <v>220</v>
      </c>
      <c r="J420" s="43" t="s">
        <v>398</v>
      </c>
      <c r="K420" s="43" t="s">
        <v>398</v>
      </c>
      <c r="L420" s="43" t="s">
        <v>399</v>
      </c>
      <c r="M420" s="43" t="s">
        <v>395</v>
      </c>
      <c r="N420" s="43" t="s">
        <v>396</v>
      </c>
      <c r="O420" s="52" t="s">
        <v>321</v>
      </c>
      <c r="P420" s="63" t="s">
        <v>276</v>
      </c>
      <c r="Q420" s="57" t="str">
        <f>MID(Tabla1[[#This Row],[Aplicación]],14,1)</f>
        <v>2</v>
      </c>
      <c r="R420" s="35" t="s">
        <v>265</v>
      </c>
      <c r="S420" s="57" t="str">
        <f>MID(Tabla1[[#This Row],[Aplicación]],6,2)</f>
        <v>02</v>
      </c>
      <c r="T420" s="54" t="str">
        <f>VLOOKUP(Tabla1[[#This Row],[AREA]],Hoja1!A:B,2,FALSE)</f>
        <v>02. Urbanismo y vivienda</v>
      </c>
      <c r="U420" s="57" t="str">
        <f>MID(Tabla1[[#This Row],[Aplicación]],9,4)</f>
        <v>9332</v>
      </c>
      <c r="V420" s="54" t="str">
        <f>VLOOKUP(Tabla1[[#This Row],[PROGRAMA]],Hoja1!A:B,2,FALSE)</f>
        <v>9332. Mantenimiento de edificios e instalaciones municipales</v>
      </c>
      <c r="W420" s="57" t="str">
        <f>MID(Tabla1[[#This Row],[Aplicación]],14,2)</f>
        <v>21</v>
      </c>
      <c r="X420" s="57" t="str">
        <f>MID(Tabla1[[#This Row],[Aplicación]],14,6)</f>
        <v>213</v>
      </c>
    </row>
    <row r="421" spans="1:24" hidden="1" x14ac:dyDescent="0.25">
      <c r="A421" s="60">
        <v>220239000035</v>
      </c>
      <c r="B421" s="43" t="s">
        <v>390</v>
      </c>
      <c r="C421" s="61">
        <v>45292</v>
      </c>
      <c r="D421" s="60">
        <v>22024001055</v>
      </c>
      <c r="E421" s="43" t="s">
        <v>1187</v>
      </c>
      <c r="F421" s="62">
        <v>1497.38</v>
      </c>
      <c r="G421" s="43" t="s">
        <v>16</v>
      </c>
      <c r="H421" s="43" t="s">
        <v>832</v>
      </c>
      <c r="I421" s="60">
        <v>220</v>
      </c>
      <c r="J421" s="43" t="s">
        <v>398</v>
      </c>
      <c r="K421" s="43" t="s">
        <v>398</v>
      </c>
      <c r="L421" s="43" t="s">
        <v>399</v>
      </c>
      <c r="M421" s="43" t="s">
        <v>395</v>
      </c>
      <c r="N421" s="43" t="s">
        <v>396</v>
      </c>
      <c r="O421" s="52" t="s">
        <v>321</v>
      </c>
      <c r="P421" s="63" t="s">
        <v>276</v>
      </c>
      <c r="Q421" s="57" t="str">
        <f>MID(Tabla1[[#This Row],[Aplicación]],14,1)</f>
        <v>2</v>
      </c>
      <c r="R421" s="35" t="s">
        <v>265</v>
      </c>
      <c r="S421" s="57" t="str">
        <f>MID(Tabla1[[#This Row],[Aplicación]],6,2)</f>
        <v>11</v>
      </c>
      <c r="T421" s="54" t="str">
        <f>VLOOKUP(Tabla1[[#This Row],[AREA]],Hoja1!A:B,2,FALSE)</f>
        <v>11. Salud pública y seguridad ciudadana</v>
      </c>
      <c r="U421" s="57" t="str">
        <f>MID(Tabla1[[#This Row],[Aplicación]],9,4)</f>
        <v>1361</v>
      </c>
      <c r="V421" s="54" t="str">
        <f>VLOOKUP(Tabla1[[#This Row],[PROGRAMA]],Hoja1!A:B,2,FALSE)</f>
        <v>1361. Prevención y extinción de incencios</v>
      </c>
      <c r="W421" s="57" t="str">
        <f>MID(Tabla1[[#This Row],[Aplicación]],14,2)</f>
        <v>21</v>
      </c>
      <c r="X421" s="57" t="str">
        <f>MID(Tabla1[[#This Row],[Aplicación]],14,6)</f>
        <v>213</v>
      </c>
    </row>
    <row r="422" spans="1:24" hidden="1" x14ac:dyDescent="0.25">
      <c r="A422" s="60">
        <v>220239000923</v>
      </c>
      <c r="B422" s="43" t="s">
        <v>390</v>
      </c>
      <c r="C422" s="61">
        <v>45292</v>
      </c>
      <c r="D422" s="60">
        <v>22024001287</v>
      </c>
      <c r="E422" s="43" t="s">
        <v>1151</v>
      </c>
      <c r="F422" s="62">
        <v>1040.5999999999999</v>
      </c>
      <c r="G422" s="43" t="s">
        <v>16</v>
      </c>
      <c r="H422" s="43" t="s">
        <v>1907</v>
      </c>
      <c r="I422" s="60">
        <v>220</v>
      </c>
      <c r="J422" s="43" t="s">
        <v>398</v>
      </c>
      <c r="K422" s="43" t="s">
        <v>398</v>
      </c>
      <c r="L422" s="43" t="s">
        <v>399</v>
      </c>
      <c r="M422" s="43" t="s">
        <v>395</v>
      </c>
      <c r="N422" s="43" t="s">
        <v>396</v>
      </c>
      <c r="O422" s="52" t="s">
        <v>321</v>
      </c>
      <c r="P422" s="63" t="s">
        <v>276</v>
      </c>
      <c r="Q422" s="57" t="str">
        <f>MID(Tabla1[[#This Row],[Aplicación]],14,1)</f>
        <v>2</v>
      </c>
      <c r="R422" s="35" t="s">
        <v>265</v>
      </c>
      <c r="S422" s="57" t="str">
        <f>MID(Tabla1[[#This Row],[Aplicación]],6,2)</f>
        <v>04</v>
      </c>
      <c r="T422" s="54" t="str">
        <f>VLOOKUP(Tabla1[[#This Row],[AREA]],Hoja1!A:B,2,FALSE)</f>
        <v>04. Hacienda, personal y modernización administrativa</v>
      </c>
      <c r="U422" s="57" t="str">
        <f>MID(Tabla1[[#This Row],[Aplicación]],9,4)</f>
        <v>9204</v>
      </c>
      <c r="V422" s="54" t="str">
        <f>VLOOKUP(Tabla1[[#This Row],[PROGRAMA]],Hoja1!A:B,2,FALSE)</f>
        <v>9204. Tecnologías de la información y comunicación</v>
      </c>
      <c r="W422" s="57" t="str">
        <f>MID(Tabla1[[#This Row],[Aplicación]],14,2)</f>
        <v>21</v>
      </c>
      <c r="X422" s="57" t="str">
        <f>MID(Tabla1[[#This Row],[Aplicación]],14,6)</f>
        <v>213</v>
      </c>
    </row>
    <row r="423" spans="1:24" hidden="1" x14ac:dyDescent="0.25">
      <c r="A423" s="60">
        <v>220219001122</v>
      </c>
      <c r="B423" s="43" t="s">
        <v>390</v>
      </c>
      <c r="C423" s="61">
        <v>45292</v>
      </c>
      <c r="D423" s="60">
        <v>22024001956</v>
      </c>
      <c r="E423" s="43" t="s">
        <v>1278</v>
      </c>
      <c r="F423" s="62">
        <v>899.85</v>
      </c>
      <c r="G423" s="43" t="s">
        <v>16</v>
      </c>
      <c r="H423" s="43" t="s">
        <v>653</v>
      </c>
      <c r="I423" s="60">
        <v>220</v>
      </c>
      <c r="J423" s="43" t="s">
        <v>398</v>
      </c>
      <c r="K423" s="43" t="s">
        <v>398</v>
      </c>
      <c r="L423" s="43" t="s">
        <v>399</v>
      </c>
      <c r="M423" s="43" t="s">
        <v>395</v>
      </c>
      <c r="N423" s="43" t="s">
        <v>396</v>
      </c>
      <c r="O423" s="52" t="s">
        <v>321</v>
      </c>
      <c r="P423" s="63" t="s">
        <v>276</v>
      </c>
      <c r="Q423" s="57" t="str">
        <f>MID(Tabla1[[#This Row],[Aplicación]],14,1)</f>
        <v>2</v>
      </c>
      <c r="R423" s="35" t="s">
        <v>265</v>
      </c>
      <c r="S423" s="57" t="str">
        <f>MID(Tabla1[[#This Row],[Aplicación]],6,2)</f>
        <v>06</v>
      </c>
      <c r="T423" s="54" t="str">
        <f>VLOOKUP(Tabla1[[#This Row],[AREA]],Hoja1!A:B,2,FALSE)</f>
        <v>06. Educación y cultura</v>
      </c>
      <c r="U423" s="57" t="str">
        <f>MID(Tabla1[[#This Row],[Aplicación]],9,4)</f>
        <v>3231</v>
      </c>
      <c r="V423" s="54" t="str">
        <f>VLOOKUP(Tabla1[[#This Row],[PROGRAMA]],Hoja1!A:B,2,FALSE)</f>
        <v>3231. Escuelas infantiles</v>
      </c>
      <c r="W423" s="57" t="str">
        <f>MID(Tabla1[[#This Row],[Aplicación]],14,2)</f>
        <v>21</v>
      </c>
      <c r="X423" s="57" t="str">
        <f>MID(Tabla1[[#This Row],[Aplicación]],14,6)</f>
        <v>213</v>
      </c>
    </row>
    <row r="424" spans="1:24" hidden="1" x14ac:dyDescent="0.25">
      <c r="A424" s="60">
        <v>220240007514</v>
      </c>
      <c r="B424" s="43" t="s">
        <v>390</v>
      </c>
      <c r="C424" s="61">
        <v>45371</v>
      </c>
      <c r="D424" s="60">
        <v>22024003447</v>
      </c>
      <c r="E424" s="43" t="s">
        <v>1296</v>
      </c>
      <c r="F424" s="62">
        <v>450.12</v>
      </c>
      <c r="G424" s="43" t="s">
        <v>1908</v>
      </c>
      <c r="H424" s="43" t="s">
        <v>1909</v>
      </c>
      <c r="I424" s="60">
        <v>220</v>
      </c>
      <c r="J424" s="43" t="s">
        <v>685</v>
      </c>
      <c r="K424" s="43" t="s">
        <v>398</v>
      </c>
      <c r="L424" s="43" t="s">
        <v>413</v>
      </c>
      <c r="M424" s="43" t="s">
        <v>585</v>
      </c>
      <c r="N424" s="43" t="s">
        <v>539</v>
      </c>
      <c r="O424" s="52" t="s">
        <v>326</v>
      </c>
      <c r="P424" s="63" t="s">
        <v>276</v>
      </c>
      <c r="Q424" s="57" t="str">
        <f>MID(Tabla1[[#This Row],[Aplicación]],14,1)</f>
        <v>2</v>
      </c>
      <c r="R424" s="35" t="s">
        <v>265</v>
      </c>
      <c r="S424" s="57" t="str">
        <f>MID(Tabla1[[#This Row],[Aplicación]],6,2)</f>
        <v>11</v>
      </c>
      <c r="T424" s="54" t="str">
        <f>VLOOKUP(Tabla1[[#This Row],[AREA]],Hoja1!A:B,2,FALSE)</f>
        <v>11. Salud pública y seguridad ciudadana</v>
      </c>
      <c r="U424" s="57" t="str">
        <f>MID(Tabla1[[#This Row],[Aplicación]],9,4)</f>
        <v>1361</v>
      </c>
      <c r="V424" s="54" t="str">
        <f>VLOOKUP(Tabla1[[#This Row],[PROGRAMA]],Hoja1!A:B,2,FALSE)</f>
        <v>1361. Prevención y extinción de incencios</v>
      </c>
      <c r="W424" s="57" t="str">
        <f>MID(Tabla1[[#This Row],[Aplicación]],14,2)</f>
        <v>22</v>
      </c>
      <c r="X424" s="57" t="str">
        <f>MID(Tabla1[[#This Row],[Aplicación]],14,6)</f>
        <v>22199</v>
      </c>
    </row>
    <row r="425" spans="1:24" hidden="1" x14ac:dyDescent="0.25">
      <c r="A425" s="60">
        <v>220219001138</v>
      </c>
      <c r="B425" s="43" t="s">
        <v>390</v>
      </c>
      <c r="C425" s="61">
        <v>45292</v>
      </c>
      <c r="D425" s="60">
        <v>22024001968</v>
      </c>
      <c r="E425" s="43" t="s">
        <v>1371</v>
      </c>
      <c r="F425" s="62">
        <v>288.62</v>
      </c>
      <c r="G425" s="43" t="s">
        <v>16</v>
      </c>
      <c r="H425" s="43" t="s">
        <v>657</v>
      </c>
      <c r="I425" s="60">
        <v>220</v>
      </c>
      <c r="J425" s="43" t="s">
        <v>398</v>
      </c>
      <c r="K425" s="43" t="s">
        <v>398</v>
      </c>
      <c r="L425" s="43" t="s">
        <v>399</v>
      </c>
      <c r="M425" s="43" t="s">
        <v>395</v>
      </c>
      <c r="N425" s="43" t="s">
        <v>396</v>
      </c>
      <c r="O425" s="52" t="s">
        <v>321</v>
      </c>
      <c r="P425" s="63" t="s">
        <v>276</v>
      </c>
      <c r="Q425" s="57" t="str">
        <f>MID(Tabla1[[#This Row],[Aplicación]],14,1)</f>
        <v>2</v>
      </c>
      <c r="R425" s="35" t="s">
        <v>265</v>
      </c>
      <c r="S425" s="57" t="str">
        <f>MID(Tabla1[[#This Row],[Aplicación]],6,2)</f>
        <v>01</v>
      </c>
      <c r="T425" s="54" t="str">
        <f>VLOOKUP(Tabla1[[#This Row],[AREA]],Hoja1!A:B,2,FALSE)</f>
        <v>01. Alcaldía</v>
      </c>
      <c r="U425" s="57" t="str">
        <f>MID(Tabla1[[#This Row],[Aplicación]],9,4)</f>
        <v>4331</v>
      </c>
      <c r="V425" s="54" t="str">
        <f>VLOOKUP(Tabla1[[#This Row],[PROGRAMA]],Hoja1!A:B,2,FALSE)</f>
        <v>4331. Desarrollo empresarial</v>
      </c>
      <c r="W425" s="57" t="str">
        <f>MID(Tabla1[[#This Row],[Aplicación]],14,2)</f>
        <v>21</v>
      </c>
      <c r="X425" s="57" t="str">
        <f>MID(Tabla1[[#This Row],[Aplicación]],14,6)</f>
        <v>213</v>
      </c>
    </row>
    <row r="426" spans="1:24" hidden="1" x14ac:dyDescent="0.25">
      <c r="A426" s="60">
        <v>220219001125</v>
      </c>
      <c r="B426" s="43" t="s">
        <v>390</v>
      </c>
      <c r="C426" s="61">
        <v>45292</v>
      </c>
      <c r="D426" s="60">
        <v>22024001959</v>
      </c>
      <c r="E426" s="43" t="s">
        <v>1302</v>
      </c>
      <c r="F426" s="62">
        <v>255.03</v>
      </c>
      <c r="G426" s="43" t="s">
        <v>16</v>
      </c>
      <c r="H426" s="43" t="s">
        <v>655</v>
      </c>
      <c r="I426" s="60">
        <v>220</v>
      </c>
      <c r="J426" s="43" t="s">
        <v>398</v>
      </c>
      <c r="K426" s="43" t="s">
        <v>398</v>
      </c>
      <c r="L426" s="43" t="s">
        <v>399</v>
      </c>
      <c r="M426" s="43" t="s">
        <v>395</v>
      </c>
      <c r="N426" s="43" t="s">
        <v>396</v>
      </c>
      <c r="O426" s="52" t="s">
        <v>321</v>
      </c>
      <c r="P426" s="63" t="s">
        <v>276</v>
      </c>
      <c r="Q426" s="57" t="str">
        <f>MID(Tabla1[[#This Row],[Aplicación]],14,1)</f>
        <v>2</v>
      </c>
      <c r="R426" s="35" t="s">
        <v>265</v>
      </c>
      <c r="S426" s="57" t="str">
        <f>MID(Tabla1[[#This Row],[Aplicación]],6,2)</f>
        <v>10</v>
      </c>
      <c r="T426" s="54" t="str">
        <f>VLOOKUP(Tabla1[[#This Row],[AREA]],Hoja1!A:B,2,FALSE)</f>
        <v>10. Personas mayores, familia y servicios sociales</v>
      </c>
      <c r="U426" s="57" t="str">
        <f>MID(Tabla1[[#This Row],[Aplicación]],9,4)</f>
        <v>2314</v>
      </c>
      <c r="V426" s="54" t="str">
        <f>VLOOKUP(Tabla1[[#This Row],[PROGRAMA]],Hoja1!A:B,2,FALSE)</f>
        <v>2314. Centro de programas juveniles</v>
      </c>
      <c r="W426" s="57" t="str">
        <f>MID(Tabla1[[#This Row],[Aplicación]],14,2)</f>
        <v>21</v>
      </c>
      <c r="X426" s="57" t="str">
        <f>MID(Tabla1[[#This Row],[Aplicación]],14,6)</f>
        <v>213</v>
      </c>
    </row>
    <row r="427" spans="1:24" hidden="1" x14ac:dyDescent="0.25">
      <c r="A427" s="60">
        <v>220239000312</v>
      </c>
      <c r="B427" s="43" t="s">
        <v>390</v>
      </c>
      <c r="C427" s="61">
        <v>45292</v>
      </c>
      <c r="D427" s="60">
        <v>22024001078</v>
      </c>
      <c r="E427" s="43" t="s">
        <v>1187</v>
      </c>
      <c r="F427" s="62">
        <v>242</v>
      </c>
      <c r="G427" s="43" t="s">
        <v>16</v>
      </c>
      <c r="H427" s="43" t="s">
        <v>989</v>
      </c>
      <c r="I427" s="60">
        <v>220</v>
      </c>
      <c r="J427" s="43" t="s">
        <v>398</v>
      </c>
      <c r="K427" s="43" t="s">
        <v>398</v>
      </c>
      <c r="L427" s="43" t="s">
        <v>399</v>
      </c>
      <c r="M427" s="43" t="s">
        <v>395</v>
      </c>
      <c r="N427" s="43" t="s">
        <v>396</v>
      </c>
      <c r="O427" s="52" t="s">
        <v>321</v>
      </c>
      <c r="P427" s="63" t="s">
        <v>276</v>
      </c>
      <c r="Q427" s="57" t="str">
        <f>MID(Tabla1[[#This Row],[Aplicación]],14,1)</f>
        <v>2</v>
      </c>
      <c r="R427" s="35" t="s">
        <v>265</v>
      </c>
      <c r="S427" s="57" t="str">
        <f>MID(Tabla1[[#This Row],[Aplicación]],6,2)</f>
        <v>11</v>
      </c>
      <c r="T427" s="54" t="str">
        <f>VLOOKUP(Tabla1[[#This Row],[AREA]],Hoja1!A:B,2,FALSE)</f>
        <v>11. Salud pública y seguridad ciudadana</v>
      </c>
      <c r="U427" s="57" t="str">
        <f>MID(Tabla1[[#This Row],[Aplicación]],9,4)</f>
        <v>1361</v>
      </c>
      <c r="V427" s="54" t="str">
        <f>VLOOKUP(Tabla1[[#This Row],[PROGRAMA]],Hoja1!A:B,2,FALSE)</f>
        <v>1361. Prevención y extinción de incencios</v>
      </c>
      <c r="W427" s="57" t="str">
        <f>MID(Tabla1[[#This Row],[Aplicación]],14,2)</f>
        <v>21</v>
      </c>
      <c r="X427" s="57" t="str">
        <f>MID(Tabla1[[#This Row],[Aplicación]],14,6)</f>
        <v>213</v>
      </c>
    </row>
    <row r="428" spans="1:24" hidden="1" x14ac:dyDescent="0.25">
      <c r="A428" s="60">
        <v>220240001338</v>
      </c>
      <c r="B428" s="43" t="s">
        <v>390</v>
      </c>
      <c r="C428" s="61">
        <v>45331</v>
      </c>
      <c r="D428" s="60">
        <v>22024001597</v>
      </c>
      <c r="E428" s="43" t="s">
        <v>1216</v>
      </c>
      <c r="F428" s="62">
        <v>461.46</v>
      </c>
      <c r="G428" s="43" t="s">
        <v>42</v>
      </c>
      <c r="H428" s="43" t="s">
        <v>1910</v>
      </c>
      <c r="I428" s="60">
        <v>220</v>
      </c>
      <c r="J428" s="43" t="s">
        <v>398</v>
      </c>
      <c r="K428" s="43" t="s">
        <v>398</v>
      </c>
      <c r="L428" s="43" t="s">
        <v>399</v>
      </c>
      <c r="M428" s="43" t="s">
        <v>585</v>
      </c>
      <c r="N428" s="43" t="s">
        <v>539</v>
      </c>
      <c r="O428" s="52" t="s">
        <v>326</v>
      </c>
      <c r="P428" s="63" t="s">
        <v>276</v>
      </c>
      <c r="Q428" s="57" t="str">
        <f>MID(Tabla1[[#This Row],[Aplicación]],14,1)</f>
        <v>2</v>
      </c>
      <c r="R428" s="35" t="s">
        <v>265</v>
      </c>
      <c r="S428" s="57" t="str">
        <f>MID(Tabla1[[#This Row],[Aplicación]],6,2)</f>
        <v>06</v>
      </c>
      <c r="T428" s="54" t="str">
        <f>VLOOKUP(Tabla1[[#This Row],[AREA]],Hoja1!A:B,2,FALSE)</f>
        <v>06. Educación y cultura</v>
      </c>
      <c r="U428" s="57" t="str">
        <f>MID(Tabla1[[#This Row],[Aplicación]],9,4)</f>
        <v>3231</v>
      </c>
      <c r="V428" s="54" t="str">
        <f>VLOOKUP(Tabla1[[#This Row],[PROGRAMA]],Hoja1!A:B,2,FALSE)</f>
        <v>3231. Escuelas infantiles</v>
      </c>
      <c r="W428" s="57" t="str">
        <f>MID(Tabla1[[#This Row],[Aplicación]],14,2)</f>
        <v>22</v>
      </c>
      <c r="X428" s="57" t="str">
        <f>MID(Tabla1[[#This Row],[Aplicación]],14,6)</f>
        <v>22799</v>
      </c>
    </row>
    <row r="429" spans="1:24" hidden="1" x14ac:dyDescent="0.25">
      <c r="A429" s="60">
        <v>220219001124</v>
      </c>
      <c r="B429" s="43" t="s">
        <v>390</v>
      </c>
      <c r="C429" s="61">
        <v>45292</v>
      </c>
      <c r="D429" s="60">
        <v>22024001958</v>
      </c>
      <c r="E429" s="43" t="s">
        <v>1179</v>
      </c>
      <c r="F429" s="62">
        <v>57.16</v>
      </c>
      <c r="G429" s="43" t="s">
        <v>16</v>
      </c>
      <c r="H429" s="43" t="s">
        <v>654</v>
      </c>
      <c r="I429" s="60">
        <v>220</v>
      </c>
      <c r="J429" s="43" t="s">
        <v>398</v>
      </c>
      <c r="K429" s="43" t="s">
        <v>398</v>
      </c>
      <c r="L429" s="43" t="s">
        <v>399</v>
      </c>
      <c r="M429" s="43" t="s">
        <v>395</v>
      </c>
      <c r="N429" s="43" t="s">
        <v>396</v>
      </c>
      <c r="O429" s="52" t="s">
        <v>321</v>
      </c>
      <c r="P429" s="63" t="s">
        <v>276</v>
      </c>
      <c r="Q429" s="57" t="str">
        <f>MID(Tabla1[[#This Row],[Aplicación]],14,1)</f>
        <v>2</v>
      </c>
      <c r="R429" s="35" t="s">
        <v>265</v>
      </c>
      <c r="S429" s="57" t="str">
        <f>MID(Tabla1[[#This Row],[Aplicación]],6,2)</f>
        <v>06</v>
      </c>
      <c r="T429" s="54" t="str">
        <f>VLOOKUP(Tabla1[[#This Row],[AREA]],Hoja1!A:B,2,FALSE)</f>
        <v>06. Educación y cultura</v>
      </c>
      <c r="U429" s="57" t="str">
        <f>MID(Tabla1[[#This Row],[Aplicación]],9,4)</f>
        <v>3321</v>
      </c>
      <c r="V429" s="54" t="str">
        <f>VLOOKUP(Tabla1[[#This Row],[PROGRAMA]],Hoja1!A:B,2,FALSE)</f>
        <v>3321. Bibliotecas públicas</v>
      </c>
      <c r="W429" s="57" t="str">
        <f>MID(Tabla1[[#This Row],[Aplicación]],14,2)</f>
        <v>21</v>
      </c>
      <c r="X429" s="57" t="str">
        <f>MID(Tabla1[[#This Row],[Aplicación]],14,6)</f>
        <v>213</v>
      </c>
    </row>
    <row r="430" spans="1:24" hidden="1" x14ac:dyDescent="0.25">
      <c r="A430" s="60">
        <v>220219001127</v>
      </c>
      <c r="B430" s="43" t="s">
        <v>390</v>
      </c>
      <c r="C430" s="61">
        <v>45292</v>
      </c>
      <c r="D430" s="60">
        <v>22024001961</v>
      </c>
      <c r="E430" s="43" t="s">
        <v>1180</v>
      </c>
      <c r="F430" s="62">
        <v>26.38</v>
      </c>
      <c r="G430" s="43" t="s">
        <v>16</v>
      </c>
      <c r="H430" s="43" t="s">
        <v>656</v>
      </c>
      <c r="I430" s="60">
        <v>220</v>
      </c>
      <c r="J430" s="43" t="s">
        <v>398</v>
      </c>
      <c r="K430" s="43" t="s">
        <v>398</v>
      </c>
      <c r="L430" s="43" t="s">
        <v>399</v>
      </c>
      <c r="M430" s="43" t="s">
        <v>395</v>
      </c>
      <c r="N430" s="43" t="s">
        <v>396</v>
      </c>
      <c r="O430" s="52" t="s">
        <v>321</v>
      </c>
      <c r="P430" s="63" t="s">
        <v>276</v>
      </c>
      <c r="Q430" s="57" t="str">
        <f>MID(Tabla1[[#This Row],[Aplicación]],14,1)</f>
        <v>2</v>
      </c>
      <c r="R430" s="35" t="s">
        <v>265</v>
      </c>
      <c r="S430" s="57" t="str">
        <f>MID(Tabla1[[#This Row],[Aplicación]],6,2)</f>
        <v>10</v>
      </c>
      <c r="T430" s="54" t="str">
        <f>VLOOKUP(Tabla1[[#This Row],[AREA]],Hoja1!A:B,2,FALSE)</f>
        <v>10. Personas mayores, familia y servicios sociales</v>
      </c>
      <c r="U430" s="57" t="str">
        <f>MID(Tabla1[[#This Row],[Aplicación]],9,4)</f>
        <v>2315</v>
      </c>
      <c r="V430" s="54" t="str">
        <f>VLOOKUP(Tabla1[[#This Row],[PROGRAMA]],Hoja1!A:B,2,FALSE)</f>
        <v>2315. Políticas de Igualdad e infancia</v>
      </c>
      <c r="W430" s="57" t="str">
        <f>MID(Tabla1[[#This Row],[Aplicación]],14,2)</f>
        <v>21</v>
      </c>
      <c r="X430" s="57" t="str">
        <f>MID(Tabla1[[#This Row],[Aplicación]],14,6)</f>
        <v>213</v>
      </c>
    </row>
    <row r="431" spans="1:24" hidden="1" x14ac:dyDescent="0.25">
      <c r="A431" s="60">
        <v>220239000829</v>
      </c>
      <c r="B431" s="43" t="s">
        <v>390</v>
      </c>
      <c r="C431" s="61">
        <v>45292</v>
      </c>
      <c r="D431" s="60">
        <v>22024001180</v>
      </c>
      <c r="E431" s="43" t="s">
        <v>1372</v>
      </c>
      <c r="F431" s="62">
        <v>6000</v>
      </c>
      <c r="G431" s="43" t="s">
        <v>426</v>
      </c>
      <c r="H431" s="43" t="s">
        <v>1911</v>
      </c>
      <c r="I431" s="60">
        <v>220</v>
      </c>
      <c r="J431" s="43" t="s">
        <v>427</v>
      </c>
      <c r="K431" s="43" t="s">
        <v>428</v>
      </c>
      <c r="L431" s="43" t="s">
        <v>413</v>
      </c>
      <c r="M431" s="43" t="s">
        <v>395</v>
      </c>
      <c r="N431" s="43" t="s">
        <v>396</v>
      </c>
      <c r="O431" s="52" t="s">
        <v>321</v>
      </c>
      <c r="P431" s="63" t="s">
        <v>276</v>
      </c>
      <c r="Q431" s="57" t="str">
        <f>MID(Tabla1[[#This Row],[Aplicación]],14,1)</f>
        <v>2</v>
      </c>
      <c r="R431" s="35" t="s">
        <v>265</v>
      </c>
      <c r="S431" s="57" t="str">
        <f>MID(Tabla1[[#This Row],[Aplicación]],6,2)</f>
        <v>01</v>
      </c>
      <c r="T431" s="54" t="str">
        <f>VLOOKUP(Tabla1[[#This Row],[AREA]],Hoja1!A:B,2,FALSE)</f>
        <v>01. Alcaldía</v>
      </c>
      <c r="U431" s="57" t="str">
        <f>MID(Tabla1[[#This Row],[Aplicación]],9,4)</f>
        <v>9205</v>
      </c>
      <c r="V431" s="54" t="str">
        <f>VLOOKUP(Tabla1[[#This Row],[PROGRAMA]],Hoja1!A:B,2,FALSE)</f>
        <v>9205. Imprenta municipal</v>
      </c>
      <c r="W431" s="57" t="str">
        <f>MID(Tabla1[[#This Row],[Aplicación]],14,2)</f>
        <v>22</v>
      </c>
      <c r="X431" s="57" t="str">
        <f>MID(Tabla1[[#This Row],[Aplicación]],14,6)</f>
        <v>22100</v>
      </c>
    </row>
    <row r="432" spans="1:24" hidden="1" x14ac:dyDescent="0.25">
      <c r="A432" s="60">
        <v>220240000824</v>
      </c>
      <c r="B432" s="43" t="s">
        <v>390</v>
      </c>
      <c r="C432" s="61">
        <v>45330</v>
      </c>
      <c r="D432" s="60">
        <v>22024000898</v>
      </c>
      <c r="E432" s="43" t="s">
        <v>1256</v>
      </c>
      <c r="F432" s="62">
        <v>462</v>
      </c>
      <c r="G432" s="43" t="s">
        <v>729</v>
      </c>
      <c r="H432" s="43" t="s">
        <v>1912</v>
      </c>
      <c r="I432" s="60">
        <v>220</v>
      </c>
      <c r="J432" s="43" t="s">
        <v>398</v>
      </c>
      <c r="K432" s="43" t="s">
        <v>398</v>
      </c>
      <c r="L432" s="43" t="s">
        <v>399</v>
      </c>
      <c r="M432" s="43" t="s">
        <v>585</v>
      </c>
      <c r="N432" s="43" t="s">
        <v>539</v>
      </c>
      <c r="O432" s="52" t="s">
        <v>326</v>
      </c>
      <c r="P432" s="63" t="s">
        <v>276</v>
      </c>
      <c r="Q432" s="57" t="str">
        <f>MID(Tabla1[[#This Row],[Aplicación]],14,1)</f>
        <v>2</v>
      </c>
      <c r="R432" s="35" t="s">
        <v>265</v>
      </c>
      <c r="S432" s="57" t="str">
        <f>MID(Tabla1[[#This Row],[Aplicación]],6,2)</f>
        <v>06</v>
      </c>
      <c r="T432" s="54" t="str">
        <f>VLOOKUP(Tabla1[[#This Row],[AREA]],Hoja1!A:B,2,FALSE)</f>
        <v>06. Educación y cultura</v>
      </c>
      <c r="U432" s="57" t="str">
        <f>MID(Tabla1[[#This Row],[Aplicación]],9,4)</f>
        <v>3261</v>
      </c>
      <c r="V432" s="54" t="str">
        <f>VLOOKUP(Tabla1[[#This Row],[PROGRAMA]],Hoja1!A:B,2,FALSE)</f>
        <v>3261. Servicios complementarios de educación</v>
      </c>
      <c r="W432" s="57" t="str">
        <f>MID(Tabla1[[#This Row],[Aplicación]],14,2)</f>
        <v>22</v>
      </c>
      <c r="X432" s="57" t="str">
        <f>MID(Tabla1[[#This Row],[Aplicación]],14,6)</f>
        <v>22799</v>
      </c>
    </row>
    <row r="433" spans="1:24" hidden="1" x14ac:dyDescent="0.25">
      <c r="A433" s="60">
        <v>220240001374</v>
      </c>
      <c r="B433" s="43" t="s">
        <v>390</v>
      </c>
      <c r="C433" s="61">
        <v>45331</v>
      </c>
      <c r="D433" s="60">
        <v>22024001508</v>
      </c>
      <c r="E433" s="43" t="s">
        <v>1159</v>
      </c>
      <c r="F433" s="62">
        <v>464.65</v>
      </c>
      <c r="G433" s="43" t="s">
        <v>14</v>
      </c>
      <c r="H433" s="43" t="s">
        <v>1913</v>
      </c>
      <c r="I433" s="60">
        <v>220</v>
      </c>
      <c r="J433" s="43" t="s">
        <v>398</v>
      </c>
      <c r="K433" s="43" t="s">
        <v>398</v>
      </c>
      <c r="L433" s="43" t="s">
        <v>399</v>
      </c>
      <c r="M433" s="43" t="s">
        <v>585</v>
      </c>
      <c r="N433" s="43" t="s">
        <v>539</v>
      </c>
      <c r="O433" s="52" t="s">
        <v>326</v>
      </c>
      <c r="P433" s="63" t="s">
        <v>276</v>
      </c>
      <c r="Q433" s="57" t="str">
        <f>MID(Tabla1[[#This Row],[Aplicación]],14,1)</f>
        <v>2</v>
      </c>
      <c r="R433" s="35" t="s">
        <v>265</v>
      </c>
      <c r="S433" s="57" t="str">
        <f>MID(Tabla1[[#This Row],[Aplicación]],6,2)</f>
        <v>10</v>
      </c>
      <c r="T433" s="54" t="str">
        <f>VLOOKUP(Tabla1[[#This Row],[AREA]],Hoja1!A:B,2,FALSE)</f>
        <v>10. Personas mayores, familia y servicios sociales</v>
      </c>
      <c r="U433" s="57" t="str">
        <f>MID(Tabla1[[#This Row],[Aplicación]],9,4)</f>
        <v>2412</v>
      </c>
      <c r="V433" s="54" t="str">
        <f>VLOOKUP(Tabla1[[#This Row],[PROGRAMA]],Hoja1!A:B,2,FALSE)</f>
        <v>2412. Formación para el empleo</v>
      </c>
      <c r="W433" s="57" t="str">
        <f>MID(Tabla1[[#This Row],[Aplicación]],14,2)</f>
        <v>21</v>
      </c>
      <c r="X433" s="57" t="str">
        <f>MID(Tabla1[[#This Row],[Aplicación]],14,6)</f>
        <v>213</v>
      </c>
    </row>
    <row r="434" spans="1:24" hidden="1" x14ac:dyDescent="0.25">
      <c r="A434" s="60">
        <v>220240000819</v>
      </c>
      <c r="B434" s="43" t="s">
        <v>390</v>
      </c>
      <c r="C434" s="61">
        <v>45330</v>
      </c>
      <c r="D434" s="60">
        <v>22024000996</v>
      </c>
      <c r="E434" s="43" t="s">
        <v>1256</v>
      </c>
      <c r="F434" s="62">
        <v>471.9</v>
      </c>
      <c r="G434" s="43" t="s">
        <v>286</v>
      </c>
      <c r="H434" s="43" t="s">
        <v>1914</v>
      </c>
      <c r="I434" s="60">
        <v>220</v>
      </c>
      <c r="J434" s="43" t="s">
        <v>398</v>
      </c>
      <c r="K434" s="43" t="s">
        <v>398</v>
      </c>
      <c r="L434" s="43" t="s">
        <v>399</v>
      </c>
      <c r="M434" s="43" t="s">
        <v>585</v>
      </c>
      <c r="N434" s="43" t="s">
        <v>539</v>
      </c>
      <c r="O434" s="52" t="s">
        <v>326</v>
      </c>
      <c r="P434" s="63" t="s">
        <v>276</v>
      </c>
      <c r="Q434" s="57" t="str">
        <f>MID(Tabla1[[#This Row],[Aplicación]],14,1)</f>
        <v>2</v>
      </c>
      <c r="R434" s="35" t="s">
        <v>265</v>
      </c>
      <c r="S434" s="57" t="str">
        <f>MID(Tabla1[[#This Row],[Aplicación]],6,2)</f>
        <v>06</v>
      </c>
      <c r="T434" s="54" t="str">
        <f>VLOOKUP(Tabla1[[#This Row],[AREA]],Hoja1!A:B,2,FALSE)</f>
        <v>06. Educación y cultura</v>
      </c>
      <c r="U434" s="57" t="str">
        <f>MID(Tabla1[[#This Row],[Aplicación]],9,4)</f>
        <v>3261</v>
      </c>
      <c r="V434" s="54" t="str">
        <f>VLOOKUP(Tabla1[[#This Row],[PROGRAMA]],Hoja1!A:B,2,FALSE)</f>
        <v>3261. Servicios complementarios de educación</v>
      </c>
      <c r="W434" s="57" t="str">
        <f>MID(Tabla1[[#This Row],[Aplicación]],14,2)</f>
        <v>22</v>
      </c>
      <c r="X434" s="57" t="str">
        <f>MID(Tabla1[[#This Row],[Aplicación]],14,6)</f>
        <v>22799</v>
      </c>
    </row>
    <row r="435" spans="1:24" hidden="1" x14ac:dyDescent="0.25">
      <c r="A435" s="60">
        <v>220239000031</v>
      </c>
      <c r="B435" s="43" t="s">
        <v>390</v>
      </c>
      <c r="C435" s="61">
        <v>45292</v>
      </c>
      <c r="D435" s="60">
        <v>22024001148</v>
      </c>
      <c r="E435" s="43" t="s">
        <v>1373</v>
      </c>
      <c r="F435" s="62">
        <v>81.069999999999993</v>
      </c>
      <c r="G435" s="43" t="s">
        <v>1137</v>
      </c>
      <c r="H435" s="43" t="s">
        <v>1915</v>
      </c>
      <c r="I435" s="60">
        <v>220</v>
      </c>
      <c r="J435" s="43" t="s">
        <v>1138</v>
      </c>
      <c r="K435" s="43" t="s">
        <v>486</v>
      </c>
      <c r="L435" s="43" t="s">
        <v>413</v>
      </c>
      <c r="M435" s="43" t="s">
        <v>585</v>
      </c>
      <c r="N435" s="43" t="s">
        <v>539</v>
      </c>
      <c r="O435" s="52" t="s">
        <v>326</v>
      </c>
      <c r="P435" s="63" t="s">
        <v>276</v>
      </c>
      <c r="Q435" s="57" t="str">
        <f>MID(Tabla1[[#This Row],[Aplicación]],14,1)</f>
        <v>2</v>
      </c>
      <c r="R435" s="35" t="s">
        <v>265</v>
      </c>
      <c r="S435" s="57" t="str">
        <f>MID(Tabla1[[#This Row],[Aplicación]],6,2)</f>
        <v>08</v>
      </c>
      <c r="T435" s="54" t="str">
        <f>VLOOKUP(Tabla1[[#This Row],[AREA]],Hoja1!A:B,2,FALSE)</f>
        <v>08. Tráfico y movilidad</v>
      </c>
      <c r="U435" s="57" t="str">
        <f>MID(Tabla1[[#This Row],[Aplicación]],9,4)</f>
        <v>1301</v>
      </c>
      <c r="V435" s="54" t="str">
        <f>VLOOKUP(Tabla1[[#This Row],[PROGRAMA]],Hoja1!A:B,2,FALSE)</f>
        <v>1301. Dirección del área de tráfico y movilidad</v>
      </c>
      <c r="W435" s="57" t="str">
        <f>MID(Tabla1[[#This Row],[Aplicación]],14,2)</f>
        <v>22</v>
      </c>
      <c r="X435" s="57" t="str">
        <f>MID(Tabla1[[#This Row],[Aplicación]],14,6)</f>
        <v>22699</v>
      </c>
    </row>
    <row r="436" spans="1:24" hidden="1" x14ac:dyDescent="0.25">
      <c r="A436" s="60">
        <v>220239000076</v>
      </c>
      <c r="B436" s="43" t="s">
        <v>390</v>
      </c>
      <c r="C436" s="61">
        <v>45292</v>
      </c>
      <c r="D436" s="60">
        <v>22024001059</v>
      </c>
      <c r="E436" s="43" t="s">
        <v>1206</v>
      </c>
      <c r="F436" s="62">
        <v>19452.38</v>
      </c>
      <c r="G436" s="43" t="s">
        <v>977</v>
      </c>
      <c r="H436" s="43" t="s">
        <v>1916</v>
      </c>
      <c r="I436" s="60">
        <v>220</v>
      </c>
      <c r="J436" s="43" t="s">
        <v>398</v>
      </c>
      <c r="K436" s="43" t="s">
        <v>398</v>
      </c>
      <c r="L436" s="43" t="s">
        <v>399</v>
      </c>
      <c r="M436" s="43" t="s">
        <v>395</v>
      </c>
      <c r="N436" s="43" t="s">
        <v>396</v>
      </c>
      <c r="O436" s="52" t="s">
        <v>321</v>
      </c>
      <c r="P436" s="63" t="s">
        <v>276</v>
      </c>
      <c r="Q436" s="57" t="str">
        <f>MID(Tabla1[[#This Row],[Aplicación]],14,1)</f>
        <v>2</v>
      </c>
      <c r="R436" s="35" t="s">
        <v>265</v>
      </c>
      <c r="S436" s="57" t="str">
        <f>MID(Tabla1[[#This Row],[Aplicación]],6,2)</f>
        <v>04</v>
      </c>
      <c r="T436" s="54" t="str">
        <f>VLOOKUP(Tabla1[[#This Row],[AREA]],Hoja1!A:B,2,FALSE)</f>
        <v>04. Hacienda, personal y modernización administrativa</v>
      </c>
      <c r="U436" s="57" t="str">
        <f>MID(Tabla1[[#This Row],[Aplicación]],9,4)</f>
        <v>9231</v>
      </c>
      <c r="V436" s="54" t="str">
        <f>VLOOKUP(Tabla1[[#This Row],[PROGRAMA]],Hoja1!A:B,2,FALSE)</f>
        <v>9231. Información, registro y gestión del padrón</v>
      </c>
      <c r="W436" s="57" t="str">
        <f>MID(Tabla1[[#This Row],[Aplicación]],14,2)</f>
        <v>22</v>
      </c>
      <c r="X436" s="57" t="str">
        <f>MID(Tabla1[[#This Row],[Aplicación]],14,6)</f>
        <v>22799</v>
      </c>
    </row>
    <row r="437" spans="1:24" hidden="1" x14ac:dyDescent="0.25">
      <c r="A437" s="60">
        <v>220239000074</v>
      </c>
      <c r="B437" s="43" t="s">
        <v>390</v>
      </c>
      <c r="C437" s="61">
        <v>45292</v>
      </c>
      <c r="D437" s="60">
        <v>22024001107</v>
      </c>
      <c r="E437" s="43" t="s">
        <v>1374</v>
      </c>
      <c r="F437" s="62">
        <v>2047.62</v>
      </c>
      <c r="G437" s="43" t="s">
        <v>977</v>
      </c>
      <c r="H437" s="43" t="s">
        <v>1917</v>
      </c>
      <c r="I437" s="60">
        <v>220</v>
      </c>
      <c r="J437" s="43" t="s">
        <v>398</v>
      </c>
      <c r="K437" s="43" t="s">
        <v>398</v>
      </c>
      <c r="L437" s="43" t="s">
        <v>399</v>
      </c>
      <c r="M437" s="43" t="s">
        <v>395</v>
      </c>
      <c r="N437" s="43" t="s">
        <v>396</v>
      </c>
      <c r="O437" s="52" t="s">
        <v>321</v>
      </c>
      <c r="P437" s="63" t="s">
        <v>276</v>
      </c>
      <c r="Q437" s="57" t="str">
        <f>MID(Tabla1[[#This Row],[Aplicación]],14,1)</f>
        <v>2</v>
      </c>
      <c r="R437" s="35" t="s">
        <v>265</v>
      </c>
      <c r="S437" s="57" t="str">
        <f>MID(Tabla1[[#This Row],[Aplicación]],6,2)</f>
        <v>09</v>
      </c>
      <c r="T437" s="54" t="str">
        <f>VLOOKUP(Tabla1[[#This Row],[AREA]],Hoja1!A:B,2,FALSE)</f>
        <v>09. Turismo, eventos y marca ciudad</v>
      </c>
      <c r="U437" s="57" t="str">
        <f>MID(Tabla1[[#This Row],[Aplicación]],9,4)</f>
        <v>4322</v>
      </c>
      <c r="V437" s="54" t="str">
        <f>VLOOKUP(Tabla1[[#This Row],[PROGRAMA]],Hoja1!A:B,2,FALSE)</f>
        <v>4332. Dirección del área de turismo, eventos y marca ciudad</v>
      </c>
      <c r="W437" s="57" t="str">
        <f>MID(Tabla1[[#This Row],[Aplicación]],14,2)</f>
        <v>22</v>
      </c>
      <c r="X437" s="57" t="str">
        <f>MID(Tabla1[[#This Row],[Aplicación]],14,6)</f>
        <v>22799</v>
      </c>
    </row>
    <row r="438" spans="1:24" hidden="1" x14ac:dyDescent="0.25">
      <c r="A438" s="60">
        <v>220239000346</v>
      </c>
      <c r="B438" s="43" t="s">
        <v>390</v>
      </c>
      <c r="C438" s="61">
        <v>45292</v>
      </c>
      <c r="D438" s="60">
        <v>22024001303</v>
      </c>
      <c r="E438" s="43" t="s">
        <v>1375</v>
      </c>
      <c r="F438" s="62">
        <v>21938.639999999999</v>
      </c>
      <c r="G438" s="43" t="s">
        <v>659</v>
      </c>
      <c r="H438" s="43" t="s">
        <v>1918</v>
      </c>
      <c r="I438" s="60">
        <v>220</v>
      </c>
      <c r="J438" s="43" t="s">
        <v>499</v>
      </c>
      <c r="K438" s="43" t="s">
        <v>499</v>
      </c>
      <c r="L438" s="43" t="s">
        <v>399</v>
      </c>
      <c r="M438" s="43" t="s">
        <v>395</v>
      </c>
      <c r="N438" s="43" t="s">
        <v>396</v>
      </c>
      <c r="O438" s="52" t="s">
        <v>321</v>
      </c>
      <c r="P438" s="63" t="s">
        <v>276</v>
      </c>
      <c r="Q438" s="57" t="str">
        <f>MID(Tabla1[[#This Row],[Aplicación]],14,1)</f>
        <v>2</v>
      </c>
      <c r="R438" s="35" t="s">
        <v>265</v>
      </c>
      <c r="S438" s="57" t="str">
        <f>MID(Tabla1[[#This Row],[Aplicación]],6,2)</f>
        <v>10</v>
      </c>
      <c r="T438" s="54" t="str">
        <f>VLOOKUP(Tabla1[[#This Row],[AREA]],Hoja1!A:B,2,FALSE)</f>
        <v>10. Personas mayores, familia y servicios sociales</v>
      </c>
      <c r="U438" s="57" t="str">
        <f>MID(Tabla1[[#This Row],[Aplicación]],9,4)</f>
        <v>2315</v>
      </c>
      <c r="V438" s="54" t="str">
        <f>VLOOKUP(Tabla1[[#This Row],[PROGRAMA]],Hoja1!A:B,2,FALSE)</f>
        <v>2315. Políticas de Igualdad e infancia</v>
      </c>
      <c r="W438" s="57" t="str">
        <f>MID(Tabla1[[#This Row],[Aplicación]],14,2)</f>
        <v>22</v>
      </c>
      <c r="X438" s="57" t="str">
        <f>MID(Tabla1[[#This Row],[Aplicación]],14,6)</f>
        <v>22799</v>
      </c>
    </row>
    <row r="439" spans="1:24" hidden="1" x14ac:dyDescent="0.25">
      <c r="A439" s="60">
        <v>220240003352</v>
      </c>
      <c r="B439" s="43" t="s">
        <v>390</v>
      </c>
      <c r="C439" s="61">
        <v>45348</v>
      </c>
      <c r="D439" s="60">
        <v>22024002256</v>
      </c>
      <c r="E439" s="43" t="s">
        <v>1315</v>
      </c>
      <c r="F439" s="62">
        <v>472.75</v>
      </c>
      <c r="G439" s="43" t="s">
        <v>91</v>
      </c>
      <c r="H439" s="43" t="s">
        <v>1920</v>
      </c>
      <c r="I439" s="60">
        <v>220</v>
      </c>
      <c r="J439" s="43" t="s">
        <v>398</v>
      </c>
      <c r="K439" s="43" t="s">
        <v>398</v>
      </c>
      <c r="L439" s="43" t="s">
        <v>413</v>
      </c>
      <c r="M439" s="43" t="s">
        <v>585</v>
      </c>
      <c r="N439" s="43" t="s">
        <v>539</v>
      </c>
      <c r="O439" s="52" t="s">
        <v>326</v>
      </c>
      <c r="P439" s="63" t="s">
        <v>276</v>
      </c>
      <c r="Q439" s="57" t="str">
        <f>MID(Tabla1[[#This Row],[Aplicación]],14,1)</f>
        <v>2</v>
      </c>
      <c r="R439" s="35" t="s">
        <v>265</v>
      </c>
      <c r="S439" s="57" t="str">
        <f>MID(Tabla1[[#This Row],[Aplicación]],6,2)</f>
        <v>10</v>
      </c>
      <c r="T439" s="54" t="str">
        <f>VLOOKUP(Tabla1[[#This Row],[AREA]],Hoja1!A:B,2,FALSE)</f>
        <v>10. Personas mayores, familia y servicios sociales</v>
      </c>
      <c r="U439" s="57" t="str">
        <f>MID(Tabla1[[#This Row],[Aplicación]],9,4)</f>
        <v>2314</v>
      </c>
      <c r="V439" s="54" t="str">
        <f>VLOOKUP(Tabla1[[#This Row],[PROGRAMA]],Hoja1!A:B,2,FALSE)</f>
        <v>2314. Centro de programas juveniles</v>
      </c>
      <c r="W439" s="57" t="str">
        <f>MID(Tabla1[[#This Row],[Aplicación]],14,2)</f>
        <v>22</v>
      </c>
      <c r="X439" s="57" t="str">
        <f>MID(Tabla1[[#This Row],[Aplicación]],14,6)</f>
        <v>22613</v>
      </c>
    </row>
    <row r="440" spans="1:24" hidden="1" x14ac:dyDescent="0.25">
      <c r="A440" s="60">
        <v>220240003354</v>
      </c>
      <c r="B440" s="43" t="s">
        <v>390</v>
      </c>
      <c r="C440" s="61">
        <v>45348</v>
      </c>
      <c r="D440" s="60">
        <v>22024002275</v>
      </c>
      <c r="E440" s="43" t="s">
        <v>1376</v>
      </c>
      <c r="F440" s="62">
        <v>476.52</v>
      </c>
      <c r="G440" s="43" t="s">
        <v>648</v>
      </c>
      <c r="H440" s="43" t="s">
        <v>1921</v>
      </c>
      <c r="I440" s="60">
        <v>220</v>
      </c>
      <c r="J440" s="43" t="s">
        <v>398</v>
      </c>
      <c r="K440" s="43" t="s">
        <v>398</v>
      </c>
      <c r="L440" s="43" t="s">
        <v>413</v>
      </c>
      <c r="M440" s="43" t="s">
        <v>585</v>
      </c>
      <c r="N440" s="43" t="s">
        <v>539</v>
      </c>
      <c r="O440" s="52" t="s">
        <v>326</v>
      </c>
      <c r="P440" s="63" t="s">
        <v>276</v>
      </c>
      <c r="Q440" s="57" t="str">
        <f>MID(Tabla1[[#This Row],[Aplicación]],14,1)</f>
        <v>2</v>
      </c>
      <c r="R440" s="35" t="s">
        <v>265</v>
      </c>
      <c r="S440" s="57" t="str">
        <f>MID(Tabla1[[#This Row],[Aplicación]],6,2)</f>
        <v>11</v>
      </c>
      <c r="T440" s="54" t="str">
        <f>VLOOKUP(Tabla1[[#This Row],[AREA]],Hoja1!A:B,2,FALSE)</f>
        <v>11. Salud pública y seguridad ciudadana</v>
      </c>
      <c r="U440" s="57" t="str">
        <f>MID(Tabla1[[#This Row],[Aplicación]],9,4)</f>
        <v>3111</v>
      </c>
      <c r="V440" s="54" t="str">
        <f>VLOOKUP(Tabla1[[#This Row],[PROGRAMA]],Hoja1!A:B,2,FALSE)</f>
        <v>3111. Protección de la salubridad pública</v>
      </c>
      <c r="W440" s="57" t="str">
        <f>MID(Tabla1[[#This Row],[Aplicación]],14,2)</f>
        <v>22</v>
      </c>
      <c r="X440" s="57" t="str">
        <f>MID(Tabla1[[#This Row],[Aplicación]],14,6)</f>
        <v>22113</v>
      </c>
    </row>
    <row r="441" spans="1:24" hidden="1" x14ac:dyDescent="0.25">
      <c r="A441" s="60">
        <v>220240003094</v>
      </c>
      <c r="B441" s="43" t="s">
        <v>390</v>
      </c>
      <c r="C441" s="61">
        <v>45343</v>
      </c>
      <c r="D441" s="60">
        <v>22024001938</v>
      </c>
      <c r="E441" s="43" t="s">
        <v>1162</v>
      </c>
      <c r="F441" s="62">
        <v>477.72</v>
      </c>
      <c r="G441" s="43" t="s">
        <v>1137</v>
      </c>
      <c r="H441" s="43" t="s">
        <v>1922</v>
      </c>
      <c r="I441" s="60">
        <v>220</v>
      </c>
      <c r="J441" s="43" t="s">
        <v>1138</v>
      </c>
      <c r="K441" s="43" t="s">
        <v>486</v>
      </c>
      <c r="L441" s="43" t="s">
        <v>399</v>
      </c>
      <c r="M441" s="43" t="s">
        <v>585</v>
      </c>
      <c r="N441" s="43" t="s">
        <v>539</v>
      </c>
      <c r="O441" s="52" t="s">
        <v>326</v>
      </c>
      <c r="P441" s="63" t="s">
        <v>276</v>
      </c>
      <c r="Q441" s="57" t="str">
        <f>MID(Tabla1[[#This Row],[Aplicación]],14,1)</f>
        <v>2</v>
      </c>
      <c r="R441" s="35" t="s">
        <v>265</v>
      </c>
      <c r="S441" s="57" t="str">
        <f>MID(Tabla1[[#This Row],[Aplicación]],6,2)</f>
        <v>01</v>
      </c>
      <c r="T441" s="54" t="str">
        <f>VLOOKUP(Tabla1[[#This Row],[AREA]],Hoja1!A:B,2,FALSE)</f>
        <v>01. Alcaldía</v>
      </c>
      <c r="U441" s="57" t="str">
        <f>MID(Tabla1[[#This Row],[Aplicación]],9,4)</f>
        <v>4331</v>
      </c>
      <c r="V441" s="54" t="str">
        <f>VLOOKUP(Tabla1[[#This Row],[PROGRAMA]],Hoja1!A:B,2,FALSE)</f>
        <v>4331. Desarrollo empresarial</v>
      </c>
      <c r="W441" s="57" t="str">
        <f>MID(Tabla1[[#This Row],[Aplicación]],14,2)</f>
        <v>20</v>
      </c>
      <c r="X441" s="57" t="str">
        <f>MID(Tabla1[[#This Row],[Aplicación]],14,6)</f>
        <v>203</v>
      </c>
    </row>
    <row r="442" spans="1:24" hidden="1" x14ac:dyDescent="0.25">
      <c r="A442" s="60">
        <v>220240001372</v>
      </c>
      <c r="B442" s="43" t="s">
        <v>390</v>
      </c>
      <c r="C442" s="61">
        <v>45331</v>
      </c>
      <c r="D442" s="60">
        <v>22024001627</v>
      </c>
      <c r="E442" s="43" t="s">
        <v>1290</v>
      </c>
      <c r="F442" s="62">
        <v>477.95</v>
      </c>
      <c r="G442" s="43" t="s">
        <v>358</v>
      </c>
      <c r="H442" s="43" t="s">
        <v>1923</v>
      </c>
      <c r="I442" s="60">
        <v>220</v>
      </c>
      <c r="J442" s="43" t="s">
        <v>420</v>
      </c>
      <c r="K442" s="43" t="s">
        <v>420</v>
      </c>
      <c r="L442" s="43" t="s">
        <v>413</v>
      </c>
      <c r="M442" s="43" t="s">
        <v>585</v>
      </c>
      <c r="N442" s="43" t="s">
        <v>539</v>
      </c>
      <c r="O442" s="52" t="s">
        <v>326</v>
      </c>
      <c r="P442" s="63" t="s">
        <v>276</v>
      </c>
      <c r="Q442" s="57" t="str">
        <f>MID(Tabla1[[#This Row],[Aplicación]],14,1)</f>
        <v>2</v>
      </c>
      <c r="R442" s="35" t="s">
        <v>265</v>
      </c>
      <c r="S442" s="57" t="str">
        <f>MID(Tabla1[[#This Row],[Aplicación]],6,2)</f>
        <v>02</v>
      </c>
      <c r="T442" s="54" t="str">
        <f>VLOOKUP(Tabla1[[#This Row],[AREA]],Hoja1!A:B,2,FALSE)</f>
        <v>02. Urbanismo y vivienda</v>
      </c>
      <c r="U442" s="57" t="str">
        <f>MID(Tabla1[[#This Row],[Aplicación]],9,4)</f>
        <v>9332</v>
      </c>
      <c r="V442" s="54" t="str">
        <f>VLOOKUP(Tabla1[[#This Row],[PROGRAMA]],Hoja1!A:B,2,FALSE)</f>
        <v>9332. Mantenimiento de edificios e instalaciones municipales</v>
      </c>
      <c r="W442" s="57" t="str">
        <f>MID(Tabla1[[#This Row],[Aplicación]],14,2)</f>
        <v>21</v>
      </c>
      <c r="X442" s="57" t="str">
        <f>MID(Tabla1[[#This Row],[Aplicación]],14,6)</f>
        <v>212</v>
      </c>
    </row>
    <row r="443" spans="1:24" hidden="1" x14ac:dyDescent="0.25">
      <c r="A443" s="60">
        <v>220240003668</v>
      </c>
      <c r="B443" s="43" t="s">
        <v>390</v>
      </c>
      <c r="C443" s="61">
        <v>45350</v>
      </c>
      <c r="D443" s="60">
        <v>22024000597</v>
      </c>
      <c r="E443" s="43" t="s">
        <v>1280</v>
      </c>
      <c r="F443" s="62">
        <v>9982.5</v>
      </c>
      <c r="G443" s="43" t="s">
        <v>763</v>
      </c>
      <c r="H443" s="43" t="s">
        <v>1924</v>
      </c>
      <c r="I443" s="60">
        <v>220</v>
      </c>
      <c r="J443" s="43" t="s">
        <v>398</v>
      </c>
      <c r="K443" s="43" t="s">
        <v>398</v>
      </c>
      <c r="L443" s="43" t="s">
        <v>399</v>
      </c>
      <c r="M443" s="43" t="s">
        <v>585</v>
      </c>
      <c r="N443" s="43" t="s">
        <v>539</v>
      </c>
      <c r="O443" s="52" t="s">
        <v>326</v>
      </c>
      <c r="P443" s="63" t="s">
        <v>276</v>
      </c>
      <c r="Q443" s="57" t="str">
        <f>MID(Tabla1[[#This Row],[Aplicación]],14,1)</f>
        <v>2</v>
      </c>
      <c r="R443" s="35" t="s">
        <v>265</v>
      </c>
      <c r="S443" s="57" t="str">
        <f>MID(Tabla1[[#This Row],[Aplicación]],6,2)</f>
        <v>04</v>
      </c>
      <c r="T443" s="54" t="str">
        <f>VLOOKUP(Tabla1[[#This Row],[AREA]],Hoja1!A:B,2,FALSE)</f>
        <v>04. Hacienda, personal y modernización administrativa</v>
      </c>
      <c r="U443" s="57" t="str">
        <f>MID(Tabla1[[#This Row],[Aplicación]],9,4)</f>
        <v>9321</v>
      </c>
      <c r="V443" s="54" t="str">
        <f>VLOOKUP(Tabla1[[#This Row],[PROGRAMA]],Hoja1!A:B,2,FALSE)</f>
        <v>9321. Gestión de ingresos e inspección</v>
      </c>
      <c r="W443" s="57" t="str">
        <f>MID(Tabla1[[#This Row],[Aplicación]],14,2)</f>
        <v>22</v>
      </c>
      <c r="X443" s="57" t="str">
        <f>MID(Tabla1[[#This Row],[Aplicación]],14,6)</f>
        <v>22799</v>
      </c>
    </row>
    <row r="444" spans="1:24" hidden="1" x14ac:dyDescent="0.25">
      <c r="A444" s="60">
        <v>220240000741</v>
      </c>
      <c r="B444" s="43" t="s">
        <v>390</v>
      </c>
      <c r="C444" s="61">
        <v>45327</v>
      </c>
      <c r="D444" s="60">
        <v>22024000085</v>
      </c>
      <c r="E444" s="43" t="s">
        <v>1287</v>
      </c>
      <c r="F444" s="62">
        <v>479.77</v>
      </c>
      <c r="G444" s="43" t="s">
        <v>1127</v>
      </c>
      <c r="H444" s="43" t="s">
        <v>1925</v>
      </c>
      <c r="I444" s="60">
        <v>220</v>
      </c>
      <c r="J444" s="43" t="s">
        <v>398</v>
      </c>
      <c r="K444" s="43" t="s">
        <v>398</v>
      </c>
      <c r="L444" s="43" t="s">
        <v>399</v>
      </c>
      <c r="M444" s="43" t="s">
        <v>585</v>
      </c>
      <c r="N444" s="43" t="s">
        <v>539</v>
      </c>
      <c r="O444" s="52" t="s">
        <v>326</v>
      </c>
      <c r="P444" s="63" t="s">
        <v>276</v>
      </c>
      <c r="Q444" s="57" t="str">
        <f>MID(Tabla1[[#This Row],[Aplicación]],14,1)</f>
        <v>2</v>
      </c>
      <c r="R444" s="35" t="s">
        <v>265</v>
      </c>
      <c r="S444" s="57" t="str">
        <f>MID(Tabla1[[#This Row],[Aplicación]],6,2)</f>
        <v>10</v>
      </c>
      <c r="T444" s="54" t="str">
        <f>VLOOKUP(Tabla1[[#This Row],[AREA]],Hoja1!A:B,2,FALSE)</f>
        <v>10. Personas mayores, familia y servicios sociales</v>
      </c>
      <c r="U444" s="57" t="str">
        <f>MID(Tabla1[[#This Row],[Aplicación]],9,4)</f>
        <v>2311</v>
      </c>
      <c r="V444" s="54" t="str">
        <f>VLOOKUP(Tabla1[[#This Row],[PROGRAMA]],Hoja1!A:B,2,FALSE)</f>
        <v>2311. Intervención social</v>
      </c>
      <c r="W444" s="57" t="str">
        <f>MID(Tabla1[[#This Row],[Aplicación]],14,2)</f>
        <v>21</v>
      </c>
      <c r="X444" s="57" t="str">
        <f>MID(Tabla1[[#This Row],[Aplicación]],14,6)</f>
        <v>212</v>
      </c>
    </row>
    <row r="445" spans="1:24" hidden="1" x14ac:dyDescent="0.25">
      <c r="A445" s="60">
        <v>220240005072</v>
      </c>
      <c r="B445" s="43" t="s">
        <v>390</v>
      </c>
      <c r="C445" s="61">
        <v>45358</v>
      </c>
      <c r="D445" s="60">
        <v>22024002920</v>
      </c>
      <c r="E445" s="43" t="s">
        <v>1283</v>
      </c>
      <c r="F445" s="62">
        <v>480</v>
      </c>
      <c r="G445" s="43" t="s">
        <v>1926</v>
      </c>
      <c r="H445" s="43" t="s">
        <v>1927</v>
      </c>
      <c r="I445" s="60">
        <v>220</v>
      </c>
      <c r="J445" s="43" t="s">
        <v>1928</v>
      </c>
      <c r="K445" s="43" t="s">
        <v>410</v>
      </c>
      <c r="L445" s="43" t="s">
        <v>399</v>
      </c>
      <c r="M445" s="43" t="s">
        <v>585</v>
      </c>
      <c r="N445" s="43" t="s">
        <v>539</v>
      </c>
      <c r="O445" s="52" t="s">
        <v>326</v>
      </c>
      <c r="P445" s="63" t="s">
        <v>276</v>
      </c>
      <c r="Q445" s="57" t="str">
        <f>MID(Tabla1[[#This Row],[Aplicación]],14,1)</f>
        <v>2</v>
      </c>
      <c r="R445" s="35" t="s">
        <v>265</v>
      </c>
      <c r="S445" s="57" t="str">
        <f>MID(Tabla1[[#This Row],[Aplicación]],6,2)</f>
        <v>10</v>
      </c>
      <c r="T445" s="54" t="str">
        <f>VLOOKUP(Tabla1[[#This Row],[AREA]],Hoja1!A:B,2,FALSE)</f>
        <v>10. Personas mayores, familia y servicios sociales</v>
      </c>
      <c r="U445" s="57" t="str">
        <f>MID(Tabla1[[#This Row],[Aplicación]],9,4)</f>
        <v>2315</v>
      </c>
      <c r="V445" s="54" t="str">
        <f>VLOOKUP(Tabla1[[#This Row],[PROGRAMA]],Hoja1!A:B,2,FALSE)</f>
        <v>2315. Políticas de Igualdad e infancia</v>
      </c>
      <c r="W445" s="57" t="str">
        <f>MID(Tabla1[[#This Row],[Aplicación]],14,2)</f>
        <v>22</v>
      </c>
      <c r="X445" s="57" t="str">
        <f>MID(Tabla1[[#This Row],[Aplicación]],14,6)</f>
        <v>22611</v>
      </c>
    </row>
    <row r="446" spans="1:24" hidden="1" x14ac:dyDescent="0.25">
      <c r="A446" s="60">
        <v>220239000434</v>
      </c>
      <c r="B446" s="43" t="s">
        <v>390</v>
      </c>
      <c r="C446" s="61">
        <v>45292</v>
      </c>
      <c r="D446" s="60">
        <v>22024001130</v>
      </c>
      <c r="E446" s="43" t="s">
        <v>1377</v>
      </c>
      <c r="F446" s="62">
        <v>5500</v>
      </c>
      <c r="G446" s="43" t="s">
        <v>15</v>
      </c>
      <c r="H446" s="43" t="s">
        <v>1929</v>
      </c>
      <c r="I446" s="60">
        <v>220</v>
      </c>
      <c r="J446" s="43" t="s">
        <v>537</v>
      </c>
      <c r="K446" s="43" t="s">
        <v>537</v>
      </c>
      <c r="L446" s="43" t="s">
        <v>413</v>
      </c>
      <c r="M446" s="43" t="s">
        <v>395</v>
      </c>
      <c r="N446" s="43" t="s">
        <v>433</v>
      </c>
      <c r="O446" s="52" t="s">
        <v>321</v>
      </c>
      <c r="P446" s="63" t="s">
        <v>276</v>
      </c>
      <c r="Q446" s="57" t="str">
        <f>MID(Tabla1[[#This Row],[Aplicación]],14,1)</f>
        <v>2</v>
      </c>
      <c r="R446" s="35" t="s">
        <v>265</v>
      </c>
      <c r="S446" s="57" t="str">
        <f>MID(Tabla1[[#This Row],[Aplicación]],6,2)</f>
        <v>10</v>
      </c>
      <c r="T446" s="54" t="str">
        <f>VLOOKUP(Tabla1[[#This Row],[AREA]],Hoja1!A:B,2,FALSE)</f>
        <v>10. Personas mayores, familia y servicios sociales</v>
      </c>
      <c r="U446" s="57" t="str">
        <f>MID(Tabla1[[#This Row],[Aplicación]],9,4)</f>
        <v>2315</v>
      </c>
      <c r="V446" s="54" t="str">
        <f>VLOOKUP(Tabla1[[#This Row],[PROGRAMA]],Hoja1!A:B,2,FALSE)</f>
        <v>2315. Políticas de Igualdad e infancia</v>
      </c>
      <c r="W446" s="57" t="str">
        <f>MID(Tabla1[[#This Row],[Aplicación]],14,2)</f>
        <v>22</v>
      </c>
      <c r="X446" s="57" t="str">
        <f>MID(Tabla1[[#This Row],[Aplicación]],14,6)</f>
        <v>22102</v>
      </c>
    </row>
    <row r="447" spans="1:24" hidden="1" x14ac:dyDescent="0.25">
      <c r="A447" s="60">
        <v>220240003303</v>
      </c>
      <c r="B447" s="43" t="s">
        <v>390</v>
      </c>
      <c r="C447" s="61">
        <v>45345</v>
      </c>
      <c r="D447" s="60">
        <v>22024001529</v>
      </c>
      <c r="E447" s="43" t="s">
        <v>1260</v>
      </c>
      <c r="F447" s="62">
        <v>10164</v>
      </c>
      <c r="G447" s="43" t="s">
        <v>17</v>
      </c>
      <c r="H447" s="43" t="s">
        <v>1930</v>
      </c>
      <c r="I447" s="60">
        <v>220</v>
      </c>
      <c r="J447" s="43" t="s">
        <v>398</v>
      </c>
      <c r="K447" s="43" t="s">
        <v>398</v>
      </c>
      <c r="L447" s="43" t="s">
        <v>399</v>
      </c>
      <c r="M447" s="43" t="s">
        <v>395</v>
      </c>
      <c r="N447" s="43" t="s">
        <v>396</v>
      </c>
      <c r="O447" s="52" t="s">
        <v>321</v>
      </c>
      <c r="P447" s="63" t="s">
        <v>276</v>
      </c>
      <c r="Q447" s="57" t="str">
        <f>MID(Tabla1[[#This Row],[Aplicación]],14,1)</f>
        <v>2</v>
      </c>
      <c r="R447" s="35" t="s">
        <v>265</v>
      </c>
      <c r="S447" s="57" t="str">
        <f>MID(Tabla1[[#This Row],[Aplicación]],6,2)</f>
        <v>06</v>
      </c>
      <c r="T447" s="54" t="str">
        <f>VLOOKUP(Tabla1[[#This Row],[AREA]],Hoja1!A:B,2,FALSE)</f>
        <v>06. Educación y cultura</v>
      </c>
      <c r="U447" s="57" t="str">
        <f>MID(Tabla1[[#This Row],[Aplicación]],9,4)</f>
        <v>3341</v>
      </c>
      <c r="V447" s="54" t="str">
        <f>VLOOKUP(Tabla1[[#This Row],[PROGRAMA]],Hoja1!A:B,2,FALSE)</f>
        <v>3341. Coordinación de políticas culturales</v>
      </c>
      <c r="W447" s="57" t="str">
        <f>MID(Tabla1[[#This Row],[Aplicación]],14,2)</f>
        <v>22</v>
      </c>
      <c r="X447" s="57" t="str">
        <f>MID(Tabla1[[#This Row],[Aplicación]],14,6)</f>
        <v>22609</v>
      </c>
    </row>
    <row r="448" spans="1:24" hidden="1" x14ac:dyDescent="0.25">
      <c r="A448" s="60">
        <v>220240002062</v>
      </c>
      <c r="B448" s="43" t="s">
        <v>658</v>
      </c>
      <c r="C448" s="61">
        <v>45343</v>
      </c>
      <c r="D448" s="60">
        <v>22024001753</v>
      </c>
      <c r="E448" s="43" t="s">
        <v>1378</v>
      </c>
      <c r="F448" s="62">
        <v>1085</v>
      </c>
      <c r="G448" s="43" t="s">
        <v>1028</v>
      </c>
      <c r="H448" s="43" t="s">
        <v>1931</v>
      </c>
      <c r="I448" s="60">
        <v>240</v>
      </c>
      <c r="J448" s="43" t="s">
        <v>393</v>
      </c>
      <c r="K448" s="43" t="s">
        <v>393</v>
      </c>
      <c r="L448" s="43" t="s">
        <v>413</v>
      </c>
      <c r="M448" s="43" t="s">
        <v>585</v>
      </c>
      <c r="N448" s="43" t="s">
        <v>539</v>
      </c>
      <c r="O448" s="52" t="s">
        <v>326</v>
      </c>
      <c r="P448" s="63" t="s">
        <v>276</v>
      </c>
      <c r="Q448" s="57" t="str">
        <f>MID(Tabla1[[#This Row],[Aplicación]],14,1)</f>
        <v>2</v>
      </c>
      <c r="R448" s="35" t="s">
        <v>265</v>
      </c>
      <c r="S448" s="57" t="str">
        <f>MID(Tabla1[[#This Row],[Aplicación]],6,2)</f>
        <v>10</v>
      </c>
      <c r="T448" s="54" t="str">
        <f>VLOOKUP(Tabla1[[#This Row],[AREA]],Hoja1!A:B,2,FALSE)</f>
        <v>10. Personas mayores, familia y servicios sociales</v>
      </c>
      <c r="U448" s="57" t="str">
        <f>MID(Tabla1[[#This Row],[Aplicación]],9,4)</f>
        <v>2312</v>
      </c>
      <c r="V448" s="54" t="str">
        <f>VLOOKUP(Tabla1[[#This Row],[PROGRAMA]],Hoja1!A:B,2,FALSE)</f>
        <v>2312. Iniciativas sociales</v>
      </c>
      <c r="W448" s="57" t="str">
        <f>MID(Tabla1[[#This Row],[Aplicación]],14,2)</f>
        <v>22</v>
      </c>
      <c r="X448" s="57" t="str">
        <f>MID(Tabla1[[#This Row],[Aplicación]],14,6)</f>
        <v>22001</v>
      </c>
    </row>
    <row r="449" spans="1:24" hidden="1" x14ac:dyDescent="0.25">
      <c r="A449" s="60">
        <v>220240002063</v>
      </c>
      <c r="B449" s="43" t="s">
        <v>658</v>
      </c>
      <c r="C449" s="61">
        <v>45343</v>
      </c>
      <c r="D449" s="60">
        <v>22024001752</v>
      </c>
      <c r="E449" s="43" t="s">
        <v>1378</v>
      </c>
      <c r="F449" s="62">
        <v>1085</v>
      </c>
      <c r="G449" s="43" t="s">
        <v>1028</v>
      </c>
      <c r="H449" s="43" t="s">
        <v>1931</v>
      </c>
      <c r="I449" s="60">
        <v>240</v>
      </c>
      <c r="J449" s="43" t="s">
        <v>393</v>
      </c>
      <c r="K449" s="43" t="s">
        <v>393</v>
      </c>
      <c r="L449" s="43" t="s">
        <v>413</v>
      </c>
      <c r="M449" s="43" t="s">
        <v>585</v>
      </c>
      <c r="N449" s="43" t="s">
        <v>539</v>
      </c>
      <c r="O449" s="52" t="s">
        <v>326</v>
      </c>
      <c r="P449" s="63" t="s">
        <v>276</v>
      </c>
      <c r="Q449" s="57" t="str">
        <f>MID(Tabla1[[#This Row],[Aplicación]],14,1)</f>
        <v>2</v>
      </c>
      <c r="R449" s="35" t="s">
        <v>265</v>
      </c>
      <c r="S449" s="57" t="str">
        <f>MID(Tabla1[[#This Row],[Aplicación]],6,2)</f>
        <v>10</v>
      </c>
      <c r="T449" s="54" t="str">
        <f>VLOOKUP(Tabla1[[#This Row],[AREA]],Hoja1!A:B,2,FALSE)</f>
        <v>10. Personas mayores, familia y servicios sociales</v>
      </c>
      <c r="U449" s="57" t="str">
        <f>MID(Tabla1[[#This Row],[Aplicación]],9,4)</f>
        <v>2312</v>
      </c>
      <c r="V449" s="54" t="str">
        <f>VLOOKUP(Tabla1[[#This Row],[PROGRAMA]],Hoja1!A:B,2,FALSE)</f>
        <v>2312. Iniciativas sociales</v>
      </c>
      <c r="W449" s="57" t="str">
        <f>MID(Tabla1[[#This Row],[Aplicación]],14,2)</f>
        <v>22</v>
      </c>
      <c r="X449" s="57" t="str">
        <f>MID(Tabla1[[#This Row],[Aplicación]],14,6)</f>
        <v>22001</v>
      </c>
    </row>
    <row r="450" spans="1:24" hidden="1" x14ac:dyDescent="0.25">
      <c r="A450" s="60">
        <v>220240000763</v>
      </c>
      <c r="B450" s="43" t="s">
        <v>390</v>
      </c>
      <c r="C450" s="61">
        <v>45327</v>
      </c>
      <c r="D450" s="60">
        <v>22024000472</v>
      </c>
      <c r="E450" s="43" t="s">
        <v>1294</v>
      </c>
      <c r="F450" s="62">
        <v>217</v>
      </c>
      <c r="G450" s="43" t="s">
        <v>1028</v>
      </c>
      <c r="H450" s="43" t="s">
        <v>1932</v>
      </c>
      <c r="I450" s="60">
        <v>220</v>
      </c>
      <c r="J450" s="43" t="s">
        <v>393</v>
      </c>
      <c r="K450" s="43" t="s">
        <v>393</v>
      </c>
      <c r="L450" s="43" t="s">
        <v>413</v>
      </c>
      <c r="M450" s="43" t="s">
        <v>585</v>
      </c>
      <c r="N450" s="43" t="s">
        <v>539</v>
      </c>
      <c r="O450" s="52" t="s">
        <v>326</v>
      </c>
      <c r="P450" s="63" t="s">
        <v>276</v>
      </c>
      <c r="Q450" s="57" t="str">
        <f>MID(Tabla1[[#This Row],[Aplicación]],14,1)</f>
        <v>2</v>
      </c>
      <c r="R450" s="35" t="s">
        <v>265</v>
      </c>
      <c r="S450" s="57" t="str">
        <f>MID(Tabla1[[#This Row],[Aplicación]],6,2)</f>
        <v>06</v>
      </c>
      <c r="T450" s="54" t="str">
        <f>VLOOKUP(Tabla1[[#This Row],[AREA]],Hoja1!A:B,2,FALSE)</f>
        <v>06. Educación y cultura</v>
      </c>
      <c r="U450" s="57" t="str">
        <f>MID(Tabla1[[#This Row],[Aplicación]],9,4)</f>
        <v>3321</v>
      </c>
      <c r="V450" s="54" t="str">
        <f>VLOOKUP(Tabla1[[#This Row],[PROGRAMA]],Hoja1!A:B,2,FALSE)</f>
        <v>3321. Bibliotecas públicas</v>
      </c>
      <c r="W450" s="57" t="str">
        <f>MID(Tabla1[[#This Row],[Aplicación]],14,2)</f>
        <v>22</v>
      </c>
      <c r="X450" s="57" t="str">
        <f>MID(Tabla1[[#This Row],[Aplicación]],14,6)</f>
        <v>22001</v>
      </c>
    </row>
    <row r="451" spans="1:24" hidden="1" x14ac:dyDescent="0.25">
      <c r="A451" s="60">
        <v>220240003030</v>
      </c>
      <c r="B451" s="43" t="s">
        <v>390</v>
      </c>
      <c r="C451" s="61">
        <v>45343</v>
      </c>
      <c r="D451" s="60">
        <v>22024001647</v>
      </c>
      <c r="E451" s="43" t="s">
        <v>1379</v>
      </c>
      <c r="F451" s="62">
        <v>484</v>
      </c>
      <c r="G451" s="43" t="s">
        <v>73</v>
      </c>
      <c r="H451" s="43" t="s">
        <v>1933</v>
      </c>
      <c r="I451" s="60">
        <v>220</v>
      </c>
      <c r="J451" s="43" t="s">
        <v>398</v>
      </c>
      <c r="K451" s="43" t="s">
        <v>398</v>
      </c>
      <c r="L451" s="43" t="s">
        <v>399</v>
      </c>
      <c r="M451" s="43" t="s">
        <v>585</v>
      </c>
      <c r="N451" s="43" t="s">
        <v>539</v>
      </c>
      <c r="O451" s="52" t="s">
        <v>326</v>
      </c>
      <c r="P451" s="63" t="s">
        <v>276</v>
      </c>
      <c r="Q451" s="57" t="str">
        <f>MID(Tabla1[[#This Row],[Aplicación]],14,1)</f>
        <v>2</v>
      </c>
      <c r="R451" s="35" t="s">
        <v>265</v>
      </c>
      <c r="S451" s="57" t="str">
        <f>MID(Tabla1[[#This Row],[Aplicación]],6,2)</f>
        <v>07</v>
      </c>
      <c r="T451" s="54" t="str">
        <f>VLOOKUP(Tabla1[[#This Row],[AREA]],Hoja1!A:B,2,FALSE)</f>
        <v>07. Medio ambiente</v>
      </c>
      <c r="U451" s="57" t="str">
        <f>MID(Tabla1[[#This Row],[Aplicación]],9,4)</f>
        <v>1721</v>
      </c>
      <c r="V451" s="54" t="str">
        <f>VLOOKUP(Tabla1[[#This Row],[PROGRAMA]],Hoja1!A:B,2,FALSE)</f>
        <v>1721. Protección del medio ambiente</v>
      </c>
      <c r="W451" s="57" t="str">
        <f>MID(Tabla1[[#This Row],[Aplicación]],14,2)</f>
        <v>22</v>
      </c>
      <c r="X451" s="57" t="str">
        <f>MID(Tabla1[[#This Row],[Aplicación]],14,6)</f>
        <v>223</v>
      </c>
    </row>
    <row r="452" spans="1:24" hidden="1" x14ac:dyDescent="0.25">
      <c r="A452" s="60">
        <v>220240005359</v>
      </c>
      <c r="B452" s="43" t="s">
        <v>390</v>
      </c>
      <c r="C452" s="61">
        <v>45359</v>
      </c>
      <c r="D452" s="60">
        <v>22024003258</v>
      </c>
      <c r="E452" s="43" t="s">
        <v>1174</v>
      </c>
      <c r="F452" s="62">
        <v>491.5</v>
      </c>
      <c r="G452" s="43" t="s">
        <v>853</v>
      </c>
      <c r="H452" s="43" t="s">
        <v>1934</v>
      </c>
      <c r="I452" s="60">
        <v>220</v>
      </c>
      <c r="J452" s="43" t="s">
        <v>854</v>
      </c>
      <c r="K452" s="43" t="s">
        <v>393</v>
      </c>
      <c r="L452" s="43" t="s">
        <v>399</v>
      </c>
      <c r="M452" s="43" t="s">
        <v>585</v>
      </c>
      <c r="N452" s="43" t="s">
        <v>539</v>
      </c>
      <c r="O452" s="52" t="s">
        <v>326</v>
      </c>
      <c r="P452" s="63" t="s">
        <v>276</v>
      </c>
      <c r="Q452" s="57" t="str">
        <f>MID(Tabla1[[#This Row],[Aplicación]],14,1)</f>
        <v>2</v>
      </c>
      <c r="R452" s="35" t="s">
        <v>265</v>
      </c>
      <c r="S452" s="57" t="str">
        <f>MID(Tabla1[[#This Row],[Aplicación]],6,2)</f>
        <v>11</v>
      </c>
      <c r="T452" s="54" t="str">
        <f>VLOOKUP(Tabla1[[#This Row],[AREA]],Hoja1!A:B,2,FALSE)</f>
        <v>11. Salud pública y seguridad ciudadana</v>
      </c>
      <c r="U452" s="57" t="str">
        <f>MID(Tabla1[[#This Row],[Aplicación]],9,4)</f>
        <v>1321</v>
      </c>
      <c r="V452" s="54" t="str">
        <f>VLOOKUP(Tabla1[[#This Row],[PROGRAMA]],Hoja1!A:B,2,FALSE)</f>
        <v>1321. Policía municipal</v>
      </c>
      <c r="W452" s="57" t="str">
        <f>MID(Tabla1[[#This Row],[Aplicación]],14,2)</f>
        <v>21</v>
      </c>
      <c r="X452" s="57" t="str">
        <f>MID(Tabla1[[#This Row],[Aplicación]],14,6)</f>
        <v>213</v>
      </c>
    </row>
    <row r="453" spans="1:24" hidden="1" x14ac:dyDescent="0.25">
      <c r="A453" s="60">
        <v>220240003359</v>
      </c>
      <c r="B453" s="43" t="s">
        <v>390</v>
      </c>
      <c r="C453" s="61">
        <v>45348</v>
      </c>
      <c r="D453" s="60">
        <v>22024002308</v>
      </c>
      <c r="E453" s="43" t="s">
        <v>1370</v>
      </c>
      <c r="F453" s="62">
        <v>495</v>
      </c>
      <c r="G453" s="43" t="s">
        <v>1080</v>
      </c>
      <c r="H453" s="43" t="s">
        <v>1935</v>
      </c>
      <c r="I453" s="60">
        <v>220</v>
      </c>
      <c r="J453" s="43" t="s">
        <v>783</v>
      </c>
      <c r="K453" s="43" t="s">
        <v>398</v>
      </c>
      <c r="L453" s="43" t="s">
        <v>399</v>
      </c>
      <c r="M453" s="43" t="s">
        <v>585</v>
      </c>
      <c r="N453" s="43" t="s">
        <v>539</v>
      </c>
      <c r="O453" s="52" t="s">
        <v>326</v>
      </c>
      <c r="P453" s="63" t="s">
        <v>276</v>
      </c>
      <c r="Q453" s="57" t="str">
        <f>MID(Tabla1[[#This Row],[Aplicación]],14,1)</f>
        <v>2</v>
      </c>
      <c r="R453" s="35" t="s">
        <v>265</v>
      </c>
      <c r="S453" s="57" t="str">
        <f>MID(Tabla1[[#This Row],[Aplicación]],6,2)</f>
        <v>03</v>
      </c>
      <c r="T453" s="54" t="str">
        <f>VLOOKUP(Tabla1[[#This Row],[AREA]],Hoja1!A:B,2,FALSE)</f>
        <v>03. Participación ciudadana y deportes</v>
      </c>
      <c r="U453" s="57" t="str">
        <f>MID(Tabla1[[#This Row],[Aplicación]],9,4)</f>
        <v>9241</v>
      </c>
      <c r="V453" s="54" t="str">
        <f>VLOOKUP(Tabla1[[#This Row],[PROGRAMA]],Hoja1!A:B,2,FALSE)</f>
        <v>9241. Participación ciudadana</v>
      </c>
      <c r="W453" s="57" t="str">
        <f>MID(Tabla1[[#This Row],[Aplicación]],14,2)</f>
        <v>22</v>
      </c>
      <c r="X453" s="57" t="str">
        <f>MID(Tabla1[[#This Row],[Aplicación]],14,6)</f>
        <v>22609</v>
      </c>
    </row>
    <row r="454" spans="1:24" hidden="1" x14ac:dyDescent="0.25">
      <c r="A454" s="60">
        <v>220240004052</v>
      </c>
      <c r="B454" s="43" t="s">
        <v>390</v>
      </c>
      <c r="C454" s="61">
        <v>45353</v>
      </c>
      <c r="D454" s="60">
        <v>22024002315</v>
      </c>
      <c r="E454" s="43" t="s">
        <v>1370</v>
      </c>
      <c r="F454" s="62">
        <v>495</v>
      </c>
      <c r="G454" s="43" t="s">
        <v>1080</v>
      </c>
      <c r="H454" s="43" t="s">
        <v>1936</v>
      </c>
      <c r="I454" s="60">
        <v>220</v>
      </c>
      <c r="J454" s="43" t="s">
        <v>783</v>
      </c>
      <c r="K454" s="43" t="s">
        <v>398</v>
      </c>
      <c r="L454" s="43" t="s">
        <v>399</v>
      </c>
      <c r="M454" s="43" t="s">
        <v>585</v>
      </c>
      <c r="N454" s="43" t="s">
        <v>539</v>
      </c>
      <c r="O454" s="52" t="s">
        <v>326</v>
      </c>
      <c r="P454" s="63" t="s">
        <v>276</v>
      </c>
      <c r="Q454" s="57" t="str">
        <f>MID(Tabla1[[#This Row],[Aplicación]],14,1)</f>
        <v>2</v>
      </c>
      <c r="R454" s="35" t="s">
        <v>265</v>
      </c>
      <c r="S454" s="57" t="str">
        <f>MID(Tabla1[[#This Row],[Aplicación]],6,2)</f>
        <v>03</v>
      </c>
      <c r="T454" s="54" t="str">
        <f>VLOOKUP(Tabla1[[#This Row],[AREA]],Hoja1!A:B,2,FALSE)</f>
        <v>03. Participación ciudadana y deportes</v>
      </c>
      <c r="U454" s="57" t="str">
        <f>MID(Tabla1[[#This Row],[Aplicación]],9,4)</f>
        <v>9241</v>
      </c>
      <c r="V454" s="54" t="str">
        <f>VLOOKUP(Tabla1[[#This Row],[PROGRAMA]],Hoja1!A:B,2,FALSE)</f>
        <v>9241. Participación ciudadana</v>
      </c>
      <c r="W454" s="57" t="str">
        <f>MID(Tabla1[[#This Row],[Aplicación]],14,2)</f>
        <v>22</v>
      </c>
      <c r="X454" s="57" t="str">
        <f>MID(Tabla1[[#This Row],[Aplicación]],14,6)</f>
        <v>22609</v>
      </c>
    </row>
    <row r="455" spans="1:24" hidden="1" x14ac:dyDescent="0.25">
      <c r="A455" s="60">
        <v>220240008436</v>
      </c>
      <c r="B455" s="43" t="s">
        <v>390</v>
      </c>
      <c r="C455" s="61">
        <v>45373</v>
      </c>
      <c r="D455" s="60">
        <v>22024003765</v>
      </c>
      <c r="E455" s="43" t="s">
        <v>1370</v>
      </c>
      <c r="F455" s="62">
        <v>495</v>
      </c>
      <c r="G455" s="43" t="s">
        <v>1937</v>
      </c>
      <c r="H455" s="43" t="s">
        <v>1938</v>
      </c>
      <c r="I455" s="60">
        <v>220</v>
      </c>
      <c r="J455" s="43" t="s">
        <v>695</v>
      </c>
      <c r="K455" s="43" t="s">
        <v>398</v>
      </c>
      <c r="L455" s="43" t="s">
        <v>399</v>
      </c>
      <c r="M455" s="43" t="s">
        <v>585</v>
      </c>
      <c r="N455" s="43" t="s">
        <v>539</v>
      </c>
      <c r="O455" s="52" t="s">
        <v>326</v>
      </c>
      <c r="P455" s="63" t="s">
        <v>276</v>
      </c>
      <c r="Q455" s="57" t="str">
        <f>MID(Tabla1[[#This Row],[Aplicación]],14,1)</f>
        <v>2</v>
      </c>
      <c r="R455" s="35" t="s">
        <v>265</v>
      </c>
      <c r="S455" s="57" t="str">
        <f>MID(Tabla1[[#This Row],[Aplicación]],6,2)</f>
        <v>03</v>
      </c>
      <c r="T455" s="54" t="str">
        <f>VLOOKUP(Tabla1[[#This Row],[AREA]],Hoja1!A:B,2,FALSE)</f>
        <v>03. Participación ciudadana y deportes</v>
      </c>
      <c r="U455" s="57" t="str">
        <f>MID(Tabla1[[#This Row],[Aplicación]],9,4)</f>
        <v>9241</v>
      </c>
      <c r="V455" s="54" t="str">
        <f>VLOOKUP(Tabla1[[#This Row],[PROGRAMA]],Hoja1!A:B,2,FALSE)</f>
        <v>9241. Participación ciudadana</v>
      </c>
      <c r="W455" s="57" t="str">
        <f>MID(Tabla1[[#This Row],[Aplicación]],14,2)</f>
        <v>22</v>
      </c>
      <c r="X455" s="57" t="str">
        <f>MID(Tabla1[[#This Row],[Aplicación]],14,6)</f>
        <v>22609</v>
      </c>
    </row>
    <row r="456" spans="1:24" hidden="1" x14ac:dyDescent="0.25">
      <c r="A456" s="60">
        <v>220239000870</v>
      </c>
      <c r="B456" s="43" t="s">
        <v>390</v>
      </c>
      <c r="C456" s="61">
        <v>45292</v>
      </c>
      <c r="D456" s="60">
        <v>22024001291</v>
      </c>
      <c r="E456" s="43" t="s">
        <v>1380</v>
      </c>
      <c r="F456" s="62">
        <v>37952.5</v>
      </c>
      <c r="G456" s="43" t="s">
        <v>30</v>
      </c>
      <c r="H456" s="43" t="s">
        <v>1939</v>
      </c>
      <c r="I456" s="60">
        <v>220</v>
      </c>
      <c r="J456" s="43" t="s">
        <v>398</v>
      </c>
      <c r="K456" s="43" t="s">
        <v>398</v>
      </c>
      <c r="L456" s="43" t="s">
        <v>413</v>
      </c>
      <c r="M456" s="43" t="s">
        <v>395</v>
      </c>
      <c r="N456" s="43" t="s">
        <v>396</v>
      </c>
      <c r="O456" s="52" t="s">
        <v>321</v>
      </c>
      <c r="P456" s="63" t="s">
        <v>276</v>
      </c>
      <c r="Q456" s="57" t="str">
        <f>MID(Tabla1[[#This Row],[Aplicación]],14,1)</f>
        <v>2</v>
      </c>
      <c r="R456" s="35" t="s">
        <v>265</v>
      </c>
      <c r="S456" s="57" t="str">
        <f>MID(Tabla1[[#This Row],[Aplicación]],6,2)</f>
        <v>08</v>
      </c>
      <c r="T456" s="54" t="str">
        <f>VLOOKUP(Tabla1[[#This Row],[AREA]],Hoja1!A:B,2,FALSE)</f>
        <v>08. Tráfico y movilidad</v>
      </c>
      <c r="U456" s="57" t="str">
        <f>MID(Tabla1[[#This Row],[Aplicación]],9,4)</f>
        <v>1532</v>
      </c>
      <c r="V456" s="54" t="str">
        <f>VLOOKUP(Tabla1[[#This Row],[PROGRAMA]],Hoja1!A:B,2,FALSE)</f>
        <v>1532. Pavimentación vias públicas y otros servicios urbanísticos</v>
      </c>
      <c r="W456" s="57" t="str">
        <f>MID(Tabla1[[#This Row],[Aplicación]],14,2)</f>
        <v>22</v>
      </c>
      <c r="X456" s="57" t="str">
        <f>MID(Tabla1[[#This Row],[Aplicación]],14,6)</f>
        <v>22103</v>
      </c>
    </row>
    <row r="457" spans="1:24" hidden="1" x14ac:dyDescent="0.25">
      <c r="A457" s="60">
        <v>220239000869</v>
      </c>
      <c r="B457" s="43" t="s">
        <v>390</v>
      </c>
      <c r="C457" s="61">
        <v>45292</v>
      </c>
      <c r="D457" s="60">
        <v>22024001290</v>
      </c>
      <c r="E457" s="43" t="s">
        <v>1381</v>
      </c>
      <c r="F457" s="62">
        <v>20000</v>
      </c>
      <c r="G457" s="43" t="s">
        <v>30</v>
      </c>
      <c r="H457" s="43" t="s">
        <v>1940</v>
      </c>
      <c r="I457" s="60">
        <v>220</v>
      </c>
      <c r="J457" s="43" t="s">
        <v>398</v>
      </c>
      <c r="K457" s="43" t="s">
        <v>398</v>
      </c>
      <c r="L457" s="43" t="s">
        <v>413</v>
      </c>
      <c r="M457" s="43" t="s">
        <v>395</v>
      </c>
      <c r="N457" s="43" t="s">
        <v>396</v>
      </c>
      <c r="O457" s="52" t="s">
        <v>321</v>
      </c>
      <c r="P457" s="63" t="s">
        <v>276</v>
      </c>
      <c r="Q457" s="57" t="str">
        <f>MID(Tabla1[[#This Row],[Aplicación]],14,1)</f>
        <v>2</v>
      </c>
      <c r="R457" s="35" t="s">
        <v>265</v>
      </c>
      <c r="S457" s="57" t="str">
        <f>MID(Tabla1[[#This Row],[Aplicación]],6,2)</f>
        <v>11</v>
      </c>
      <c r="T457" s="54" t="str">
        <f>VLOOKUP(Tabla1[[#This Row],[AREA]],Hoja1!A:B,2,FALSE)</f>
        <v>11. Salud pública y seguridad ciudadana</v>
      </c>
      <c r="U457" s="57" t="str">
        <f>MID(Tabla1[[#This Row],[Aplicación]],9,4)</f>
        <v>1361</v>
      </c>
      <c r="V457" s="54" t="str">
        <f>VLOOKUP(Tabla1[[#This Row],[PROGRAMA]],Hoja1!A:B,2,FALSE)</f>
        <v>1361. Prevención y extinción de incencios</v>
      </c>
      <c r="W457" s="57" t="str">
        <f>MID(Tabla1[[#This Row],[Aplicación]],14,2)</f>
        <v>22</v>
      </c>
      <c r="X457" s="57" t="str">
        <f>MID(Tabla1[[#This Row],[Aplicación]],14,6)</f>
        <v>22103</v>
      </c>
    </row>
    <row r="458" spans="1:24" hidden="1" x14ac:dyDescent="0.25">
      <c r="A458" s="60">
        <v>220240007178</v>
      </c>
      <c r="B458" s="43" t="s">
        <v>390</v>
      </c>
      <c r="C458" s="61">
        <v>45369</v>
      </c>
      <c r="D458" s="60">
        <v>22024003244</v>
      </c>
      <c r="E458" s="43" t="s">
        <v>1159</v>
      </c>
      <c r="F458" s="62">
        <v>496.07</v>
      </c>
      <c r="G458" s="43" t="s">
        <v>18</v>
      </c>
      <c r="H458" s="43" t="s">
        <v>1760</v>
      </c>
      <c r="I458" s="60">
        <v>220</v>
      </c>
      <c r="J458" s="43" t="s">
        <v>398</v>
      </c>
      <c r="K458" s="43" t="s">
        <v>398</v>
      </c>
      <c r="L458" s="43" t="s">
        <v>399</v>
      </c>
      <c r="M458" s="43" t="s">
        <v>585</v>
      </c>
      <c r="N458" s="43" t="s">
        <v>539</v>
      </c>
      <c r="O458" s="52" t="s">
        <v>326</v>
      </c>
      <c r="P458" s="63" t="s">
        <v>276</v>
      </c>
      <c r="Q458" s="57" t="str">
        <f>MID(Tabla1[[#This Row],[Aplicación]],14,1)</f>
        <v>2</v>
      </c>
      <c r="R458" s="35" t="s">
        <v>265</v>
      </c>
      <c r="S458" s="57" t="str">
        <f>MID(Tabla1[[#This Row],[Aplicación]],6,2)</f>
        <v>10</v>
      </c>
      <c r="T458" s="54" t="str">
        <f>VLOOKUP(Tabla1[[#This Row],[AREA]],Hoja1!A:B,2,FALSE)</f>
        <v>10. Personas mayores, familia y servicios sociales</v>
      </c>
      <c r="U458" s="57" t="str">
        <f>MID(Tabla1[[#This Row],[Aplicación]],9,4)</f>
        <v>2412</v>
      </c>
      <c r="V458" s="54" t="str">
        <f>VLOOKUP(Tabla1[[#This Row],[PROGRAMA]],Hoja1!A:B,2,FALSE)</f>
        <v>2412. Formación para el empleo</v>
      </c>
      <c r="W458" s="57" t="str">
        <f>MID(Tabla1[[#This Row],[Aplicación]],14,2)</f>
        <v>21</v>
      </c>
      <c r="X458" s="57" t="str">
        <f>MID(Tabla1[[#This Row],[Aplicación]],14,6)</f>
        <v>213</v>
      </c>
    </row>
    <row r="459" spans="1:24" hidden="1" x14ac:dyDescent="0.25">
      <c r="A459" s="60">
        <v>220240006270</v>
      </c>
      <c r="B459" s="43" t="s">
        <v>390</v>
      </c>
      <c r="C459" s="61">
        <v>45364</v>
      </c>
      <c r="D459" s="60">
        <v>22024003114</v>
      </c>
      <c r="E459" s="43" t="s">
        <v>1335</v>
      </c>
      <c r="F459" s="62">
        <v>500</v>
      </c>
      <c r="G459" s="43" t="s">
        <v>1941</v>
      </c>
      <c r="H459" s="43" t="s">
        <v>1942</v>
      </c>
      <c r="I459" s="60">
        <v>220</v>
      </c>
      <c r="J459" s="43" t="s">
        <v>398</v>
      </c>
      <c r="K459" s="43" t="s">
        <v>398</v>
      </c>
      <c r="L459" s="43" t="s">
        <v>413</v>
      </c>
      <c r="M459" s="43" t="s">
        <v>585</v>
      </c>
      <c r="N459" s="43" t="s">
        <v>539</v>
      </c>
      <c r="O459" s="52" t="s">
        <v>326</v>
      </c>
      <c r="P459" s="63" t="s">
        <v>276</v>
      </c>
      <c r="Q459" s="57" t="str">
        <f>MID(Tabla1[[#This Row],[Aplicación]],14,1)</f>
        <v>2</v>
      </c>
      <c r="R459" s="35" t="s">
        <v>265</v>
      </c>
      <c r="S459" s="57" t="str">
        <f>MID(Tabla1[[#This Row],[Aplicación]],6,2)</f>
        <v>10</v>
      </c>
      <c r="T459" s="54" t="str">
        <f>VLOOKUP(Tabla1[[#This Row],[AREA]],Hoja1!A:B,2,FALSE)</f>
        <v>10. Personas mayores, familia y servicios sociales</v>
      </c>
      <c r="U459" s="57" t="str">
        <f>MID(Tabla1[[#This Row],[Aplicación]],9,4)</f>
        <v>2412</v>
      </c>
      <c r="V459" s="54" t="str">
        <f>VLOOKUP(Tabla1[[#This Row],[PROGRAMA]],Hoja1!A:B,2,FALSE)</f>
        <v>2412. Formación para el empleo</v>
      </c>
      <c r="W459" s="57" t="str">
        <f>MID(Tabla1[[#This Row],[Aplicación]],14,2)</f>
        <v>22</v>
      </c>
      <c r="X459" s="57" t="str">
        <f>MID(Tabla1[[#This Row],[Aplicación]],14,6)</f>
        <v>22199</v>
      </c>
    </row>
    <row r="460" spans="1:24" hidden="1" x14ac:dyDescent="0.25">
      <c r="A460" s="60">
        <v>220239000831</v>
      </c>
      <c r="B460" s="43" t="s">
        <v>390</v>
      </c>
      <c r="C460" s="61">
        <v>45292</v>
      </c>
      <c r="D460" s="60">
        <v>22024001182</v>
      </c>
      <c r="E460" s="43" t="s">
        <v>1382</v>
      </c>
      <c r="F460" s="62">
        <v>5000</v>
      </c>
      <c r="G460" s="43" t="s">
        <v>426</v>
      </c>
      <c r="H460" s="43" t="s">
        <v>1943</v>
      </c>
      <c r="I460" s="60">
        <v>220</v>
      </c>
      <c r="J460" s="43" t="s">
        <v>427</v>
      </c>
      <c r="K460" s="43" t="s">
        <v>428</v>
      </c>
      <c r="L460" s="43" t="s">
        <v>413</v>
      </c>
      <c r="M460" s="43" t="s">
        <v>395</v>
      </c>
      <c r="N460" s="43" t="s">
        <v>433</v>
      </c>
      <c r="O460" s="52" t="s">
        <v>321</v>
      </c>
      <c r="P460" s="63" t="s">
        <v>276</v>
      </c>
      <c r="Q460" s="57" t="str">
        <f>MID(Tabla1[[#This Row],[Aplicación]],14,1)</f>
        <v>2</v>
      </c>
      <c r="R460" s="35" t="s">
        <v>265</v>
      </c>
      <c r="S460" s="57" t="str">
        <f>MID(Tabla1[[#This Row],[Aplicación]],6,2)</f>
        <v>06</v>
      </c>
      <c r="T460" s="54" t="str">
        <f>VLOOKUP(Tabla1[[#This Row],[AREA]],Hoja1!A:B,2,FALSE)</f>
        <v>06. Educación y cultura</v>
      </c>
      <c r="U460" s="57" t="str">
        <f>MID(Tabla1[[#This Row],[Aplicación]],9,4)</f>
        <v>3321</v>
      </c>
      <c r="V460" s="54" t="str">
        <f>VLOOKUP(Tabla1[[#This Row],[PROGRAMA]],Hoja1!A:B,2,FALSE)</f>
        <v>3321. Bibliotecas públicas</v>
      </c>
      <c r="W460" s="57" t="str">
        <f>MID(Tabla1[[#This Row],[Aplicación]],14,2)</f>
        <v>22</v>
      </c>
      <c r="X460" s="57" t="str">
        <f>MID(Tabla1[[#This Row],[Aplicación]],14,6)</f>
        <v>22100</v>
      </c>
    </row>
    <row r="461" spans="1:24" hidden="1" x14ac:dyDescent="0.25">
      <c r="A461" s="60">
        <v>220240003353</v>
      </c>
      <c r="B461" s="43" t="s">
        <v>390</v>
      </c>
      <c r="C461" s="61">
        <v>45348</v>
      </c>
      <c r="D461" s="60">
        <v>22024002266</v>
      </c>
      <c r="E461" s="43" t="s">
        <v>1295</v>
      </c>
      <c r="F461" s="62">
        <v>500</v>
      </c>
      <c r="G461" s="43" t="s">
        <v>91</v>
      </c>
      <c r="H461" s="43" t="s">
        <v>1944</v>
      </c>
      <c r="I461" s="60">
        <v>220</v>
      </c>
      <c r="J461" s="43" t="s">
        <v>398</v>
      </c>
      <c r="K461" s="43" t="s">
        <v>398</v>
      </c>
      <c r="L461" s="43" t="s">
        <v>413</v>
      </c>
      <c r="M461" s="43" t="s">
        <v>585</v>
      </c>
      <c r="N461" s="43" t="s">
        <v>539</v>
      </c>
      <c r="O461" s="52" t="s">
        <v>326</v>
      </c>
      <c r="P461" s="63" t="s">
        <v>276</v>
      </c>
      <c r="Q461" s="57" t="str">
        <f>MID(Tabla1[[#This Row],[Aplicación]],14,1)</f>
        <v>2</v>
      </c>
      <c r="R461" s="35" t="s">
        <v>265</v>
      </c>
      <c r="S461" s="57" t="str">
        <f>MID(Tabla1[[#This Row],[Aplicación]],6,2)</f>
        <v>01</v>
      </c>
      <c r="T461" s="54" t="str">
        <f>VLOOKUP(Tabla1[[#This Row],[AREA]],Hoja1!A:B,2,FALSE)</f>
        <v>01. Alcaldía</v>
      </c>
      <c r="U461" s="57" t="str">
        <f>MID(Tabla1[[#This Row],[Aplicación]],9,4)</f>
        <v>4331</v>
      </c>
      <c r="V461" s="54" t="str">
        <f>VLOOKUP(Tabla1[[#This Row],[PROGRAMA]],Hoja1!A:B,2,FALSE)</f>
        <v>4331. Desarrollo empresarial</v>
      </c>
      <c r="W461" s="57" t="str">
        <f>MID(Tabla1[[#This Row],[Aplicación]],14,2)</f>
        <v>22</v>
      </c>
      <c r="X461" s="57" t="str">
        <f>MID(Tabla1[[#This Row],[Aplicación]],14,6)</f>
        <v>22699</v>
      </c>
    </row>
    <row r="462" spans="1:24" hidden="1" x14ac:dyDescent="0.25">
      <c r="A462" s="60">
        <v>220240003062</v>
      </c>
      <c r="B462" s="43" t="s">
        <v>390</v>
      </c>
      <c r="C462" s="61">
        <v>45343</v>
      </c>
      <c r="D462" s="60">
        <v>22024001754</v>
      </c>
      <c r="E462" s="43" t="s">
        <v>1383</v>
      </c>
      <c r="F462" s="62">
        <v>500</v>
      </c>
      <c r="G462" s="43" t="s">
        <v>89</v>
      </c>
      <c r="H462" s="43" t="s">
        <v>1945</v>
      </c>
      <c r="I462" s="60">
        <v>220</v>
      </c>
      <c r="J462" s="43" t="s">
        <v>398</v>
      </c>
      <c r="K462" s="43" t="s">
        <v>398</v>
      </c>
      <c r="L462" s="43" t="s">
        <v>399</v>
      </c>
      <c r="M462" s="43" t="s">
        <v>585</v>
      </c>
      <c r="N462" s="43" t="s">
        <v>539</v>
      </c>
      <c r="O462" s="52" t="s">
        <v>326</v>
      </c>
      <c r="P462" s="63" t="s">
        <v>276</v>
      </c>
      <c r="Q462" s="57" t="str">
        <f>MID(Tabla1[[#This Row],[Aplicación]],14,1)</f>
        <v>2</v>
      </c>
      <c r="R462" s="35" t="s">
        <v>265</v>
      </c>
      <c r="S462" s="57" t="str">
        <f>MID(Tabla1[[#This Row],[Aplicación]],6,2)</f>
        <v>06</v>
      </c>
      <c r="T462" s="54" t="str">
        <f>VLOOKUP(Tabla1[[#This Row],[AREA]],Hoja1!A:B,2,FALSE)</f>
        <v>06. Educación y cultura</v>
      </c>
      <c r="U462" s="57" t="str">
        <f>MID(Tabla1[[#This Row],[Aplicación]],9,4)</f>
        <v>3321</v>
      </c>
      <c r="V462" s="54" t="str">
        <f>VLOOKUP(Tabla1[[#This Row],[PROGRAMA]],Hoja1!A:B,2,FALSE)</f>
        <v>3321. Bibliotecas públicas</v>
      </c>
      <c r="W462" s="57" t="str">
        <f>MID(Tabla1[[#This Row],[Aplicación]],14,2)</f>
        <v>22</v>
      </c>
      <c r="X462" s="57" t="str">
        <f>MID(Tabla1[[#This Row],[Aplicación]],14,6)</f>
        <v>223</v>
      </c>
    </row>
    <row r="463" spans="1:24" hidden="1" x14ac:dyDescent="0.25">
      <c r="A463" s="60">
        <v>220240003367</v>
      </c>
      <c r="B463" s="43" t="s">
        <v>390</v>
      </c>
      <c r="C463" s="61">
        <v>45348</v>
      </c>
      <c r="D463" s="60">
        <v>22024002182</v>
      </c>
      <c r="E463" s="43" t="s">
        <v>1319</v>
      </c>
      <c r="F463" s="62">
        <v>501.59</v>
      </c>
      <c r="G463" s="43" t="s">
        <v>77</v>
      </c>
      <c r="H463" s="43" t="s">
        <v>1946</v>
      </c>
      <c r="I463" s="60">
        <v>220</v>
      </c>
      <c r="J463" s="43" t="s">
        <v>393</v>
      </c>
      <c r="K463" s="43" t="s">
        <v>393</v>
      </c>
      <c r="L463" s="43" t="s">
        <v>399</v>
      </c>
      <c r="M463" s="43" t="s">
        <v>585</v>
      </c>
      <c r="N463" s="43" t="s">
        <v>539</v>
      </c>
      <c r="O463" s="52" t="s">
        <v>326</v>
      </c>
      <c r="P463" s="63" t="s">
        <v>276</v>
      </c>
      <c r="Q463" s="57" t="str">
        <f>MID(Tabla1[[#This Row],[Aplicación]],14,1)</f>
        <v>2</v>
      </c>
      <c r="R463" s="35" t="s">
        <v>265</v>
      </c>
      <c r="S463" s="57" t="str">
        <f>MID(Tabla1[[#This Row],[Aplicación]],6,2)</f>
        <v>01</v>
      </c>
      <c r="T463" s="54" t="str">
        <f>VLOOKUP(Tabla1[[#This Row],[AREA]],Hoja1!A:B,2,FALSE)</f>
        <v>01. Alcaldía</v>
      </c>
      <c r="U463" s="57" t="str">
        <f>MID(Tabla1[[#This Row],[Aplicación]],9,4)</f>
        <v>9207</v>
      </c>
      <c r="V463" s="54" t="str">
        <f>VLOOKUP(Tabla1[[#This Row],[PROGRAMA]],Hoja1!A:B,2,FALSE)</f>
        <v>9207. Gobierno y relaciones</v>
      </c>
      <c r="W463" s="57" t="str">
        <f>MID(Tabla1[[#This Row],[Aplicación]],14,2)</f>
        <v>22</v>
      </c>
      <c r="X463" s="57" t="str">
        <f>MID(Tabla1[[#This Row],[Aplicación]],14,6)</f>
        <v>22001</v>
      </c>
    </row>
    <row r="464" spans="1:24" hidden="1" x14ac:dyDescent="0.25">
      <c r="A464" s="60">
        <v>220240003478</v>
      </c>
      <c r="B464" s="43" t="s">
        <v>658</v>
      </c>
      <c r="C464" s="61">
        <v>45350</v>
      </c>
      <c r="D464" s="60">
        <v>22024002297</v>
      </c>
      <c r="E464" s="43" t="s">
        <v>1256</v>
      </c>
      <c r="F464" s="62">
        <v>510</v>
      </c>
      <c r="G464" s="43" t="s">
        <v>956</v>
      </c>
      <c r="H464" s="43" t="s">
        <v>1947</v>
      </c>
      <c r="I464" s="60">
        <v>240</v>
      </c>
      <c r="J464" s="43" t="s">
        <v>398</v>
      </c>
      <c r="K464" s="43" t="s">
        <v>398</v>
      </c>
      <c r="L464" s="43" t="s">
        <v>399</v>
      </c>
      <c r="M464" s="43" t="s">
        <v>585</v>
      </c>
      <c r="N464" s="43" t="s">
        <v>539</v>
      </c>
      <c r="O464" s="52" t="s">
        <v>326</v>
      </c>
      <c r="P464" s="63" t="s">
        <v>276</v>
      </c>
      <c r="Q464" s="57" t="str">
        <f>MID(Tabla1[[#This Row],[Aplicación]],14,1)</f>
        <v>2</v>
      </c>
      <c r="R464" s="35" t="s">
        <v>265</v>
      </c>
      <c r="S464" s="57" t="str">
        <f>MID(Tabla1[[#This Row],[Aplicación]],6,2)</f>
        <v>06</v>
      </c>
      <c r="T464" s="54" t="str">
        <f>VLOOKUP(Tabla1[[#This Row],[AREA]],Hoja1!A:B,2,FALSE)</f>
        <v>06. Educación y cultura</v>
      </c>
      <c r="U464" s="57" t="str">
        <f>MID(Tabla1[[#This Row],[Aplicación]],9,4)</f>
        <v>3261</v>
      </c>
      <c r="V464" s="54" t="str">
        <f>VLOOKUP(Tabla1[[#This Row],[PROGRAMA]],Hoja1!A:B,2,FALSE)</f>
        <v>3261. Servicios complementarios de educación</v>
      </c>
      <c r="W464" s="57" t="str">
        <f>MID(Tabla1[[#This Row],[Aplicación]],14,2)</f>
        <v>22</v>
      </c>
      <c r="X464" s="57" t="str">
        <f>MID(Tabla1[[#This Row],[Aplicación]],14,6)</f>
        <v>22799</v>
      </c>
    </row>
    <row r="465" spans="1:24" hidden="1" x14ac:dyDescent="0.25">
      <c r="A465" s="60">
        <v>220240005362</v>
      </c>
      <c r="B465" s="43" t="s">
        <v>390</v>
      </c>
      <c r="C465" s="61">
        <v>45359</v>
      </c>
      <c r="D465" s="60">
        <v>22024003268</v>
      </c>
      <c r="E465" s="43" t="s">
        <v>1344</v>
      </c>
      <c r="F465" s="62">
        <v>516.66999999999996</v>
      </c>
      <c r="G465" s="43" t="s">
        <v>1948</v>
      </c>
      <c r="H465" s="43" t="s">
        <v>1949</v>
      </c>
      <c r="I465" s="60">
        <v>220</v>
      </c>
      <c r="J465" s="43" t="s">
        <v>398</v>
      </c>
      <c r="K465" s="43" t="s">
        <v>398</v>
      </c>
      <c r="L465" s="43" t="s">
        <v>413</v>
      </c>
      <c r="M465" s="43" t="s">
        <v>585</v>
      </c>
      <c r="N465" s="43" t="s">
        <v>539</v>
      </c>
      <c r="O465" s="52" t="s">
        <v>326</v>
      </c>
      <c r="P465" s="63" t="s">
        <v>276</v>
      </c>
      <c r="Q465" s="57" t="str">
        <f>MID(Tabla1[[#This Row],[Aplicación]],14,1)</f>
        <v>2</v>
      </c>
      <c r="R465" s="35" t="s">
        <v>265</v>
      </c>
      <c r="S465" s="57" t="str">
        <f>MID(Tabla1[[#This Row],[Aplicación]],6,2)</f>
        <v>11</v>
      </c>
      <c r="T465" s="54" t="str">
        <f>VLOOKUP(Tabla1[[#This Row],[AREA]],Hoja1!A:B,2,FALSE)</f>
        <v>11. Salud pública y seguridad ciudadana</v>
      </c>
      <c r="U465" s="57" t="str">
        <f>MID(Tabla1[[#This Row],[Aplicación]],9,4)</f>
        <v>1321</v>
      </c>
      <c r="V465" s="54" t="str">
        <f>VLOOKUP(Tabla1[[#This Row],[PROGRAMA]],Hoja1!A:B,2,FALSE)</f>
        <v>1321. Policía municipal</v>
      </c>
      <c r="W465" s="57" t="str">
        <f>MID(Tabla1[[#This Row],[Aplicación]],14,2)</f>
        <v>22</v>
      </c>
      <c r="X465" s="57" t="str">
        <f>MID(Tabla1[[#This Row],[Aplicación]],14,6)</f>
        <v>22699</v>
      </c>
    </row>
    <row r="466" spans="1:24" hidden="1" x14ac:dyDescent="0.25">
      <c r="A466" s="60">
        <v>220240000717</v>
      </c>
      <c r="B466" s="43" t="s">
        <v>390</v>
      </c>
      <c r="C466" s="61">
        <v>45327</v>
      </c>
      <c r="D466" s="60">
        <v>22024000003</v>
      </c>
      <c r="E466" s="43" t="s">
        <v>1296</v>
      </c>
      <c r="F466" s="62">
        <v>523.29</v>
      </c>
      <c r="G466" s="43" t="s">
        <v>959</v>
      </c>
      <c r="H466" s="43" t="s">
        <v>1950</v>
      </c>
      <c r="I466" s="60">
        <v>220</v>
      </c>
      <c r="J466" s="43" t="s">
        <v>398</v>
      </c>
      <c r="K466" s="43" t="s">
        <v>398</v>
      </c>
      <c r="L466" s="43" t="s">
        <v>413</v>
      </c>
      <c r="M466" s="43" t="s">
        <v>585</v>
      </c>
      <c r="N466" s="43" t="s">
        <v>539</v>
      </c>
      <c r="O466" s="52" t="s">
        <v>326</v>
      </c>
      <c r="P466" s="63" t="s">
        <v>276</v>
      </c>
      <c r="Q466" s="57" t="str">
        <f>MID(Tabla1[[#This Row],[Aplicación]],14,1)</f>
        <v>2</v>
      </c>
      <c r="R466" s="35" t="s">
        <v>265</v>
      </c>
      <c r="S466" s="57" t="str">
        <f>MID(Tabla1[[#This Row],[Aplicación]],6,2)</f>
        <v>11</v>
      </c>
      <c r="T466" s="54" t="str">
        <f>VLOOKUP(Tabla1[[#This Row],[AREA]],Hoja1!A:B,2,FALSE)</f>
        <v>11. Salud pública y seguridad ciudadana</v>
      </c>
      <c r="U466" s="57" t="str">
        <f>MID(Tabla1[[#This Row],[Aplicación]],9,4)</f>
        <v>1361</v>
      </c>
      <c r="V466" s="54" t="str">
        <f>VLOOKUP(Tabla1[[#This Row],[PROGRAMA]],Hoja1!A:B,2,FALSE)</f>
        <v>1361. Prevención y extinción de incencios</v>
      </c>
      <c r="W466" s="57" t="str">
        <f>MID(Tabla1[[#This Row],[Aplicación]],14,2)</f>
        <v>22</v>
      </c>
      <c r="X466" s="57" t="str">
        <f>MID(Tabla1[[#This Row],[Aplicación]],14,6)</f>
        <v>22199</v>
      </c>
    </row>
    <row r="467" spans="1:24" hidden="1" x14ac:dyDescent="0.25">
      <c r="A467" s="60">
        <v>220240003065</v>
      </c>
      <c r="B467" s="43" t="s">
        <v>390</v>
      </c>
      <c r="C467" s="61">
        <v>45343</v>
      </c>
      <c r="D467" s="60">
        <v>22024001765</v>
      </c>
      <c r="E467" s="43" t="s">
        <v>1373</v>
      </c>
      <c r="F467" s="62">
        <v>529.98</v>
      </c>
      <c r="G467" s="43" t="s">
        <v>1137</v>
      </c>
      <c r="H467" s="43" t="s">
        <v>1951</v>
      </c>
      <c r="I467" s="60">
        <v>220</v>
      </c>
      <c r="J467" s="43" t="s">
        <v>1138</v>
      </c>
      <c r="K467" s="43" t="s">
        <v>486</v>
      </c>
      <c r="L467" s="43" t="s">
        <v>413</v>
      </c>
      <c r="M467" s="43" t="s">
        <v>585</v>
      </c>
      <c r="N467" s="43" t="s">
        <v>539</v>
      </c>
      <c r="O467" s="52" t="s">
        <v>326</v>
      </c>
      <c r="P467" s="63" t="s">
        <v>276</v>
      </c>
      <c r="Q467" s="57" t="str">
        <f>MID(Tabla1[[#This Row],[Aplicación]],14,1)</f>
        <v>2</v>
      </c>
      <c r="R467" s="35" t="s">
        <v>265</v>
      </c>
      <c r="S467" s="57" t="str">
        <f>MID(Tabla1[[#This Row],[Aplicación]],6,2)</f>
        <v>08</v>
      </c>
      <c r="T467" s="54" t="str">
        <f>VLOOKUP(Tabla1[[#This Row],[AREA]],Hoja1!A:B,2,FALSE)</f>
        <v>08. Tráfico y movilidad</v>
      </c>
      <c r="U467" s="57" t="str">
        <f>MID(Tabla1[[#This Row],[Aplicación]],9,4)</f>
        <v>1301</v>
      </c>
      <c r="V467" s="54" t="str">
        <f>VLOOKUP(Tabla1[[#This Row],[PROGRAMA]],Hoja1!A:B,2,FALSE)</f>
        <v>1301. Dirección del área de tráfico y movilidad</v>
      </c>
      <c r="W467" s="57" t="str">
        <f>MID(Tabla1[[#This Row],[Aplicación]],14,2)</f>
        <v>22</v>
      </c>
      <c r="X467" s="57" t="str">
        <f>MID(Tabla1[[#This Row],[Aplicación]],14,6)</f>
        <v>22699</v>
      </c>
    </row>
    <row r="468" spans="1:24" hidden="1" x14ac:dyDescent="0.25">
      <c r="A468" s="60">
        <v>220240001329</v>
      </c>
      <c r="B468" s="43" t="s">
        <v>390</v>
      </c>
      <c r="C468" s="61">
        <v>45331</v>
      </c>
      <c r="D468" s="60">
        <v>22024001479</v>
      </c>
      <c r="E468" s="43" t="s">
        <v>1179</v>
      </c>
      <c r="F468" s="62">
        <v>539.13</v>
      </c>
      <c r="G468" s="43" t="s">
        <v>883</v>
      </c>
      <c r="H468" s="43" t="s">
        <v>1952</v>
      </c>
      <c r="I468" s="60">
        <v>220</v>
      </c>
      <c r="J468" s="43" t="s">
        <v>398</v>
      </c>
      <c r="K468" s="43" t="s">
        <v>398</v>
      </c>
      <c r="L468" s="43" t="s">
        <v>399</v>
      </c>
      <c r="M468" s="43" t="s">
        <v>585</v>
      </c>
      <c r="N468" s="43" t="s">
        <v>539</v>
      </c>
      <c r="O468" s="52" t="s">
        <v>326</v>
      </c>
      <c r="P468" s="63" t="s">
        <v>276</v>
      </c>
      <c r="Q468" s="57" t="str">
        <f>MID(Tabla1[[#This Row],[Aplicación]],14,1)</f>
        <v>2</v>
      </c>
      <c r="R468" s="35" t="s">
        <v>265</v>
      </c>
      <c r="S468" s="57" t="str">
        <f>MID(Tabla1[[#This Row],[Aplicación]],6,2)</f>
        <v>06</v>
      </c>
      <c r="T468" s="54" t="str">
        <f>VLOOKUP(Tabla1[[#This Row],[AREA]],Hoja1!A:B,2,FALSE)</f>
        <v>06. Educación y cultura</v>
      </c>
      <c r="U468" s="57" t="str">
        <f>MID(Tabla1[[#This Row],[Aplicación]],9,4)</f>
        <v>3321</v>
      </c>
      <c r="V468" s="54" t="str">
        <f>VLOOKUP(Tabla1[[#This Row],[PROGRAMA]],Hoja1!A:B,2,FALSE)</f>
        <v>3321. Bibliotecas públicas</v>
      </c>
      <c r="W468" s="57" t="str">
        <f>MID(Tabla1[[#This Row],[Aplicación]],14,2)</f>
        <v>21</v>
      </c>
      <c r="X468" s="57" t="str">
        <f>MID(Tabla1[[#This Row],[Aplicación]],14,6)</f>
        <v>213</v>
      </c>
    </row>
    <row r="469" spans="1:24" hidden="1" x14ac:dyDescent="0.25">
      <c r="A469" s="60">
        <v>220240000806</v>
      </c>
      <c r="B469" s="43" t="s">
        <v>390</v>
      </c>
      <c r="C469" s="61">
        <v>45330</v>
      </c>
      <c r="D469" s="60">
        <v>22024000754</v>
      </c>
      <c r="E469" s="43" t="s">
        <v>1344</v>
      </c>
      <c r="F469" s="62">
        <v>540.87</v>
      </c>
      <c r="G469" s="43" t="s">
        <v>1948</v>
      </c>
      <c r="H469" s="43" t="s">
        <v>1953</v>
      </c>
      <c r="I469" s="60">
        <v>220</v>
      </c>
      <c r="J469" s="43" t="s">
        <v>398</v>
      </c>
      <c r="K469" s="43" t="s">
        <v>398</v>
      </c>
      <c r="L469" s="43" t="s">
        <v>413</v>
      </c>
      <c r="M469" s="43" t="s">
        <v>585</v>
      </c>
      <c r="N469" s="43" t="s">
        <v>539</v>
      </c>
      <c r="O469" s="52" t="s">
        <v>326</v>
      </c>
      <c r="P469" s="63" t="s">
        <v>276</v>
      </c>
      <c r="Q469" s="57" t="str">
        <f>MID(Tabla1[[#This Row],[Aplicación]],14,1)</f>
        <v>2</v>
      </c>
      <c r="R469" s="35" t="s">
        <v>265</v>
      </c>
      <c r="S469" s="57" t="str">
        <f>MID(Tabla1[[#This Row],[Aplicación]],6,2)</f>
        <v>11</v>
      </c>
      <c r="T469" s="54" t="str">
        <f>VLOOKUP(Tabla1[[#This Row],[AREA]],Hoja1!A:B,2,FALSE)</f>
        <v>11. Salud pública y seguridad ciudadana</v>
      </c>
      <c r="U469" s="57" t="str">
        <f>MID(Tabla1[[#This Row],[Aplicación]],9,4)</f>
        <v>1321</v>
      </c>
      <c r="V469" s="54" t="str">
        <f>VLOOKUP(Tabla1[[#This Row],[PROGRAMA]],Hoja1!A:B,2,FALSE)</f>
        <v>1321. Policía municipal</v>
      </c>
      <c r="W469" s="57" t="str">
        <f>MID(Tabla1[[#This Row],[Aplicación]],14,2)</f>
        <v>22</v>
      </c>
      <c r="X469" s="57" t="str">
        <f>MID(Tabla1[[#This Row],[Aplicación]],14,6)</f>
        <v>22699</v>
      </c>
    </row>
    <row r="470" spans="1:24" hidden="1" x14ac:dyDescent="0.25">
      <c r="A470" s="60">
        <v>220239000307</v>
      </c>
      <c r="B470" s="43" t="s">
        <v>390</v>
      </c>
      <c r="C470" s="61">
        <v>45292</v>
      </c>
      <c r="D470" s="60">
        <v>22024001073</v>
      </c>
      <c r="E470" s="43" t="s">
        <v>1187</v>
      </c>
      <c r="F470" s="62">
        <v>5445</v>
      </c>
      <c r="G470" s="43" t="s">
        <v>856</v>
      </c>
      <c r="H470" s="43" t="s">
        <v>991</v>
      </c>
      <c r="I470" s="60">
        <v>220</v>
      </c>
      <c r="J470" s="43" t="s">
        <v>393</v>
      </c>
      <c r="K470" s="43" t="s">
        <v>393</v>
      </c>
      <c r="L470" s="43" t="s">
        <v>399</v>
      </c>
      <c r="M470" s="43" t="s">
        <v>395</v>
      </c>
      <c r="N470" s="43" t="s">
        <v>396</v>
      </c>
      <c r="O470" s="52" t="s">
        <v>321</v>
      </c>
      <c r="P470" s="63" t="s">
        <v>276</v>
      </c>
      <c r="Q470" s="57" t="str">
        <f>MID(Tabla1[[#This Row],[Aplicación]],14,1)</f>
        <v>2</v>
      </c>
      <c r="R470" s="35" t="s">
        <v>265</v>
      </c>
      <c r="S470" s="57" t="str">
        <f>MID(Tabla1[[#This Row],[Aplicación]],6,2)</f>
        <v>11</v>
      </c>
      <c r="T470" s="54" t="str">
        <f>VLOOKUP(Tabla1[[#This Row],[AREA]],Hoja1!A:B,2,FALSE)</f>
        <v>11. Salud pública y seguridad ciudadana</v>
      </c>
      <c r="U470" s="57" t="str">
        <f>MID(Tabla1[[#This Row],[Aplicación]],9,4)</f>
        <v>1361</v>
      </c>
      <c r="V470" s="54" t="str">
        <f>VLOOKUP(Tabla1[[#This Row],[PROGRAMA]],Hoja1!A:B,2,FALSE)</f>
        <v>1361. Prevención y extinción de incencios</v>
      </c>
      <c r="W470" s="57" t="str">
        <f>MID(Tabla1[[#This Row],[Aplicación]],14,2)</f>
        <v>21</v>
      </c>
      <c r="X470" s="57" t="str">
        <f>MID(Tabla1[[#This Row],[Aplicación]],14,6)</f>
        <v>213</v>
      </c>
    </row>
    <row r="471" spans="1:24" hidden="1" x14ac:dyDescent="0.25">
      <c r="A471" s="60">
        <v>220240006643</v>
      </c>
      <c r="B471" s="43" t="s">
        <v>390</v>
      </c>
      <c r="C471" s="61">
        <v>45365</v>
      </c>
      <c r="D471" s="60">
        <v>22024003382</v>
      </c>
      <c r="E471" s="43" t="s">
        <v>1370</v>
      </c>
      <c r="F471" s="62">
        <v>544.5</v>
      </c>
      <c r="G471" s="43" t="s">
        <v>371</v>
      </c>
      <c r="H471" s="43" t="s">
        <v>1955</v>
      </c>
      <c r="I471" s="60">
        <v>220</v>
      </c>
      <c r="J471" s="43" t="s">
        <v>398</v>
      </c>
      <c r="K471" s="43" t="s">
        <v>398</v>
      </c>
      <c r="L471" s="43" t="s">
        <v>399</v>
      </c>
      <c r="M471" s="43" t="s">
        <v>585</v>
      </c>
      <c r="N471" s="43" t="s">
        <v>539</v>
      </c>
      <c r="O471" s="52" t="s">
        <v>326</v>
      </c>
      <c r="P471" s="63" t="s">
        <v>276</v>
      </c>
      <c r="Q471" s="57" t="str">
        <f>MID(Tabla1[[#This Row],[Aplicación]],14,1)</f>
        <v>2</v>
      </c>
      <c r="R471" s="35" t="s">
        <v>265</v>
      </c>
      <c r="S471" s="57" t="str">
        <f>MID(Tabla1[[#This Row],[Aplicación]],6,2)</f>
        <v>03</v>
      </c>
      <c r="T471" s="54" t="str">
        <f>VLOOKUP(Tabla1[[#This Row],[AREA]],Hoja1!A:B,2,FALSE)</f>
        <v>03. Participación ciudadana y deportes</v>
      </c>
      <c r="U471" s="57" t="str">
        <f>MID(Tabla1[[#This Row],[Aplicación]],9,4)</f>
        <v>9241</v>
      </c>
      <c r="V471" s="54" t="str">
        <f>VLOOKUP(Tabla1[[#This Row],[PROGRAMA]],Hoja1!A:B,2,FALSE)</f>
        <v>9241. Participación ciudadana</v>
      </c>
      <c r="W471" s="57" t="str">
        <f>MID(Tabla1[[#This Row],[Aplicación]],14,2)</f>
        <v>22</v>
      </c>
      <c r="X471" s="57" t="str">
        <f>MID(Tabla1[[#This Row],[Aplicación]],14,6)</f>
        <v>22609</v>
      </c>
    </row>
    <row r="472" spans="1:24" hidden="1" x14ac:dyDescent="0.25">
      <c r="A472" s="60">
        <v>220240000829</v>
      </c>
      <c r="B472" s="43" t="s">
        <v>390</v>
      </c>
      <c r="C472" s="61">
        <v>45330</v>
      </c>
      <c r="D472" s="60">
        <v>22024000946</v>
      </c>
      <c r="E472" s="43" t="s">
        <v>1315</v>
      </c>
      <c r="F472" s="62">
        <v>544.5</v>
      </c>
      <c r="G472" s="43" t="s">
        <v>26</v>
      </c>
      <c r="H472" s="43" t="s">
        <v>1956</v>
      </c>
      <c r="I472" s="60">
        <v>220</v>
      </c>
      <c r="J472" s="43" t="s">
        <v>398</v>
      </c>
      <c r="K472" s="43" t="s">
        <v>398</v>
      </c>
      <c r="L472" s="43" t="s">
        <v>413</v>
      </c>
      <c r="M472" s="43" t="s">
        <v>585</v>
      </c>
      <c r="N472" s="43" t="s">
        <v>539</v>
      </c>
      <c r="O472" s="52" t="s">
        <v>326</v>
      </c>
      <c r="P472" s="63" t="s">
        <v>276</v>
      </c>
      <c r="Q472" s="57" t="str">
        <f>MID(Tabla1[[#This Row],[Aplicación]],14,1)</f>
        <v>2</v>
      </c>
      <c r="R472" s="35" t="s">
        <v>265</v>
      </c>
      <c r="S472" s="57" t="str">
        <f>MID(Tabla1[[#This Row],[Aplicación]],6,2)</f>
        <v>10</v>
      </c>
      <c r="T472" s="54" t="str">
        <f>VLOOKUP(Tabla1[[#This Row],[AREA]],Hoja1!A:B,2,FALSE)</f>
        <v>10. Personas mayores, familia y servicios sociales</v>
      </c>
      <c r="U472" s="57" t="str">
        <f>MID(Tabla1[[#This Row],[Aplicación]],9,4)</f>
        <v>2314</v>
      </c>
      <c r="V472" s="54" t="str">
        <f>VLOOKUP(Tabla1[[#This Row],[PROGRAMA]],Hoja1!A:B,2,FALSE)</f>
        <v>2314. Centro de programas juveniles</v>
      </c>
      <c r="W472" s="57" t="str">
        <f>MID(Tabla1[[#This Row],[Aplicación]],14,2)</f>
        <v>22</v>
      </c>
      <c r="X472" s="57" t="str">
        <f>MID(Tabla1[[#This Row],[Aplicación]],14,6)</f>
        <v>22613</v>
      </c>
    </row>
    <row r="473" spans="1:24" hidden="1" x14ac:dyDescent="0.25">
      <c r="A473" s="60">
        <v>220240006632</v>
      </c>
      <c r="B473" s="43" t="s">
        <v>390</v>
      </c>
      <c r="C473" s="61">
        <v>45365</v>
      </c>
      <c r="D473" s="60">
        <v>22024003328</v>
      </c>
      <c r="E473" s="43" t="s">
        <v>1344</v>
      </c>
      <c r="F473" s="62">
        <v>544.5</v>
      </c>
      <c r="G473" s="43" t="s">
        <v>917</v>
      </c>
      <c r="H473" s="43" t="s">
        <v>1957</v>
      </c>
      <c r="I473" s="60">
        <v>220</v>
      </c>
      <c r="J473" s="43" t="s">
        <v>393</v>
      </c>
      <c r="K473" s="43" t="s">
        <v>393</v>
      </c>
      <c r="L473" s="43" t="s">
        <v>413</v>
      </c>
      <c r="M473" s="43" t="s">
        <v>585</v>
      </c>
      <c r="N473" s="43" t="s">
        <v>539</v>
      </c>
      <c r="O473" s="52" t="s">
        <v>326</v>
      </c>
      <c r="P473" s="63" t="s">
        <v>276</v>
      </c>
      <c r="Q473" s="57" t="str">
        <f>MID(Tabla1[[#This Row],[Aplicación]],14,1)</f>
        <v>2</v>
      </c>
      <c r="R473" s="35" t="s">
        <v>265</v>
      </c>
      <c r="S473" s="57" t="str">
        <f>MID(Tabla1[[#This Row],[Aplicación]],6,2)</f>
        <v>11</v>
      </c>
      <c r="T473" s="54" t="str">
        <f>VLOOKUP(Tabla1[[#This Row],[AREA]],Hoja1!A:B,2,FALSE)</f>
        <v>11. Salud pública y seguridad ciudadana</v>
      </c>
      <c r="U473" s="57" t="str">
        <f>MID(Tabla1[[#This Row],[Aplicación]],9,4)</f>
        <v>1321</v>
      </c>
      <c r="V473" s="54" t="str">
        <f>VLOOKUP(Tabla1[[#This Row],[PROGRAMA]],Hoja1!A:B,2,FALSE)</f>
        <v>1321. Policía municipal</v>
      </c>
      <c r="W473" s="57" t="str">
        <f>MID(Tabla1[[#This Row],[Aplicación]],14,2)</f>
        <v>22</v>
      </c>
      <c r="X473" s="57" t="str">
        <f>MID(Tabla1[[#This Row],[Aplicación]],14,6)</f>
        <v>22699</v>
      </c>
    </row>
    <row r="474" spans="1:24" hidden="1" x14ac:dyDescent="0.25">
      <c r="A474" s="60">
        <v>220240003678</v>
      </c>
      <c r="B474" s="43" t="s">
        <v>390</v>
      </c>
      <c r="C474" s="61">
        <v>45351</v>
      </c>
      <c r="D474" s="60">
        <v>22024002305</v>
      </c>
      <c r="E474" s="43" t="s">
        <v>1370</v>
      </c>
      <c r="F474" s="62">
        <v>550</v>
      </c>
      <c r="G474" s="43" t="s">
        <v>1958</v>
      </c>
      <c r="H474" s="43" t="s">
        <v>1959</v>
      </c>
      <c r="I474" s="60">
        <v>220</v>
      </c>
      <c r="J474" s="43" t="s">
        <v>699</v>
      </c>
      <c r="K474" s="43" t="s">
        <v>398</v>
      </c>
      <c r="L474" s="43" t="s">
        <v>399</v>
      </c>
      <c r="M474" s="43" t="s">
        <v>585</v>
      </c>
      <c r="N474" s="43" t="s">
        <v>539</v>
      </c>
      <c r="O474" s="52" t="s">
        <v>326</v>
      </c>
      <c r="P474" s="63" t="s">
        <v>276</v>
      </c>
      <c r="Q474" s="57" t="str">
        <f>MID(Tabla1[[#This Row],[Aplicación]],14,1)</f>
        <v>2</v>
      </c>
      <c r="R474" s="35" t="s">
        <v>265</v>
      </c>
      <c r="S474" s="57" t="str">
        <f>MID(Tabla1[[#This Row],[Aplicación]],6,2)</f>
        <v>03</v>
      </c>
      <c r="T474" s="54" t="str">
        <f>VLOOKUP(Tabla1[[#This Row],[AREA]],Hoja1!A:B,2,FALSE)</f>
        <v>03. Participación ciudadana y deportes</v>
      </c>
      <c r="U474" s="57" t="str">
        <f>MID(Tabla1[[#This Row],[Aplicación]],9,4)</f>
        <v>9241</v>
      </c>
      <c r="V474" s="54" t="str">
        <f>VLOOKUP(Tabla1[[#This Row],[PROGRAMA]],Hoja1!A:B,2,FALSE)</f>
        <v>9241. Participación ciudadana</v>
      </c>
      <c r="W474" s="57" t="str">
        <f>MID(Tabla1[[#This Row],[Aplicación]],14,2)</f>
        <v>22</v>
      </c>
      <c r="X474" s="57" t="str">
        <f>MID(Tabla1[[#This Row],[Aplicación]],14,6)</f>
        <v>22609</v>
      </c>
    </row>
    <row r="475" spans="1:24" hidden="1" x14ac:dyDescent="0.25">
      <c r="A475" s="60">
        <v>220239000092</v>
      </c>
      <c r="B475" s="43" t="s">
        <v>390</v>
      </c>
      <c r="C475" s="61">
        <v>45292</v>
      </c>
      <c r="D475" s="60">
        <v>22024001151</v>
      </c>
      <c r="E475" s="43" t="s">
        <v>1385</v>
      </c>
      <c r="F475" s="62">
        <v>10485.32</v>
      </c>
      <c r="G475" s="43" t="s">
        <v>670</v>
      </c>
      <c r="H475" s="43" t="s">
        <v>1960</v>
      </c>
      <c r="I475" s="60">
        <v>220</v>
      </c>
      <c r="J475" s="43" t="s">
        <v>420</v>
      </c>
      <c r="K475" s="43" t="s">
        <v>420</v>
      </c>
      <c r="L475" s="43" t="s">
        <v>399</v>
      </c>
      <c r="M475" s="43" t="s">
        <v>395</v>
      </c>
      <c r="N475" s="43" t="s">
        <v>396</v>
      </c>
      <c r="O475" s="52" t="s">
        <v>321</v>
      </c>
      <c r="P475" s="63" t="s">
        <v>276</v>
      </c>
      <c r="Q475" s="57" t="str">
        <f>MID(Tabla1[[#This Row],[Aplicación]],14,1)</f>
        <v>2</v>
      </c>
      <c r="R475" s="35" t="s">
        <v>265</v>
      </c>
      <c r="S475" s="57" t="str">
        <f>MID(Tabla1[[#This Row],[Aplicación]],6,2)</f>
        <v>07</v>
      </c>
      <c r="T475" s="54" t="str">
        <f>VLOOKUP(Tabla1[[#This Row],[AREA]],Hoja1!A:B,2,FALSE)</f>
        <v>07. Medio ambiente</v>
      </c>
      <c r="U475" s="57" t="str">
        <f>MID(Tabla1[[#This Row],[Aplicación]],9,4)</f>
        <v>1701</v>
      </c>
      <c r="V475" s="54" t="str">
        <f>VLOOKUP(Tabla1[[#This Row],[PROGRAMA]],Hoja1!A:B,2,FALSE)</f>
        <v>1701. Dirección del área de medio ambiente</v>
      </c>
      <c r="W475" s="57" t="str">
        <f>MID(Tabla1[[#This Row],[Aplicación]],14,2)</f>
        <v>22</v>
      </c>
      <c r="X475" s="57" t="str">
        <f>MID(Tabla1[[#This Row],[Aplicación]],14,6)</f>
        <v>22799</v>
      </c>
    </row>
    <row r="476" spans="1:24" hidden="1" x14ac:dyDescent="0.25">
      <c r="A476" s="60">
        <v>220240000752</v>
      </c>
      <c r="B476" s="43" t="s">
        <v>390</v>
      </c>
      <c r="C476" s="61">
        <v>45327</v>
      </c>
      <c r="D476" s="60">
        <v>22024000428</v>
      </c>
      <c r="E476" s="43" t="s">
        <v>1287</v>
      </c>
      <c r="F476" s="62">
        <v>550.54999999999995</v>
      </c>
      <c r="G476" s="43" t="s">
        <v>97</v>
      </c>
      <c r="H476" s="43" t="s">
        <v>1961</v>
      </c>
      <c r="I476" s="60">
        <v>220</v>
      </c>
      <c r="J476" s="43" t="s">
        <v>398</v>
      </c>
      <c r="K476" s="43" t="s">
        <v>398</v>
      </c>
      <c r="L476" s="43" t="s">
        <v>399</v>
      </c>
      <c r="M476" s="43" t="s">
        <v>585</v>
      </c>
      <c r="N476" s="43" t="s">
        <v>539</v>
      </c>
      <c r="O476" s="52" t="s">
        <v>326</v>
      </c>
      <c r="P476" s="63" t="s">
        <v>276</v>
      </c>
      <c r="Q476" s="57" t="str">
        <f>MID(Tabla1[[#This Row],[Aplicación]],14,1)</f>
        <v>2</v>
      </c>
      <c r="R476" s="35" t="s">
        <v>265</v>
      </c>
      <c r="S476" s="57" t="str">
        <f>MID(Tabla1[[#This Row],[Aplicación]],6,2)</f>
        <v>10</v>
      </c>
      <c r="T476" s="54" t="str">
        <f>VLOOKUP(Tabla1[[#This Row],[AREA]],Hoja1!A:B,2,FALSE)</f>
        <v>10. Personas mayores, familia y servicios sociales</v>
      </c>
      <c r="U476" s="57" t="str">
        <f>MID(Tabla1[[#This Row],[Aplicación]],9,4)</f>
        <v>2311</v>
      </c>
      <c r="V476" s="54" t="str">
        <f>VLOOKUP(Tabla1[[#This Row],[PROGRAMA]],Hoja1!A:B,2,FALSE)</f>
        <v>2311. Intervención social</v>
      </c>
      <c r="W476" s="57" t="str">
        <f>MID(Tabla1[[#This Row],[Aplicación]],14,2)</f>
        <v>21</v>
      </c>
      <c r="X476" s="57" t="str">
        <f>MID(Tabla1[[#This Row],[Aplicación]],14,6)</f>
        <v>212</v>
      </c>
    </row>
    <row r="477" spans="1:24" hidden="1" x14ac:dyDescent="0.25">
      <c r="A477" s="60">
        <v>220240008417</v>
      </c>
      <c r="B477" s="43" t="s">
        <v>390</v>
      </c>
      <c r="C477" s="61">
        <v>45373</v>
      </c>
      <c r="D477" s="60">
        <v>22024003574</v>
      </c>
      <c r="E477" s="43" t="s">
        <v>1386</v>
      </c>
      <c r="F477" s="62">
        <v>555</v>
      </c>
      <c r="G477" s="43" t="s">
        <v>1087</v>
      </c>
      <c r="H477" s="43" t="s">
        <v>1962</v>
      </c>
      <c r="I477" s="60">
        <v>220</v>
      </c>
      <c r="J477" s="43" t="s">
        <v>398</v>
      </c>
      <c r="K477" s="43" t="s">
        <v>398</v>
      </c>
      <c r="L477" s="43" t="s">
        <v>413</v>
      </c>
      <c r="M477" s="43" t="s">
        <v>585</v>
      </c>
      <c r="N477" s="43" t="s">
        <v>539</v>
      </c>
      <c r="O477" s="52" t="s">
        <v>326</v>
      </c>
      <c r="P477" s="63" t="s">
        <v>276</v>
      </c>
      <c r="Q477" s="57" t="str">
        <f>MID(Tabla1[[#This Row],[Aplicación]],14,1)</f>
        <v>2</v>
      </c>
      <c r="R477" s="35" t="s">
        <v>265</v>
      </c>
      <c r="S477" s="57" t="str">
        <f>MID(Tabla1[[#This Row],[Aplicación]],6,2)</f>
        <v>02</v>
      </c>
      <c r="T477" s="54" t="str">
        <f>VLOOKUP(Tabla1[[#This Row],[AREA]],Hoja1!A:B,2,FALSE)</f>
        <v>02. Urbanismo y vivienda</v>
      </c>
      <c r="U477" s="57" t="str">
        <f>MID(Tabla1[[#This Row],[Aplicación]],9,4)</f>
        <v>9332</v>
      </c>
      <c r="V477" s="54" t="str">
        <f>VLOOKUP(Tabla1[[#This Row],[PROGRAMA]],Hoja1!A:B,2,FALSE)</f>
        <v>9332. Mantenimiento de edificios e instalaciones municipales</v>
      </c>
      <c r="W477" s="57" t="str">
        <f>MID(Tabla1[[#This Row],[Aplicación]],14,2)</f>
        <v>22</v>
      </c>
      <c r="X477" s="57" t="str">
        <f>MID(Tabla1[[#This Row],[Aplicación]],14,6)</f>
        <v>22104</v>
      </c>
    </row>
    <row r="478" spans="1:24" hidden="1" x14ac:dyDescent="0.25">
      <c r="A478" s="60">
        <v>220240001337</v>
      </c>
      <c r="B478" s="43" t="s">
        <v>390</v>
      </c>
      <c r="C478" s="61">
        <v>45331</v>
      </c>
      <c r="D478" s="60">
        <v>22024001561</v>
      </c>
      <c r="E478" s="43" t="s">
        <v>1294</v>
      </c>
      <c r="F478" s="62">
        <v>4560</v>
      </c>
      <c r="G478" s="43" t="s">
        <v>960</v>
      </c>
      <c r="H478" s="43" t="s">
        <v>1963</v>
      </c>
      <c r="I478" s="60">
        <v>220</v>
      </c>
      <c r="J478" s="43" t="s">
        <v>393</v>
      </c>
      <c r="K478" s="43" t="s">
        <v>393</v>
      </c>
      <c r="L478" s="43" t="s">
        <v>413</v>
      </c>
      <c r="M478" s="43" t="s">
        <v>585</v>
      </c>
      <c r="N478" s="43" t="s">
        <v>539</v>
      </c>
      <c r="O478" s="52" t="s">
        <v>326</v>
      </c>
      <c r="P478" s="63" t="s">
        <v>276</v>
      </c>
      <c r="Q478" s="57" t="str">
        <f>MID(Tabla1[[#This Row],[Aplicación]],14,1)</f>
        <v>2</v>
      </c>
      <c r="R478" s="35" t="s">
        <v>265</v>
      </c>
      <c r="S478" s="57" t="str">
        <f>MID(Tabla1[[#This Row],[Aplicación]],6,2)</f>
        <v>06</v>
      </c>
      <c r="T478" s="54" t="str">
        <f>VLOOKUP(Tabla1[[#This Row],[AREA]],Hoja1!A:B,2,FALSE)</f>
        <v>06. Educación y cultura</v>
      </c>
      <c r="U478" s="57" t="str">
        <f>MID(Tabla1[[#This Row],[Aplicación]],9,4)</f>
        <v>3321</v>
      </c>
      <c r="V478" s="54" t="str">
        <f>VLOOKUP(Tabla1[[#This Row],[PROGRAMA]],Hoja1!A:B,2,FALSE)</f>
        <v>3321. Bibliotecas públicas</v>
      </c>
      <c r="W478" s="57" t="str">
        <f>MID(Tabla1[[#This Row],[Aplicación]],14,2)</f>
        <v>22</v>
      </c>
      <c r="X478" s="57" t="str">
        <f>MID(Tabla1[[#This Row],[Aplicación]],14,6)</f>
        <v>22001</v>
      </c>
    </row>
    <row r="479" spans="1:24" hidden="1" x14ac:dyDescent="0.25">
      <c r="A479" s="60">
        <v>220240001130</v>
      </c>
      <c r="B479" s="43" t="s">
        <v>658</v>
      </c>
      <c r="C479" s="61">
        <v>45330</v>
      </c>
      <c r="D479" s="60">
        <v>22024000752</v>
      </c>
      <c r="E479" s="43" t="s">
        <v>1294</v>
      </c>
      <c r="F479" s="62">
        <v>152</v>
      </c>
      <c r="G479" s="43" t="s">
        <v>960</v>
      </c>
      <c r="H479" s="43" t="s">
        <v>1964</v>
      </c>
      <c r="I479" s="60">
        <v>240</v>
      </c>
      <c r="J479" s="43" t="s">
        <v>393</v>
      </c>
      <c r="K479" s="43" t="s">
        <v>393</v>
      </c>
      <c r="L479" s="43" t="s">
        <v>413</v>
      </c>
      <c r="M479" s="43" t="s">
        <v>585</v>
      </c>
      <c r="N479" s="43" t="s">
        <v>539</v>
      </c>
      <c r="O479" s="52" t="s">
        <v>326</v>
      </c>
      <c r="P479" s="63" t="s">
        <v>276</v>
      </c>
      <c r="Q479" s="57" t="str">
        <f>MID(Tabla1[[#This Row],[Aplicación]],14,1)</f>
        <v>2</v>
      </c>
      <c r="R479" s="35" t="s">
        <v>265</v>
      </c>
      <c r="S479" s="57" t="str">
        <f>MID(Tabla1[[#This Row],[Aplicación]],6,2)</f>
        <v>06</v>
      </c>
      <c r="T479" s="54" t="str">
        <f>VLOOKUP(Tabla1[[#This Row],[AREA]],Hoja1!A:B,2,FALSE)</f>
        <v>06. Educación y cultura</v>
      </c>
      <c r="U479" s="57" t="str">
        <f>MID(Tabla1[[#This Row],[Aplicación]],9,4)</f>
        <v>3321</v>
      </c>
      <c r="V479" s="54" t="str">
        <f>VLOOKUP(Tabla1[[#This Row],[PROGRAMA]],Hoja1!A:B,2,FALSE)</f>
        <v>3321. Bibliotecas públicas</v>
      </c>
      <c r="W479" s="57" t="str">
        <f>MID(Tabla1[[#This Row],[Aplicación]],14,2)</f>
        <v>22</v>
      </c>
      <c r="X479" s="57" t="str">
        <f>MID(Tabla1[[#This Row],[Aplicación]],14,6)</f>
        <v>22001</v>
      </c>
    </row>
    <row r="480" spans="1:24" hidden="1" x14ac:dyDescent="0.25">
      <c r="A480" s="60">
        <v>220239000943</v>
      </c>
      <c r="B480" s="43" t="s">
        <v>390</v>
      </c>
      <c r="C480" s="61">
        <v>45292</v>
      </c>
      <c r="D480" s="60">
        <v>22024001551</v>
      </c>
      <c r="E480" s="43" t="s">
        <v>1154</v>
      </c>
      <c r="F480" s="62">
        <v>1572.6</v>
      </c>
      <c r="G480" s="43" t="s">
        <v>429</v>
      </c>
      <c r="H480" s="43" t="s">
        <v>1965</v>
      </c>
      <c r="I480" s="60">
        <v>220</v>
      </c>
      <c r="J480" s="43" t="s">
        <v>398</v>
      </c>
      <c r="K480" s="43" t="s">
        <v>398</v>
      </c>
      <c r="L480" s="43" t="s">
        <v>413</v>
      </c>
      <c r="M480" s="43" t="s">
        <v>395</v>
      </c>
      <c r="N480" s="43" t="s">
        <v>396</v>
      </c>
      <c r="O480" s="52" t="s">
        <v>321</v>
      </c>
      <c r="P480" s="63" t="s">
        <v>276</v>
      </c>
      <c r="Q480" s="57" t="str">
        <f>MID(Tabla1[[#This Row],[Aplicación]],14,1)</f>
        <v>2</v>
      </c>
      <c r="R480" s="35" t="s">
        <v>265</v>
      </c>
      <c r="S480" s="57" t="str">
        <f>MID(Tabla1[[#This Row],[Aplicación]],6,2)</f>
        <v>01</v>
      </c>
      <c r="T480" s="54" t="str">
        <f>VLOOKUP(Tabla1[[#This Row],[AREA]],Hoja1!A:B,2,FALSE)</f>
        <v>01. Alcaldía</v>
      </c>
      <c r="U480" s="57" t="str">
        <f>MID(Tabla1[[#This Row],[Aplicación]],9,4)</f>
        <v>9207</v>
      </c>
      <c r="V480" s="54" t="str">
        <f>VLOOKUP(Tabla1[[#This Row],[PROGRAMA]],Hoja1!A:B,2,FALSE)</f>
        <v>9207. Gobierno y relaciones</v>
      </c>
      <c r="W480" s="57" t="str">
        <f>MID(Tabla1[[#This Row],[Aplicación]],14,2)</f>
        <v>21</v>
      </c>
      <c r="X480" s="57" t="str">
        <f>MID(Tabla1[[#This Row],[Aplicación]],14,6)</f>
        <v>213</v>
      </c>
    </row>
    <row r="481" spans="1:24" hidden="1" x14ac:dyDescent="0.25">
      <c r="A481" s="60">
        <v>220239000945</v>
      </c>
      <c r="B481" s="43" t="s">
        <v>390</v>
      </c>
      <c r="C481" s="61">
        <v>45292</v>
      </c>
      <c r="D481" s="60">
        <v>22024001859</v>
      </c>
      <c r="E481" s="43" t="s">
        <v>1185</v>
      </c>
      <c r="F481" s="62">
        <v>1503.26</v>
      </c>
      <c r="G481" s="43" t="s">
        <v>429</v>
      </c>
      <c r="H481" s="43" t="s">
        <v>1966</v>
      </c>
      <c r="I481" s="60">
        <v>220</v>
      </c>
      <c r="J481" s="43" t="s">
        <v>398</v>
      </c>
      <c r="K481" s="43" t="s">
        <v>398</v>
      </c>
      <c r="L481" s="43" t="s">
        <v>399</v>
      </c>
      <c r="M481" s="43" t="s">
        <v>395</v>
      </c>
      <c r="N481" s="43" t="s">
        <v>396</v>
      </c>
      <c r="O481" s="52" t="s">
        <v>321</v>
      </c>
      <c r="P481" s="63" t="s">
        <v>276</v>
      </c>
      <c r="Q481" s="57" t="str">
        <f>MID(Tabla1[[#This Row],[Aplicación]],14,1)</f>
        <v>2</v>
      </c>
      <c r="R481" s="35" t="s">
        <v>265</v>
      </c>
      <c r="S481" s="57" t="str">
        <f>MID(Tabla1[[#This Row],[Aplicación]],6,2)</f>
        <v>04</v>
      </c>
      <c r="T481" s="54" t="str">
        <f>VLOOKUP(Tabla1[[#This Row],[AREA]],Hoja1!A:B,2,FALSE)</f>
        <v>04. Hacienda, personal y modernización administrativa</v>
      </c>
      <c r="U481" s="57" t="str">
        <f>MID(Tabla1[[#This Row],[Aplicación]],9,4)</f>
        <v>3121</v>
      </c>
      <c r="V481" s="54" t="str">
        <f>VLOOKUP(Tabla1[[#This Row],[PROGRAMA]],Hoja1!A:B,2,FALSE)</f>
        <v>3121. Prevención y salud laboral</v>
      </c>
      <c r="W481" s="57" t="str">
        <f>MID(Tabla1[[#This Row],[Aplicación]],14,2)</f>
        <v>21</v>
      </c>
      <c r="X481" s="57" t="str">
        <f>MID(Tabla1[[#This Row],[Aplicación]],14,6)</f>
        <v>213</v>
      </c>
    </row>
    <row r="482" spans="1:24" hidden="1" x14ac:dyDescent="0.25">
      <c r="A482" s="60">
        <v>220239000946</v>
      </c>
      <c r="B482" s="43" t="s">
        <v>390</v>
      </c>
      <c r="C482" s="61">
        <v>45292</v>
      </c>
      <c r="D482" s="60">
        <v>22024001860</v>
      </c>
      <c r="E482" s="43" t="s">
        <v>1182</v>
      </c>
      <c r="F482" s="62">
        <v>2608.15</v>
      </c>
      <c r="G482" s="43" t="s">
        <v>429</v>
      </c>
      <c r="H482" s="43" t="s">
        <v>1967</v>
      </c>
      <c r="I482" s="60">
        <v>220</v>
      </c>
      <c r="J482" s="43" t="s">
        <v>398</v>
      </c>
      <c r="K482" s="43" t="s">
        <v>398</v>
      </c>
      <c r="L482" s="43" t="s">
        <v>413</v>
      </c>
      <c r="M482" s="43" t="s">
        <v>395</v>
      </c>
      <c r="N482" s="43" t="s">
        <v>396</v>
      </c>
      <c r="O482" s="52" t="s">
        <v>321</v>
      </c>
      <c r="P482" s="63" t="s">
        <v>276</v>
      </c>
      <c r="Q482" s="57" t="str">
        <f>MID(Tabla1[[#This Row],[Aplicación]],14,1)</f>
        <v>2</v>
      </c>
      <c r="R482" s="35" t="s">
        <v>265</v>
      </c>
      <c r="S482" s="57" t="str">
        <f>MID(Tabla1[[#This Row],[Aplicación]],6,2)</f>
        <v>10</v>
      </c>
      <c r="T482" s="54" t="str">
        <f>VLOOKUP(Tabla1[[#This Row],[AREA]],Hoja1!A:B,2,FALSE)</f>
        <v>10. Personas mayores, familia y servicios sociales</v>
      </c>
      <c r="U482" s="57" t="str">
        <f>MID(Tabla1[[#This Row],[Aplicación]],9,4)</f>
        <v>2313</v>
      </c>
      <c r="V482" s="54" t="str">
        <f>VLOOKUP(Tabla1[[#This Row],[PROGRAMA]],Hoja1!A:B,2,FALSE)</f>
        <v>2313. Dirección del área de personas mayores, familia y servicios sociales</v>
      </c>
      <c r="W482" s="57" t="str">
        <f>MID(Tabla1[[#This Row],[Aplicación]],14,2)</f>
        <v>21</v>
      </c>
      <c r="X482" s="57" t="str">
        <f>MID(Tabla1[[#This Row],[Aplicación]],14,6)</f>
        <v>213</v>
      </c>
    </row>
    <row r="483" spans="1:24" hidden="1" x14ac:dyDescent="0.25">
      <c r="A483" s="60">
        <v>220239000947</v>
      </c>
      <c r="B483" s="43" t="s">
        <v>390</v>
      </c>
      <c r="C483" s="61">
        <v>45292</v>
      </c>
      <c r="D483" s="60">
        <v>22024001861</v>
      </c>
      <c r="E483" s="43" t="s">
        <v>1160</v>
      </c>
      <c r="F483" s="62">
        <v>25489.3</v>
      </c>
      <c r="G483" s="43" t="s">
        <v>429</v>
      </c>
      <c r="H483" s="43" t="s">
        <v>1968</v>
      </c>
      <c r="I483" s="60">
        <v>220</v>
      </c>
      <c r="J483" s="43" t="s">
        <v>398</v>
      </c>
      <c r="K483" s="43" t="s">
        <v>398</v>
      </c>
      <c r="L483" s="43" t="s">
        <v>413</v>
      </c>
      <c r="M483" s="43" t="s">
        <v>395</v>
      </c>
      <c r="N483" s="43" t="s">
        <v>396</v>
      </c>
      <c r="O483" s="52" t="s">
        <v>321</v>
      </c>
      <c r="P483" s="63" t="s">
        <v>276</v>
      </c>
      <c r="Q483" s="57" t="str">
        <f>MID(Tabla1[[#This Row],[Aplicación]],14,1)</f>
        <v>2</v>
      </c>
      <c r="R483" s="35" t="s">
        <v>265</v>
      </c>
      <c r="S483" s="57" t="str">
        <f>MID(Tabla1[[#This Row],[Aplicación]],6,2)</f>
        <v>10</v>
      </c>
      <c r="T483" s="54" t="str">
        <f>VLOOKUP(Tabla1[[#This Row],[AREA]],Hoja1!A:B,2,FALSE)</f>
        <v>10. Personas mayores, familia y servicios sociales</v>
      </c>
      <c r="U483" s="57" t="str">
        <f>MID(Tabla1[[#This Row],[Aplicación]],9,4)</f>
        <v>2311</v>
      </c>
      <c r="V483" s="54" t="str">
        <f>VLOOKUP(Tabla1[[#This Row],[PROGRAMA]],Hoja1!A:B,2,FALSE)</f>
        <v>2311. Intervención social</v>
      </c>
      <c r="W483" s="57" t="str">
        <f>MID(Tabla1[[#This Row],[Aplicación]],14,2)</f>
        <v>21</v>
      </c>
      <c r="X483" s="57" t="str">
        <f>MID(Tabla1[[#This Row],[Aplicación]],14,6)</f>
        <v>213</v>
      </c>
    </row>
    <row r="484" spans="1:24" hidden="1" x14ac:dyDescent="0.25">
      <c r="A484" s="60">
        <v>220239000948</v>
      </c>
      <c r="B484" s="43" t="s">
        <v>390</v>
      </c>
      <c r="C484" s="61">
        <v>45292</v>
      </c>
      <c r="D484" s="60">
        <v>22024001862</v>
      </c>
      <c r="E484" s="43" t="s">
        <v>1160</v>
      </c>
      <c r="F484" s="62">
        <v>682.93</v>
      </c>
      <c r="G484" s="43" t="s">
        <v>429</v>
      </c>
      <c r="H484" s="43" t="s">
        <v>1969</v>
      </c>
      <c r="I484" s="60">
        <v>220</v>
      </c>
      <c r="J484" s="43" t="s">
        <v>398</v>
      </c>
      <c r="K484" s="43" t="s">
        <v>398</v>
      </c>
      <c r="L484" s="43" t="s">
        <v>413</v>
      </c>
      <c r="M484" s="43" t="s">
        <v>395</v>
      </c>
      <c r="N484" s="43" t="s">
        <v>396</v>
      </c>
      <c r="O484" s="52" t="s">
        <v>321</v>
      </c>
      <c r="P484" s="63" t="s">
        <v>276</v>
      </c>
      <c r="Q484" s="57" t="str">
        <f>MID(Tabla1[[#This Row],[Aplicación]],14,1)</f>
        <v>2</v>
      </c>
      <c r="R484" s="35" t="s">
        <v>265</v>
      </c>
      <c r="S484" s="57" t="str">
        <f>MID(Tabla1[[#This Row],[Aplicación]],6,2)</f>
        <v>10</v>
      </c>
      <c r="T484" s="54" t="str">
        <f>VLOOKUP(Tabla1[[#This Row],[AREA]],Hoja1!A:B,2,FALSE)</f>
        <v>10. Personas mayores, familia y servicios sociales</v>
      </c>
      <c r="U484" s="57" t="str">
        <f>MID(Tabla1[[#This Row],[Aplicación]],9,4)</f>
        <v>2311</v>
      </c>
      <c r="V484" s="54" t="str">
        <f>VLOOKUP(Tabla1[[#This Row],[PROGRAMA]],Hoja1!A:B,2,FALSE)</f>
        <v>2311. Intervención social</v>
      </c>
      <c r="W484" s="57" t="str">
        <f>MID(Tabla1[[#This Row],[Aplicación]],14,2)</f>
        <v>21</v>
      </c>
      <c r="X484" s="57" t="str">
        <f>MID(Tabla1[[#This Row],[Aplicación]],14,6)</f>
        <v>213</v>
      </c>
    </row>
    <row r="485" spans="1:24" hidden="1" x14ac:dyDescent="0.25">
      <c r="A485" s="60">
        <v>220239000949</v>
      </c>
      <c r="B485" s="43" t="s">
        <v>390</v>
      </c>
      <c r="C485" s="61">
        <v>45292</v>
      </c>
      <c r="D485" s="60">
        <v>22024001863</v>
      </c>
      <c r="E485" s="43" t="s">
        <v>1158</v>
      </c>
      <c r="F485" s="62">
        <v>5032.74</v>
      </c>
      <c r="G485" s="43" t="s">
        <v>429</v>
      </c>
      <c r="H485" s="43" t="s">
        <v>1970</v>
      </c>
      <c r="I485" s="60">
        <v>220</v>
      </c>
      <c r="J485" s="43" t="s">
        <v>398</v>
      </c>
      <c r="K485" s="43" t="s">
        <v>398</v>
      </c>
      <c r="L485" s="43" t="s">
        <v>399</v>
      </c>
      <c r="M485" s="43" t="s">
        <v>395</v>
      </c>
      <c r="N485" s="43" t="s">
        <v>396</v>
      </c>
      <c r="O485" s="52" t="s">
        <v>321</v>
      </c>
      <c r="P485" s="63" t="s">
        <v>276</v>
      </c>
      <c r="Q485" s="57" t="str">
        <f>MID(Tabla1[[#This Row],[Aplicación]],14,1)</f>
        <v>2</v>
      </c>
      <c r="R485" s="35" t="s">
        <v>265</v>
      </c>
      <c r="S485" s="57" t="str">
        <f>MID(Tabla1[[#This Row],[Aplicación]],6,2)</f>
        <v>10</v>
      </c>
      <c r="T485" s="54" t="str">
        <f>VLOOKUP(Tabla1[[#This Row],[AREA]],Hoja1!A:B,2,FALSE)</f>
        <v>10. Personas mayores, familia y servicios sociales</v>
      </c>
      <c r="U485" s="57" t="str">
        <f>MID(Tabla1[[#This Row],[Aplicación]],9,4)</f>
        <v>2312</v>
      </c>
      <c r="V485" s="54" t="str">
        <f>VLOOKUP(Tabla1[[#This Row],[PROGRAMA]],Hoja1!A:B,2,FALSE)</f>
        <v>2312. Iniciativas sociales</v>
      </c>
      <c r="W485" s="57" t="str">
        <f>MID(Tabla1[[#This Row],[Aplicación]],14,2)</f>
        <v>21</v>
      </c>
      <c r="X485" s="57" t="str">
        <f>MID(Tabla1[[#This Row],[Aplicación]],14,6)</f>
        <v>213</v>
      </c>
    </row>
    <row r="486" spans="1:24" hidden="1" x14ac:dyDescent="0.25">
      <c r="A486" s="60">
        <v>220239000950</v>
      </c>
      <c r="B486" s="43" t="s">
        <v>390</v>
      </c>
      <c r="C486" s="61">
        <v>45292</v>
      </c>
      <c r="D486" s="60">
        <v>22024001864</v>
      </c>
      <c r="E486" s="43" t="s">
        <v>1158</v>
      </c>
      <c r="F486" s="62">
        <v>8922.7999999999993</v>
      </c>
      <c r="G486" s="43" t="s">
        <v>429</v>
      </c>
      <c r="H486" s="43" t="s">
        <v>1971</v>
      </c>
      <c r="I486" s="60">
        <v>220</v>
      </c>
      <c r="J486" s="43" t="s">
        <v>398</v>
      </c>
      <c r="K486" s="43" t="s">
        <v>398</v>
      </c>
      <c r="L486" s="43" t="s">
        <v>399</v>
      </c>
      <c r="M486" s="43" t="s">
        <v>395</v>
      </c>
      <c r="N486" s="43" t="s">
        <v>396</v>
      </c>
      <c r="O486" s="52" t="s">
        <v>321</v>
      </c>
      <c r="P486" s="63" t="s">
        <v>276</v>
      </c>
      <c r="Q486" s="57" t="str">
        <f>MID(Tabla1[[#This Row],[Aplicación]],14,1)</f>
        <v>2</v>
      </c>
      <c r="R486" s="35" t="s">
        <v>265</v>
      </c>
      <c r="S486" s="57" t="str">
        <f>MID(Tabla1[[#This Row],[Aplicación]],6,2)</f>
        <v>10</v>
      </c>
      <c r="T486" s="54" t="str">
        <f>VLOOKUP(Tabla1[[#This Row],[AREA]],Hoja1!A:B,2,FALSE)</f>
        <v>10. Personas mayores, familia y servicios sociales</v>
      </c>
      <c r="U486" s="57" t="str">
        <f>MID(Tabla1[[#This Row],[Aplicación]],9,4)</f>
        <v>2312</v>
      </c>
      <c r="V486" s="54" t="str">
        <f>VLOOKUP(Tabla1[[#This Row],[PROGRAMA]],Hoja1!A:B,2,FALSE)</f>
        <v>2312. Iniciativas sociales</v>
      </c>
      <c r="W486" s="57" t="str">
        <f>MID(Tabla1[[#This Row],[Aplicación]],14,2)</f>
        <v>21</v>
      </c>
      <c r="X486" s="57" t="str">
        <f>MID(Tabla1[[#This Row],[Aplicación]],14,6)</f>
        <v>213</v>
      </c>
    </row>
    <row r="487" spans="1:24" hidden="1" x14ac:dyDescent="0.25">
      <c r="A487" s="60">
        <v>220239000951</v>
      </c>
      <c r="B487" s="43" t="s">
        <v>390</v>
      </c>
      <c r="C487" s="61">
        <v>45292</v>
      </c>
      <c r="D487" s="60">
        <v>22024001865</v>
      </c>
      <c r="E487" s="43" t="s">
        <v>1159</v>
      </c>
      <c r="F487" s="62">
        <v>2775</v>
      </c>
      <c r="G487" s="43" t="s">
        <v>429</v>
      </c>
      <c r="H487" s="43" t="s">
        <v>1972</v>
      </c>
      <c r="I487" s="60">
        <v>220</v>
      </c>
      <c r="J487" s="43" t="s">
        <v>398</v>
      </c>
      <c r="K487" s="43" t="s">
        <v>398</v>
      </c>
      <c r="L487" s="43" t="s">
        <v>399</v>
      </c>
      <c r="M487" s="43" t="s">
        <v>395</v>
      </c>
      <c r="N487" s="43" t="s">
        <v>396</v>
      </c>
      <c r="O487" s="52" t="s">
        <v>321</v>
      </c>
      <c r="P487" s="63" t="s">
        <v>276</v>
      </c>
      <c r="Q487" s="57" t="str">
        <f>MID(Tabla1[[#This Row],[Aplicación]],14,1)</f>
        <v>2</v>
      </c>
      <c r="R487" s="35" t="s">
        <v>265</v>
      </c>
      <c r="S487" s="57" t="str">
        <f>MID(Tabla1[[#This Row],[Aplicación]],6,2)</f>
        <v>10</v>
      </c>
      <c r="T487" s="54" t="str">
        <f>VLOOKUP(Tabla1[[#This Row],[AREA]],Hoja1!A:B,2,FALSE)</f>
        <v>10. Personas mayores, familia y servicios sociales</v>
      </c>
      <c r="U487" s="57" t="str">
        <f>MID(Tabla1[[#This Row],[Aplicación]],9,4)</f>
        <v>2412</v>
      </c>
      <c r="V487" s="54" t="str">
        <f>VLOOKUP(Tabla1[[#This Row],[PROGRAMA]],Hoja1!A:B,2,FALSE)</f>
        <v>2412. Formación para el empleo</v>
      </c>
      <c r="W487" s="57" t="str">
        <f>MID(Tabla1[[#This Row],[Aplicación]],14,2)</f>
        <v>21</v>
      </c>
      <c r="X487" s="57" t="str">
        <f>MID(Tabla1[[#This Row],[Aplicación]],14,6)</f>
        <v>213</v>
      </c>
    </row>
    <row r="488" spans="1:24" hidden="1" x14ac:dyDescent="0.25">
      <c r="A488" s="60">
        <v>220239000952</v>
      </c>
      <c r="B488" s="43" t="s">
        <v>390</v>
      </c>
      <c r="C488" s="61">
        <v>45292</v>
      </c>
      <c r="D488" s="60">
        <v>22024001866</v>
      </c>
      <c r="E488" s="43" t="s">
        <v>1162</v>
      </c>
      <c r="F488" s="62">
        <v>5500</v>
      </c>
      <c r="G488" s="43" t="s">
        <v>429</v>
      </c>
      <c r="H488" s="43" t="s">
        <v>1973</v>
      </c>
      <c r="I488" s="60">
        <v>220</v>
      </c>
      <c r="J488" s="43" t="s">
        <v>398</v>
      </c>
      <c r="K488" s="43" t="s">
        <v>398</v>
      </c>
      <c r="L488" s="43" t="s">
        <v>413</v>
      </c>
      <c r="M488" s="43" t="s">
        <v>395</v>
      </c>
      <c r="N488" s="43" t="s">
        <v>396</v>
      </c>
      <c r="O488" s="52" t="s">
        <v>321</v>
      </c>
      <c r="P488" s="63" t="s">
        <v>276</v>
      </c>
      <c r="Q488" s="57" t="str">
        <f>MID(Tabla1[[#This Row],[Aplicación]],14,1)</f>
        <v>2</v>
      </c>
      <c r="R488" s="35" t="s">
        <v>265</v>
      </c>
      <c r="S488" s="57" t="str">
        <f>MID(Tabla1[[#This Row],[Aplicación]],6,2)</f>
        <v>01</v>
      </c>
      <c r="T488" s="54" t="str">
        <f>VLOOKUP(Tabla1[[#This Row],[AREA]],Hoja1!A:B,2,FALSE)</f>
        <v>01. Alcaldía</v>
      </c>
      <c r="U488" s="57" t="str">
        <f>MID(Tabla1[[#This Row],[Aplicación]],9,4)</f>
        <v>4331</v>
      </c>
      <c r="V488" s="54" t="str">
        <f>VLOOKUP(Tabla1[[#This Row],[PROGRAMA]],Hoja1!A:B,2,FALSE)</f>
        <v>4331. Desarrollo empresarial</v>
      </c>
      <c r="W488" s="57" t="str">
        <f>MID(Tabla1[[#This Row],[Aplicación]],14,2)</f>
        <v>20</v>
      </c>
      <c r="X488" s="57" t="str">
        <f>MID(Tabla1[[#This Row],[Aplicación]],14,6)</f>
        <v>203</v>
      </c>
    </row>
    <row r="489" spans="1:24" hidden="1" x14ac:dyDescent="0.25">
      <c r="A489" s="60">
        <v>220239000953</v>
      </c>
      <c r="B489" s="43" t="s">
        <v>390</v>
      </c>
      <c r="C489" s="61">
        <v>45292</v>
      </c>
      <c r="D489" s="60">
        <v>22024001867</v>
      </c>
      <c r="E489" s="43" t="s">
        <v>1177</v>
      </c>
      <c r="F489" s="62">
        <v>11000</v>
      </c>
      <c r="G489" s="43" t="s">
        <v>429</v>
      </c>
      <c r="H489" s="43" t="s">
        <v>1974</v>
      </c>
      <c r="I489" s="60">
        <v>220</v>
      </c>
      <c r="J489" s="43" t="s">
        <v>398</v>
      </c>
      <c r="K489" s="43" t="s">
        <v>398</v>
      </c>
      <c r="L489" s="43" t="s">
        <v>413</v>
      </c>
      <c r="M489" s="43" t="s">
        <v>395</v>
      </c>
      <c r="N489" s="43" t="s">
        <v>396</v>
      </c>
      <c r="O489" s="52" t="s">
        <v>321</v>
      </c>
      <c r="P489" s="63" t="s">
        <v>276</v>
      </c>
      <c r="Q489" s="57" t="str">
        <f>MID(Tabla1[[#This Row],[Aplicación]],14,1)</f>
        <v>2</v>
      </c>
      <c r="R489" s="35" t="s">
        <v>265</v>
      </c>
      <c r="S489" s="57" t="str">
        <f>MID(Tabla1[[#This Row],[Aplicación]],6,2)</f>
        <v>03</v>
      </c>
      <c r="T489" s="54" t="str">
        <f>VLOOKUP(Tabla1[[#This Row],[AREA]],Hoja1!A:B,2,FALSE)</f>
        <v>03. Participación ciudadana y deportes</v>
      </c>
      <c r="U489" s="57" t="str">
        <f>MID(Tabla1[[#This Row],[Aplicación]],9,4)</f>
        <v>9241</v>
      </c>
      <c r="V489" s="54" t="str">
        <f>VLOOKUP(Tabla1[[#This Row],[PROGRAMA]],Hoja1!A:B,2,FALSE)</f>
        <v>9241. Participación ciudadana</v>
      </c>
      <c r="W489" s="57" t="str">
        <f>MID(Tabla1[[#This Row],[Aplicación]],14,2)</f>
        <v>20</v>
      </c>
      <c r="X489" s="57" t="str">
        <f>MID(Tabla1[[#This Row],[Aplicación]],14,6)</f>
        <v>203</v>
      </c>
    </row>
    <row r="490" spans="1:24" hidden="1" x14ac:dyDescent="0.25">
      <c r="A490" s="60">
        <v>220239000954</v>
      </c>
      <c r="B490" s="43" t="s">
        <v>390</v>
      </c>
      <c r="C490" s="61">
        <v>45292</v>
      </c>
      <c r="D490" s="60">
        <v>22024001868</v>
      </c>
      <c r="E490" s="43" t="s">
        <v>1186</v>
      </c>
      <c r="F490" s="62">
        <v>11320</v>
      </c>
      <c r="G490" s="43" t="s">
        <v>429</v>
      </c>
      <c r="H490" s="43" t="s">
        <v>1975</v>
      </c>
      <c r="I490" s="60">
        <v>220</v>
      </c>
      <c r="J490" s="43" t="s">
        <v>398</v>
      </c>
      <c r="K490" s="43" t="s">
        <v>398</v>
      </c>
      <c r="L490" s="43" t="s">
        <v>413</v>
      </c>
      <c r="M490" s="43" t="s">
        <v>395</v>
      </c>
      <c r="N490" s="43" t="s">
        <v>396</v>
      </c>
      <c r="O490" s="52" t="s">
        <v>321</v>
      </c>
      <c r="P490" s="63" t="s">
        <v>276</v>
      </c>
      <c r="Q490" s="57" t="str">
        <f>MID(Tabla1[[#This Row],[Aplicación]],14,1)</f>
        <v>2</v>
      </c>
      <c r="R490" s="35" t="s">
        <v>265</v>
      </c>
      <c r="S490" s="57" t="str">
        <f>MID(Tabla1[[#This Row],[Aplicación]],6,2)</f>
        <v>07</v>
      </c>
      <c r="T490" s="54" t="str">
        <f>VLOOKUP(Tabla1[[#This Row],[AREA]],Hoja1!A:B,2,FALSE)</f>
        <v>07. Medio ambiente</v>
      </c>
      <c r="U490" s="57" t="str">
        <f>MID(Tabla1[[#This Row],[Aplicación]],9,4)</f>
        <v>1721</v>
      </c>
      <c r="V490" s="54" t="str">
        <f>VLOOKUP(Tabla1[[#This Row],[PROGRAMA]],Hoja1!A:B,2,FALSE)</f>
        <v>1721. Protección del medio ambiente</v>
      </c>
      <c r="W490" s="57" t="str">
        <f>MID(Tabla1[[#This Row],[Aplicación]],14,2)</f>
        <v>20</v>
      </c>
      <c r="X490" s="57" t="str">
        <f>MID(Tabla1[[#This Row],[Aplicación]],14,6)</f>
        <v>203</v>
      </c>
    </row>
    <row r="491" spans="1:24" hidden="1" x14ac:dyDescent="0.25">
      <c r="A491" s="60">
        <v>220239000955</v>
      </c>
      <c r="B491" s="43" t="s">
        <v>390</v>
      </c>
      <c r="C491" s="61">
        <v>45292</v>
      </c>
      <c r="D491" s="60">
        <v>22024002468</v>
      </c>
      <c r="E491" s="43" t="s">
        <v>1160</v>
      </c>
      <c r="F491" s="62">
        <v>476.97</v>
      </c>
      <c r="G491" s="43" t="s">
        <v>429</v>
      </c>
      <c r="H491" s="43" t="s">
        <v>1976</v>
      </c>
      <c r="I491" s="60">
        <v>220</v>
      </c>
      <c r="J491" s="43" t="s">
        <v>398</v>
      </c>
      <c r="K491" s="43" t="s">
        <v>398</v>
      </c>
      <c r="L491" s="43" t="s">
        <v>413</v>
      </c>
      <c r="M491" s="43" t="s">
        <v>395</v>
      </c>
      <c r="N491" s="43" t="s">
        <v>396</v>
      </c>
      <c r="O491" s="52" t="s">
        <v>321</v>
      </c>
      <c r="P491" s="63" t="s">
        <v>276</v>
      </c>
      <c r="Q491" s="57" t="str">
        <f>MID(Tabla1[[#This Row],[Aplicación]],14,1)</f>
        <v>2</v>
      </c>
      <c r="R491" s="35" t="s">
        <v>265</v>
      </c>
      <c r="S491" s="57" t="str">
        <f>MID(Tabla1[[#This Row],[Aplicación]],6,2)</f>
        <v>10</v>
      </c>
      <c r="T491" s="54" t="str">
        <f>VLOOKUP(Tabla1[[#This Row],[AREA]],Hoja1!A:B,2,FALSE)</f>
        <v>10. Personas mayores, familia y servicios sociales</v>
      </c>
      <c r="U491" s="57" t="str">
        <f>MID(Tabla1[[#This Row],[Aplicación]],9,4)</f>
        <v>2311</v>
      </c>
      <c r="V491" s="54" t="str">
        <f>VLOOKUP(Tabla1[[#This Row],[PROGRAMA]],Hoja1!A:B,2,FALSE)</f>
        <v>2311. Intervención social</v>
      </c>
      <c r="W491" s="57" t="str">
        <f>MID(Tabla1[[#This Row],[Aplicación]],14,2)</f>
        <v>21</v>
      </c>
      <c r="X491" s="57" t="str">
        <f>MID(Tabla1[[#This Row],[Aplicación]],14,6)</f>
        <v>213</v>
      </c>
    </row>
    <row r="492" spans="1:24" hidden="1" x14ac:dyDescent="0.25">
      <c r="A492" s="60">
        <v>220239000956</v>
      </c>
      <c r="B492" s="43" t="s">
        <v>390</v>
      </c>
      <c r="C492" s="61">
        <v>45292</v>
      </c>
      <c r="D492" s="60">
        <v>22024001869</v>
      </c>
      <c r="E492" s="43" t="s">
        <v>1164</v>
      </c>
      <c r="F492" s="62">
        <v>2500</v>
      </c>
      <c r="G492" s="43" t="s">
        <v>429</v>
      </c>
      <c r="H492" s="43" t="s">
        <v>1977</v>
      </c>
      <c r="I492" s="60">
        <v>220</v>
      </c>
      <c r="J492" s="43" t="s">
        <v>398</v>
      </c>
      <c r="K492" s="43" t="s">
        <v>398</v>
      </c>
      <c r="L492" s="43" t="s">
        <v>399</v>
      </c>
      <c r="M492" s="43" t="s">
        <v>395</v>
      </c>
      <c r="N492" s="43" t="s">
        <v>396</v>
      </c>
      <c r="O492" s="52" t="s">
        <v>321</v>
      </c>
      <c r="P492" s="63" t="s">
        <v>276</v>
      </c>
      <c r="Q492" s="57" t="str">
        <f>MID(Tabla1[[#This Row],[Aplicación]],14,1)</f>
        <v>2</v>
      </c>
      <c r="R492" s="35" t="s">
        <v>265</v>
      </c>
      <c r="S492" s="57" t="str">
        <f>MID(Tabla1[[#This Row],[Aplicación]],6,2)</f>
        <v>05</v>
      </c>
      <c r="T492" s="54" t="str">
        <f>VLOOKUP(Tabla1[[#This Row],[AREA]],Hoja1!A:B,2,FALSE)</f>
        <v>05. Comercio, mercados y consumo</v>
      </c>
      <c r="U492" s="57" t="str">
        <f>MID(Tabla1[[#This Row],[Aplicación]],9,4)</f>
        <v>4301</v>
      </c>
      <c r="V492" s="54" t="str">
        <f>VLOOKUP(Tabla1[[#This Row],[PROGRAMA]],Hoja1!A:B,2,FALSE)</f>
        <v>4301. Dirección del área de comercio, mercados y consumo</v>
      </c>
      <c r="W492" s="57" t="str">
        <f>MID(Tabla1[[#This Row],[Aplicación]],14,2)</f>
        <v>20</v>
      </c>
      <c r="X492" s="57" t="str">
        <f>MID(Tabla1[[#This Row],[Aplicación]],14,6)</f>
        <v>203</v>
      </c>
    </row>
    <row r="493" spans="1:24" hidden="1" x14ac:dyDescent="0.25">
      <c r="A493" s="60">
        <v>220239000957</v>
      </c>
      <c r="B493" s="43" t="s">
        <v>390</v>
      </c>
      <c r="C493" s="61">
        <v>45292</v>
      </c>
      <c r="D493" s="60">
        <v>22024001870</v>
      </c>
      <c r="E493" s="43" t="s">
        <v>1171</v>
      </c>
      <c r="F493" s="62">
        <v>363</v>
      </c>
      <c r="G493" s="43" t="s">
        <v>429</v>
      </c>
      <c r="H493" s="43" t="s">
        <v>1978</v>
      </c>
      <c r="I493" s="60">
        <v>220</v>
      </c>
      <c r="J493" s="43" t="s">
        <v>398</v>
      </c>
      <c r="K493" s="43" t="s">
        <v>398</v>
      </c>
      <c r="L493" s="43" t="s">
        <v>399</v>
      </c>
      <c r="M493" s="43" t="s">
        <v>395</v>
      </c>
      <c r="N493" s="43" t="s">
        <v>396</v>
      </c>
      <c r="O493" s="52" t="s">
        <v>321</v>
      </c>
      <c r="P493" s="63" t="s">
        <v>276</v>
      </c>
      <c r="Q493" s="57" t="str">
        <f>MID(Tabla1[[#This Row],[Aplicación]],14,1)</f>
        <v>2</v>
      </c>
      <c r="R493" s="35" t="s">
        <v>265</v>
      </c>
      <c r="S493" s="57" t="str">
        <f>MID(Tabla1[[#This Row],[Aplicación]],6,2)</f>
        <v>01</v>
      </c>
      <c r="T493" s="54" t="str">
        <f>VLOOKUP(Tabla1[[#This Row],[AREA]],Hoja1!A:B,2,FALSE)</f>
        <v>01. Alcaldía</v>
      </c>
      <c r="U493" s="57" t="str">
        <f>MID(Tabla1[[#This Row],[Aplicación]],9,4)</f>
        <v>9312</v>
      </c>
      <c r="V493" s="54" t="str">
        <f>VLOOKUP(Tabla1[[#This Row],[PROGRAMA]],Hoja1!A:B,2,FALSE)</f>
        <v>9312. Intervención general</v>
      </c>
      <c r="W493" s="57" t="str">
        <f>MID(Tabla1[[#This Row],[Aplicación]],14,2)</f>
        <v>20</v>
      </c>
      <c r="X493" s="57" t="str">
        <f>MID(Tabla1[[#This Row],[Aplicación]],14,6)</f>
        <v>203</v>
      </c>
    </row>
    <row r="494" spans="1:24" hidden="1" x14ac:dyDescent="0.25">
      <c r="A494" s="60">
        <v>220239000958</v>
      </c>
      <c r="B494" s="43" t="s">
        <v>390</v>
      </c>
      <c r="C494" s="61">
        <v>45292</v>
      </c>
      <c r="D494" s="60">
        <v>22024001871</v>
      </c>
      <c r="E494" s="43" t="s">
        <v>1171</v>
      </c>
      <c r="F494" s="62">
        <v>363</v>
      </c>
      <c r="G494" s="43" t="s">
        <v>429</v>
      </c>
      <c r="H494" s="43" t="s">
        <v>1979</v>
      </c>
      <c r="I494" s="60">
        <v>220</v>
      </c>
      <c r="J494" s="43" t="s">
        <v>398</v>
      </c>
      <c r="K494" s="43" t="s">
        <v>398</v>
      </c>
      <c r="L494" s="43" t="s">
        <v>399</v>
      </c>
      <c r="M494" s="43" t="s">
        <v>395</v>
      </c>
      <c r="N494" s="43" t="s">
        <v>396</v>
      </c>
      <c r="O494" s="52" t="s">
        <v>321</v>
      </c>
      <c r="P494" s="63" t="s">
        <v>276</v>
      </c>
      <c r="Q494" s="57" t="str">
        <f>MID(Tabla1[[#This Row],[Aplicación]],14,1)</f>
        <v>2</v>
      </c>
      <c r="R494" s="35" t="s">
        <v>265</v>
      </c>
      <c r="S494" s="57" t="str">
        <f>MID(Tabla1[[#This Row],[Aplicación]],6,2)</f>
        <v>01</v>
      </c>
      <c r="T494" s="54" t="str">
        <f>VLOOKUP(Tabla1[[#This Row],[AREA]],Hoja1!A:B,2,FALSE)</f>
        <v>01. Alcaldía</v>
      </c>
      <c r="U494" s="57" t="str">
        <f>MID(Tabla1[[#This Row],[Aplicación]],9,4)</f>
        <v>9312</v>
      </c>
      <c r="V494" s="54" t="str">
        <f>VLOOKUP(Tabla1[[#This Row],[PROGRAMA]],Hoja1!A:B,2,FALSE)</f>
        <v>9312. Intervención general</v>
      </c>
      <c r="W494" s="57" t="str">
        <f>MID(Tabla1[[#This Row],[Aplicación]],14,2)</f>
        <v>20</v>
      </c>
      <c r="X494" s="57" t="str">
        <f>MID(Tabla1[[#This Row],[Aplicación]],14,6)</f>
        <v>203</v>
      </c>
    </row>
    <row r="495" spans="1:24" hidden="1" x14ac:dyDescent="0.25">
      <c r="A495" s="60">
        <v>220239000959</v>
      </c>
      <c r="B495" s="43" t="s">
        <v>390</v>
      </c>
      <c r="C495" s="61">
        <v>45292</v>
      </c>
      <c r="D495" s="60">
        <v>22024001872</v>
      </c>
      <c r="E495" s="43" t="s">
        <v>1172</v>
      </c>
      <c r="F495" s="62">
        <v>247</v>
      </c>
      <c r="G495" s="43" t="s">
        <v>429</v>
      </c>
      <c r="H495" s="43" t="s">
        <v>1980</v>
      </c>
      <c r="I495" s="60">
        <v>220</v>
      </c>
      <c r="J495" s="43" t="s">
        <v>398</v>
      </c>
      <c r="K495" s="43" t="s">
        <v>398</v>
      </c>
      <c r="L495" s="43" t="s">
        <v>399</v>
      </c>
      <c r="M495" s="43" t="s">
        <v>395</v>
      </c>
      <c r="N495" s="43" t="s">
        <v>396</v>
      </c>
      <c r="O495" s="52" t="s">
        <v>321</v>
      </c>
      <c r="P495" s="63" t="s">
        <v>276</v>
      </c>
      <c r="Q495" s="57" t="str">
        <f>MID(Tabla1[[#This Row],[Aplicación]],14,1)</f>
        <v>2</v>
      </c>
      <c r="R495" s="35" t="s">
        <v>265</v>
      </c>
      <c r="S495" s="57" t="str">
        <f>MID(Tabla1[[#This Row],[Aplicación]],6,2)</f>
        <v>01</v>
      </c>
      <c r="T495" s="54" t="str">
        <f>VLOOKUP(Tabla1[[#This Row],[AREA]],Hoja1!A:B,2,FALSE)</f>
        <v>01. Alcaldía</v>
      </c>
      <c r="U495" s="57" t="str">
        <f>MID(Tabla1[[#This Row],[Aplicación]],9,4)</f>
        <v>9312</v>
      </c>
      <c r="V495" s="54" t="str">
        <f>VLOOKUP(Tabla1[[#This Row],[PROGRAMA]],Hoja1!A:B,2,FALSE)</f>
        <v>9312. Intervención general</v>
      </c>
      <c r="W495" s="57" t="str">
        <f>MID(Tabla1[[#This Row],[Aplicación]],14,2)</f>
        <v>21</v>
      </c>
      <c r="X495" s="57" t="str">
        <f>MID(Tabla1[[#This Row],[Aplicación]],14,6)</f>
        <v>213</v>
      </c>
    </row>
    <row r="496" spans="1:24" hidden="1" x14ac:dyDescent="0.25">
      <c r="A496" s="60">
        <v>220239000960</v>
      </c>
      <c r="B496" s="43" t="s">
        <v>390</v>
      </c>
      <c r="C496" s="61">
        <v>45292</v>
      </c>
      <c r="D496" s="60">
        <v>22024001873</v>
      </c>
      <c r="E496" s="43" t="s">
        <v>1172</v>
      </c>
      <c r="F496" s="62">
        <v>110</v>
      </c>
      <c r="G496" s="43" t="s">
        <v>429</v>
      </c>
      <c r="H496" s="43" t="s">
        <v>1981</v>
      </c>
      <c r="I496" s="60">
        <v>220</v>
      </c>
      <c r="J496" s="43" t="s">
        <v>398</v>
      </c>
      <c r="K496" s="43" t="s">
        <v>398</v>
      </c>
      <c r="L496" s="43" t="s">
        <v>399</v>
      </c>
      <c r="M496" s="43" t="s">
        <v>395</v>
      </c>
      <c r="N496" s="43" t="s">
        <v>396</v>
      </c>
      <c r="O496" s="52" t="s">
        <v>321</v>
      </c>
      <c r="P496" s="63" t="s">
        <v>276</v>
      </c>
      <c r="Q496" s="57" t="str">
        <f>MID(Tabla1[[#This Row],[Aplicación]],14,1)</f>
        <v>2</v>
      </c>
      <c r="R496" s="35" t="s">
        <v>265</v>
      </c>
      <c r="S496" s="57" t="str">
        <f>MID(Tabla1[[#This Row],[Aplicación]],6,2)</f>
        <v>01</v>
      </c>
      <c r="T496" s="54" t="str">
        <f>VLOOKUP(Tabla1[[#This Row],[AREA]],Hoja1!A:B,2,FALSE)</f>
        <v>01. Alcaldía</v>
      </c>
      <c r="U496" s="57" t="str">
        <f>MID(Tabla1[[#This Row],[Aplicación]],9,4)</f>
        <v>9312</v>
      </c>
      <c r="V496" s="54" t="str">
        <f>VLOOKUP(Tabla1[[#This Row],[PROGRAMA]],Hoja1!A:B,2,FALSE)</f>
        <v>9312. Intervención general</v>
      </c>
      <c r="W496" s="57" t="str">
        <f>MID(Tabla1[[#This Row],[Aplicación]],14,2)</f>
        <v>21</v>
      </c>
      <c r="X496" s="57" t="str">
        <f>MID(Tabla1[[#This Row],[Aplicación]],14,6)</f>
        <v>213</v>
      </c>
    </row>
    <row r="497" spans="1:24" hidden="1" x14ac:dyDescent="0.25">
      <c r="A497" s="60">
        <v>220239000961</v>
      </c>
      <c r="B497" s="43" t="s">
        <v>390</v>
      </c>
      <c r="C497" s="61">
        <v>45292</v>
      </c>
      <c r="D497" s="60">
        <v>22024001874</v>
      </c>
      <c r="E497" s="43" t="s">
        <v>1152</v>
      </c>
      <c r="F497" s="62">
        <v>8521.5</v>
      </c>
      <c r="G497" s="43" t="s">
        <v>429</v>
      </c>
      <c r="H497" s="43" t="s">
        <v>1982</v>
      </c>
      <c r="I497" s="60">
        <v>220</v>
      </c>
      <c r="J497" s="43" t="s">
        <v>398</v>
      </c>
      <c r="K497" s="43" t="s">
        <v>398</v>
      </c>
      <c r="L497" s="43" t="s">
        <v>399</v>
      </c>
      <c r="M497" s="43" t="s">
        <v>395</v>
      </c>
      <c r="N497" s="43" t="s">
        <v>396</v>
      </c>
      <c r="O497" s="52" t="s">
        <v>321</v>
      </c>
      <c r="P497" s="63" t="s">
        <v>276</v>
      </c>
      <c r="Q497" s="57" t="str">
        <f>MID(Tabla1[[#This Row],[Aplicación]],14,1)</f>
        <v>2</v>
      </c>
      <c r="R497" s="35" t="s">
        <v>265</v>
      </c>
      <c r="S497" s="57" t="str">
        <f>MID(Tabla1[[#This Row],[Aplicación]],6,2)</f>
        <v>02</v>
      </c>
      <c r="T497" s="54" t="str">
        <f>VLOOKUP(Tabla1[[#This Row],[AREA]],Hoja1!A:B,2,FALSE)</f>
        <v>02. Urbanismo y vivienda</v>
      </c>
      <c r="U497" s="57" t="str">
        <f>MID(Tabla1[[#This Row],[Aplicación]],9,4)</f>
        <v>1501</v>
      </c>
      <c r="V497" s="54" t="str">
        <f>VLOOKUP(Tabla1[[#This Row],[PROGRAMA]],Hoja1!A:B,2,FALSE)</f>
        <v>1501. Dirección del área de urbanismo y vivienda</v>
      </c>
      <c r="W497" s="57" t="str">
        <f>MID(Tabla1[[#This Row],[Aplicación]],14,2)</f>
        <v>20</v>
      </c>
      <c r="X497" s="57" t="str">
        <f>MID(Tabla1[[#This Row],[Aplicación]],14,6)</f>
        <v>203</v>
      </c>
    </row>
    <row r="498" spans="1:24" hidden="1" x14ac:dyDescent="0.25">
      <c r="A498" s="60">
        <v>220239000962</v>
      </c>
      <c r="B498" s="43" t="s">
        <v>390</v>
      </c>
      <c r="C498" s="61">
        <v>45292</v>
      </c>
      <c r="D498" s="60">
        <v>22024001875</v>
      </c>
      <c r="E498" s="43" t="s">
        <v>1155</v>
      </c>
      <c r="F498" s="62">
        <v>5375</v>
      </c>
      <c r="G498" s="43" t="s">
        <v>429</v>
      </c>
      <c r="H498" s="43" t="s">
        <v>1983</v>
      </c>
      <c r="I498" s="60">
        <v>220</v>
      </c>
      <c r="J498" s="43" t="s">
        <v>398</v>
      </c>
      <c r="K498" s="43" t="s">
        <v>398</v>
      </c>
      <c r="L498" s="43" t="s">
        <v>413</v>
      </c>
      <c r="M498" s="43" t="s">
        <v>395</v>
      </c>
      <c r="N498" s="43" t="s">
        <v>433</v>
      </c>
      <c r="O498" s="52" t="s">
        <v>321</v>
      </c>
      <c r="P498" s="63" t="s">
        <v>276</v>
      </c>
      <c r="Q498" s="57" t="str">
        <f>MID(Tabla1[[#This Row],[Aplicación]],14,1)</f>
        <v>2</v>
      </c>
      <c r="R498" s="35" t="s">
        <v>265</v>
      </c>
      <c r="S498" s="57" t="str">
        <f>MID(Tabla1[[#This Row],[Aplicación]],6,2)</f>
        <v>11</v>
      </c>
      <c r="T498" s="54" t="str">
        <f>VLOOKUP(Tabla1[[#This Row],[AREA]],Hoja1!A:B,2,FALSE)</f>
        <v>11. Salud pública y seguridad ciudadana</v>
      </c>
      <c r="U498" s="57" t="str">
        <f>MID(Tabla1[[#This Row],[Aplicación]],9,4)</f>
        <v>3111</v>
      </c>
      <c r="V498" s="54" t="str">
        <f>VLOOKUP(Tabla1[[#This Row],[PROGRAMA]],Hoja1!A:B,2,FALSE)</f>
        <v>3111. Protección de la salubridad pública</v>
      </c>
      <c r="W498" s="57" t="str">
        <f>MID(Tabla1[[#This Row],[Aplicación]],14,2)</f>
        <v>20</v>
      </c>
      <c r="X498" s="57" t="str">
        <f>MID(Tabla1[[#This Row],[Aplicación]],14,6)</f>
        <v>203</v>
      </c>
    </row>
    <row r="499" spans="1:24" hidden="1" x14ac:dyDescent="0.25">
      <c r="A499" s="60">
        <v>220239000963</v>
      </c>
      <c r="B499" s="43" t="s">
        <v>390</v>
      </c>
      <c r="C499" s="61">
        <v>45292</v>
      </c>
      <c r="D499" s="60">
        <v>22024001876</v>
      </c>
      <c r="E499" s="43" t="s">
        <v>1174</v>
      </c>
      <c r="F499" s="62">
        <v>17000</v>
      </c>
      <c r="G499" s="43" t="s">
        <v>429</v>
      </c>
      <c r="H499" s="43" t="s">
        <v>1984</v>
      </c>
      <c r="I499" s="60">
        <v>220</v>
      </c>
      <c r="J499" s="43" t="s">
        <v>398</v>
      </c>
      <c r="K499" s="43" t="s">
        <v>398</v>
      </c>
      <c r="L499" s="43" t="s">
        <v>413</v>
      </c>
      <c r="M499" s="43" t="s">
        <v>395</v>
      </c>
      <c r="N499" s="43" t="s">
        <v>396</v>
      </c>
      <c r="O499" s="52" t="s">
        <v>321</v>
      </c>
      <c r="P499" s="63" t="s">
        <v>276</v>
      </c>
      <c r="Q499" s="57" t="str">
        <f>MID(Tabla1[[#This Row],[Aplicación]],14,1)</f>
        <v>2</v>
      </c>
      <c r="R499" s="35" t="s">
        <v>265</v>
      </c>
      <c r="S499" s="57" t="str">
        <f>MID(Tabla1[[#This Row],[Aplicación]],6,2)</f>
        <v>11</v>
      </c>
      <c r="T499" s="54" t="str">
        <f>VLOOKUP(Tabla1[[#This Row],[AREA]],Hoja1!A:B,2,FALSE)</f>
        <v>11. Salud pública y seguridad ciudadana</v>
      </c>
      <c r="U499" s="57" t="str">
        <f>MID(Tabla1[[#This Row],[Aplicación]],9,4)</f>
        <v>1321</v>
      </c>
      <c r="V499" s="54" t="str">
        <f>VLOOKUP(Tabla1[[#This Row],[PROGRAMA]],Hoja1!A:B,2,FALSE)</f>
        <v>1321. Policía municipal</v>
      </c>
      <c r="W499" s="57" t="str">
        <f>MID(Tabla1[[#This Row],[Aplicación]],14,2)</f>
        <v>21</v>
      </c>
      <c r="X499" s="57" t="str">
        <f>MID(Tabla1[[#This Row],[Aplicación]],14,6)</f>
        <v>213</v>
      </c>
    </row>
    <row r="500" spans="1:24" hidden="1" x14ac:dyDescent="0.25">
      <c r="A500" s="60">
        <v>220239000964</v>
      </c>
      <c r="B500" s="43" t="s">
        <v>390</v>
      </c>
      <c r="C500" s="61">
        <v>45292</v>
      </c>
      <c r="D500" s="60">
        <v>22024001877</v>
      </c>
      <c r="E500" s="43" t="s">
        <v>1387</v>
      </c>
      <c r="F500" s="62">
        <v>5000</v>
      </c>
      <c r="G500" s="43" t="s">
        <v>429</v>
      </c>
      <c r="H500" s="43" t="s">
        <v>1985</v>
      </c>
      <c r="I500" s="60">
        <v>220</v>
      </c>
      <c r="J500" s="43" t="s">
        <v>398</v>
      </c>
      <c r="K500" s="43" t="s">
        <v>398</v>
      </c>
      <c r="L500" s="43" t="s">
        <v>399</v>
      </c>
      <c r="M500" s="43" t="s">
        <v>395</v>
      </c>
      <c r="N500" s="43" t="s">
        <v>396</v>
      </c>
      <c r="O500" s="52" t="s">
        <v>321</v>
      </c>
      <c r="P500" s="63" t="s">
        <v>276</v>
      </c>
      <c r="Q500" s="57" t="str">
        <f>MID(Tabla1[[#This Row],[Aplicación]],14,1)</f>
        <v>2</v>
      </c>
      <c r="R500" s="35" t="s">
        <v>265</v>
      </c>
      <c r="S500" s="57" t="str">
        <f>MID(Tabla1[[#This Row],[Aplicación]],6,2)</f>
        <v>08</v>
      </c>
      <c r="T500" s="54" t="str">
        <f>VLOOKUP(Tabla1[[#This Row],[AREA]],Hoja1!A:B,2,FALSE)</f>
        <v>08. Tráfico y movilidad</v>
      </c>
      <c r="U500" s="57" t="str">
        <f>MID(Tabla1[[#This Row],[Aplicación]],9,4)</f>
        <v>1301</v>
      </c>
      <c r="V500" s="54" t="str">
        <f>VLOOKUP(Tabla1[[#This Row],[PROGRAMA]],Hoja1!A:B,2,FALSE)</f>
        <v>1301. Dirección del área de tráfico y movilidad</v>
      </c>
      <c r="W500" s="57" t="str">
        <f>MID(Tabla1[[#This Row],[Aplicación]],14,2)</f>
        <v>21</v>
      </c>
      <c r="X500" s="57" t="str">
        <f>MID(Tabla1[[#This Row],[Aplicación]],14,6)</f>
        <v>213</v>
      </c>
    </row>
    <row r="501" spans="1:24" hidden="1" x14ac:dyDescent="0.25">
      <c r="A501" s="60">
        <v>220239000965</v>
      </c>
      <c r="B501" s="43" t="s">
        <v>390</v>
      </c>
      <c r="C501" s="61">
        <v>45292</v>
      </c>
      <c r="D501" s="60">
        <v>22024001878</v>
      </c>
      <c r="E501" s="43" t="s">
        <v>1163</v>
      </c>
      <c r="F501" s="62">
        <v>740</v>
      </c>
      <c r="G501" s="43" t="s">
        <v>429</v>
      </c>
      <c r="H501" s="43" t="s">
        <v>1986</v>
      </c>
      <c r="I501" s="60">
        <v>220</v>
      </c>
      <c r="J501" s="43" t="s">
        <v>398</v>
      </c>
      <c r="K501" s="43" t="s">
        <v>398</v>
      </c>
      <c r="L501" s="43" t="s">
        <v>413</v>
      </c>
      <c r="M501" s="43" t="s">
        <v>395</v>
      </c>
      <c r="N501" s="43" t="s">
        <v>396</v>
      </c>
      <c r="O501" s="52" t="s">
        <v>321</v>
      </c>
      <c r="P501" s="63" t="s">
        <v>276</v>
      </c>
      <c r="Q501" s="57" t="str">
        <f>MID(Tabla1[[#This Row],[Aplicación]],14,1)</f>
        <v>2</v>
      </c>
      <c r="R501" s="35" t="s">
        <v>265</v>
      </c>
      <c r="S501" s="57" t="str">
        <f>MID(Tabla1[[#This Row],[Aplicación]],6,2)</f>
        <v>08</v>
      </c>
      <c r="T501" s="54" t="str">
        <f>VLOOKUP(Tabla1[[#This Row],[AREA]],Hoja1!A:B,2,FALSE)</f>
        <v>08. Tráfico y movilidad</v>
      </c>
      <c r="U501" s="57" t="str">
        <f>MID(Tabla1[[#This Row],[Aplicación]],9,4)</f>
        <v>1341</v>
      </c>
      <c r="V501" s="54" t="str">
        <f>VLOOKUP(Tabla1[[#This Row],[PROGRAMA]],Hoja1!A:B,2,FALSE)</f>
        <v>1341. Movilidad</v>
      </c>
      <c r="W501" s="57" t="str">
        <f>MID(Tabla1[[#This Row],[Aplicación]],14,2)</f>
        <v>20</v>
      </c>
      <c r="X501" s="57" t="str">
        <f>MID(Tabla1[[#This Row],[Aplicación]],14,6)</f>
        <v>203</v>
      </c>
    </row>
    <row r="502" spans="1:24" hidden="1" x14ac:dyDescent="0.25">
      <c r="A502" s="60">
        <v>220239000966</v>
      </c>
      <c r="B502" s="43" t="s">
        <v>390</v>
      </c>
      <c r="C502" s="61">
        <v>45292</v>
      </c>
      <c r="D502" s="60">
        <v>22024001879</v>
      </c>
      <c r="E502" s="43" t="s">
        <v>1163</v>
      </c>
      <c r="F502" s="62">
        <v>740</v>
      </c>
      <c r="G502" s="43" t="s">
        <v>429</v>
      </c>
      <c r="H502" s="43" t="s">
        <v>1987</v>
      </c>
      <c r="I502" s="60">
        <v>220</v>
      </c>
      <c r="J502" s="43" t="s">
        <v>398</v>
      </c>
      <c r="K502" s="43" t="s">
        <v>398</v>
      </c>
      <c r="L502" s="43" t="s">
        <v>413</v>
      </c>
      <c r="M502" s="43" t="s">
        <v>395</v>
      </c>
      <c r="N502" s="43" t="s">
        <v>396</v>
      </c>
      <c r="O502" s="52" t="s">
        <v>321</v>
      </c>
      <c r="P502" s="63" t="s">
        <v>276</v>
      </c>
      <c r="Q502" s="57" t="str">
        <f>MID(Tabla1[[#This Row],[Aplicación]],14,1)</f>
        <v>2</v>
      </c>
      <c r="R502" s="35" t="s">
        <v>265</v>
      </c>
      <c r="S502" s="57" t="str">
        <f>MID(Tabla1[[#This Row],[Aplicación]],6,2)</f>
        <v>08</v>
      </c>
      <c r="T502" s="54" t="str">
        <f>VLOOKUP(Tabla1[[#This Row],[AREA]],Hoja1!A:B,2,FALSE)</f>
        <v>08. Tráfico y movilidad</v>
      </c>
      <c r="U502" s="57" t="str">
        <f>MID(Tabla1[[#This Row],[Aplicación]],9,4)</f>
        <v>1341</v>
      </c>
      <c r="V502" s="54" t="str">
        <f>VLOOKUP(Tabla1[[#This Row],[PROGRAMA]],Hoja1!A:B,2,FALSE)</f>
        <v>1341. Movilidad</v>
      </c>
      <c r="W502" s="57" t="str">
        <f>MID(Tabla1[[#This Row],[Aplicación]],14,2)</f>
        <v>20</v>
      </c>
      <c r="X502" s="57" t="str">
        <f>MID(Tabla1[[#This Row],[Aplicación]],14,6)</f>
        <v>203</v>
      </c>
    </row>
    <row r="503" spans="1:24" hidden="1" x14ac:dyDescent="0.25">
      <c r="A503" s="60">
        <v>220239000967</v>
      </c>
      <c r="B503" s="43" t="s">
        <v>390</v>
      </c>
      <c r="C503" s="61">
        <v>45292</v>
      </c>
      <c r="D503" s="60">
        <v>22024001880</v>
      </c>
      <c r="E503" s="43" t="s">
        <v>1165</v>
      </c>
      <c r="F503" s="62">
        <v>620</v>
      </c>
      <c r="G503" s="43" t="s">
        <v>429</v>
      </c>
      <c r="H503" s="43" t="s">
        <v>1988</v>
      </c>
      <c r="I503" s="60">
        <v>220</v>
      </c>
      <c r="J503" s="43" t="s">
        <v>398</v>
      </c>
      <c r="K503" s="43" t="s">
        <v>398</v>
      </c>
      <c r="L503" s="43" t="s">
        <v>413</v>
      </c>
      <c r="M503" s="43" t="s">
        <v>395</v>
      </c>
      <c r="N503" s="43" t="s">
        <v>396</v>
      </c>
      <c r="O503" s="52" t="s">
        <v>321</v>
      </c>
      <c r="P503" s="63" t="s">
        <v>276</v>
      </c>
      <c r="Q503" s="57" t="str">
        <f>MID(Tabla1[[#This Row],[Aplicación]],14,1)</f>
        <v>2</v>
      </c>
      <c r="R503" s="35" t="s">
        <v>265</v>
      </c>
      <c r="S503" s="57" t="str">
        <f>MID(Tabla1[[#This Row],[Aplicación]],6,2)</f>
        <v>08</v>
      </c>
      <c r="T503" s="54" t="str">
        <f>VLOOKUP(Tabla1[[#This Row],[AREA]],Hoja1!A:B,2,FALSE)</f>
        <v>08. Tráfico y movilidad</v>
      </c>
      <c r="U503" s="57" t="str">
        <f>MID(Tabla1[[#This Row],[Aplicación]],9,4)</f>
        <v>1341</v>
      </c>
      <c r="V503" s="54" t="str">
        <f>VLOOKUP(Tabla1[[#This Row],[PROGRAMA]],Hoja1!A:B,2,FALSE)</f>
        <v>1341. Movilidad</v>
      </c>
      <c r="W503" s="57" t="str">
        <f>MID(Tabla1[[#This Row],[Aplicación]],14,2)</f>
        <v>21</v>
      </c>
      <c r="X503" s="57" t="str">
        <f>MID(Tabla1[[#This Row],[Aplicación]],14,6)</f>
        <v>213</v>
      </c>
    </row>
    <row r="504" spans="1:24" hidden="1" x14ac:dyDescent="0.25">
      <c r="A504" s="60">
        <v>220239000968</v>
      </c>
      <c r="B504" s="43" t="s">
        <v>390</v>
      </c>
      <c r="C504" s="61">
        <v>45292</v>
      </c>
      <c r="D504" s="60">
        <v>22024001881</v>
      </c>
      <c r="E504" s="43" t="s">
        <v>1165</v>
      </c>
      <c r="F504" s="62">
        <v>250</v>
      </c>
      <c r="G504" s="43" t="s">
        <v>429</v>
      </c>
      <c r="H504" s="43" t="s">
        <v>1989</v>
      </c>
      <c r="I504" s="60">
        <v>220</v>
      </c>
      <c r="J504" s="43" t="s">
        <v>398</v>
      </c>
      <c r="K504" s="43" t="s">
        <v>398</v>
      </c>
      <c r="L504" s="43" t="s">
        <v>413</v>
      </c>
      <c r="M504" s="43" t="s">
        <v>395</v>
      </c>
      <c r="N504" s="43" t="s">
        <v>396</v>
      </c>
      <c r="O504" s="52" t="s">
        <v>321</v>
      </c>
      <c r="P504" s="63" t="s">
        <v>276</v>
      </c>
      <c r="Q504" s="57" t="str">
        <f>MID(Tabla1[[#This Row],[Aplicación]],14,1)</f>
        <v>2</v>
      </c>
      <c r="R504" s="35" t="s">
        <v>265</v>
      </c>
      <c r="S504" s="57" t="str">
        <f>MID(Tabla1[[#This Row],[Aplicación]],6,2)</f>
        <v>08</v>
      </c>
      <c r="T504" s="54" t="str">
        <f>VLOOKUP(Tabla1[[#This Row],[AREA]],Hoja1!A:B,2,FALSE)</f>
        <v>08. Tráfico y movilidad</v>
      </c>
      <c r="U504" s="57" t="str">
        <f>MID(Tabla1[[#This Row],[Aplicación]],9,4)</f>
        <v>1341</v>
      </c>
      <c r="V504" s="54" t="str">
        <f>VLOOKUP(Tabla1[[#This Row],[PROGRAMA]],Hoja1!A:B,2,FALSE)</f>
        <v>1341. Movilidad</v>
      </c>
      <c r="W504" s="57" t="str">
        <f>MID(Tabla1[[#This Row],[Aplicación]],14,2)</f>
        <v>21</v>
      </c>
      <c r="X504" s="57" t="str">
        <f>MID(Tabla1[[#This Row],[Aplicación]],14,6)</f>
        <v>213</v>
      </c>
    </row>
    <row r="505" spans="1:24" hidden="1" x14ac:dyDescent="0.25">
      <c r="A505" s="60">
        <v>220239000969</v>
      </c>
      <c r="B505" s="43" t="s">
        <v>390</v>
      </c>
      <c r="C505" s="61">
        <v>45292</v>
      </c>
      <c r="D505" s="60">
        <v>22024002788</v>
      </c>
      <c r="E505" s="43" t="s">
        <v>1388</v>
      </c>
      <c r="F505" s="62">
        <v>5000</v>
      </c>
      <c r="G505" s="43" t="s">
        <v>429</v>
      </c>
      <c r="H505" s="43" t="s">
        <v>1990</v>
      </c>
      <c r="I505" s="60">
        <v>220</v>
      </c>
      <c r="J505" s="43" t="s">
        <v>398</v>
      </c>
      <c r="K505" s="43" t="s">
        <v>398</v>
      </c>
      <c r="L505" s="43" t="s">
        <v>399</v>
      </c>
      <c r="M505" s="43" t="s">
        <v>395</v>
      </c>
      <c r="N505" s="43" t="s">
        <v>396</v>
      </c>
      <c r="O505" s="52" t="s">
        <v>321</v>
      </c>
      <c r="P505" s="63" t="s">
        <v>276</v>
      </c>
      <c r="Q505" s="57" t="str">
        <f>MID(Tabla1[[#This Row],[Aplicación]],14,1)</f>
        <v>2</v>
      </c>
      <c r="R505" s="35" t="s">
        <v>265</v>
      </c>
      <c r="S505" s="57" t="str">
        <f>MID(Tabla1[[#This Row],[Aplicación]],6,2)</f>
        <v>08</v>
      </c>
      <c r="T505" s="54" t="str">
        <f>VLOOKUP(Tabla1[[#This Row],[AREA]],Hoja1!A:B,2,FALSE)</f>
        <v>08. Tráfico y movilidad</v>
      </c>
      <c r="U505" s="57" t="str">
        <f>MID(Tabla1[[#This Row],[Aplicación]],9,4)</f>
        <v>1301</v>
      </c>
      <c r="V505" s="54" t="str">
        <f>VLOOKUP(Tabla1[[#This Row],[PROGRAMA]],Hoja1!A:B,2,FALSE)</f>
        <v>1301. Dirección del área de tráfico y movilidad</v>
      </c>
      <c r="W505" s="57" t="str">
        <f>MID(Tabla1[[#This Row],[Aplicación]],14,2)</f>
        <v>20</v>
      </c>
      <c r="X505" s="57" t="str">
        <f>MID(Tabla1[[#This Row],[Aplicación]],14,6)</f>
        <v>203</v>
      </c>
    </row>
    <row r="506" spans="1:24" hidden="1" x14ac:dyDescent="0.25">
      <c r="A506" s="60">
        <v>220239000970</v>
      </c>
      <c r="B506" s="43" t="s">
        <v>390</v>
      </c>
      <c r="C506" s="61">
        <v>45292</v>
      </c>
      <c r="D506" s="60">
        <v>22024001882</v>
      </c>
      <c r="E506" s="43" t="s">
        <v>1151</v>
      </c>
      <c r="F506" s="62">
        <v>644.12</v>
      </c>
      <c r="G506" s="43" t="s">
        <v>429</v>
      </c>
      <c r="H506" s="43" t="s">
        <v>1991</v>
      </c>
      <c r="I506" s="60">
        <v>220</v>
      </c>
      <c r="J506" s="43" t="s">
        <v>398</v>
      </c>
      <c r="K506" s="43" t="s">
        <v>398</v>
      </c>
      <c r="L506" s="43" t="s">
        <v>413</v>
      </c>
      <c r="M506" s="43" t="s">
        <v>395</v>
      </c>
      <c r="N506" s="43" t="s">
        <v>433</v>
      </c>
      <c r="O506" s="52" t="s">
        <v>321</v>
      </c>
      <c r="P506" s="63" t="s">
        <v>276</v>
      </c>
      <c r="Q506" s="57" t="str">
        <f>MID(Tabla1[[#This Row],[Aplicación]],14,1)</f>
        <v>2</v>
      </c>
      <c r="R506" s="35" t="s">
        <v>265</v>
      </c>
      <c r="S506" s="57" t="str">
        <f>MID(Tabla1[[#This Row],[Aplicación]],6,2)</f>
        <v>04</v>
      </c>
      <c r="T506" s="54" t="str">
        <f>VLOOKUP(Tabla1[[#This Row],[AREA]],Hoja1!A:B,2,FALSE)</f>
        <v>04. Hacienda, personal y modernización administrativa</v>
      </c>
      <c r="U506" s="57" t="str">
        <f>MID(Tabla1[[#This Row],[Aplicación]],9,4)</f>
        <v>9204</v>
      </c>
      <c r="V506" s="54" t="str">
        <f>VLOOKUP(Tabla1[[#This Row],[PROGRAMA]],Hoja1!A:B,2,FALSE)</f>
        <v>9204. Tecnologías de la información y comunicación</v>
      </c>
      <c r="W506" s="57" t="str">
        <f>MID(Tabla1[[#This Row],[Aplicación]],14,2)</f>
        <v>21</v>
      </c>
      <c r="X506" s="57" t="str">
        <f>MID(Tabla1[[#This Row],[Aplicación]],14,6)</f>
        <v>213</v>
      </c>
    </row>
    <row r="507" spans="1:24" hidden="1" x14ac:dyDescent="0.25">
      <c r="A507" s="60">
        <v>220239000971</v>
      </c>
      <c r="B507" s="43" t="s">
        <v>390</v>
      </c>
      <c r="C507" s="61">
        <v>45292</v>
      </c>
      <c r="D507" s="60">
        <v>22024001883</v>
      </c>
      <c r="E507" s="43" t="s">
        <v>1180</v>
      </c>
      <c r="F507" s="62">
        <v>2796.79</v>
      </c>
      <c r="G507" s="43" t="s">
        <v>429</v>
      </c>
      <c r="H507" s="43" t="s">
        <v>1992</v>
      </c>
      <c r="I507" s="60">
        <v>220</v>
      </c>
      <c r="J507" s="43" t="s">
        <v>398</v>
      </c>
      <c r="K507" s="43" t="s">
        <v>398</v>
      </c>
      <c r="L507" s="43" t="s">
        <v>413</v>
      </c>
      <c r="M507" s="43" t="s">
        <v>395</v>
      </c>
      <c r="N507" s="43" t="s">
        <v>396</v>
      </c>
      <c r="O507" s="52" t="s">
        <v>321</v>
      </c>
      <c r="P507" s="63" t="s">
        <v>276</v>
      </c>
      <c r="Q507" s="57" t="str">
        <f>MID(Tabla1[[#This Row],[Aplicación]],14,1)</f>
        <v>2</v>
      </c>
      <c r="R507" s="35" t="s">
        <v>265</v>
      </c>
      <c r="S507" s="57" t="str">
        <f>MID(Tabla1[[#This Row],[Aplicación]],6,2)</f>
        <v>10</v>
      </c>
      <c r="T507" s="54" t="str">
        <f>VLOOKUP(Tabla1[[#This Row],[AREA]],Hoja1!A:B,2,FALSE)</f>
        <v>10. Personas mayores, familia y servicios sociales</v>
      </c>
      <c r="U507" s="57" t="str">
        <f>MID(Tabla1[[#This Row],[Aplicación]],9,4)</f>
        <v>2315</v>
      </c>
      <c r="V507" s="54" t="str">
        <f>VLOOKUP(Tabla1[[#This Row],[PROGRAMA]],Hoja1!A:B,2,FALSE)</f>
        <v>2315. Políticas de Igualdad e infancia</v>
      </c>
      <c r="W507" s="57" t="str">
        <f>MID(Tabla1[[#This Row],[Aplicación]],14,2)</f>
        <v>21</v>
      </c>
      <c r="X507" s="57" t="str">
        <f>MID(Tabla1[[#This Row],[Aplicación]],14,6)</f>
        <v>213</v>
      </c>
    </row>
    <row r="508" spans="1:24" hidden="1" x14ac:dyDescent="0.25">
      <c r="A508" s="60">
        <v>220239000972</v>
      </c>
      <c r="B508" s="43" t="s">
        <v>390</v>
      </c>
      <c r="C508" s="61">
        <v>45292</v>
      </c>
      <c r="D508" s="60">
        <v>22024001884</v>
      </c>
      <c r="E508" s="43" t="s">
        <v>1178</v>
      </c>
      <c r="F508" s="62">
        <v>2964.81</v>
      </c>
      <c r="G508" s="43" t="s">
        <v>429</v>
      </c>
      <c r="H508" s="43" t="s">
        <v>1993</v>
      </c>
      <c r="I508" s="60">
        <v>220</v>
      </c>
      <c r="J508" s="43" t="s">
        <v>398</v>
      </c>
      <c r="K508" s="43" t="s">
        <v>398</v>
      </c>
      <c r="L508" s="43" t="s">
        <v>413</v>
      </c>
      <c r="M508" s="43" t="s">
        <v>395</v>
      </c>
      <c r="N508" s="43" t="s">
        <v>396</v>
      </c>
      <c r="O508" s="52" t="s">
        <v>321</v>
      </c>
      <c r="P508" s="63" t="s">
        <v>276</v>
      </c>
      <c r="Q508" s="57" t="str">
        <f>MID(Tabla1[[#This Row],[Aplicación]],14,1)</f>
        <v>2</v>
      </c>
      <c r="R508" s="35" t="s">
        <v>265</v>
      </c>
      <c r="S508" s="57" t="str">
        <f>MID(Tabla1[[#This Row],[Aplicación]],6,2)</f>
        <v>06</v>
      </c>
      <c r="T508" s="54" t="str">
        <f>VLOOKUP(Tabla1[[#This Row],[AREA]],Hoja1!A:B,2,FALSE)</f>
        <v>06. Educación y cultura</v>
      </c>
      <c r="U508" s="57" t="str">
        <f>MID(Tabla1[[#This Row],[Aplicación]],9,4)</f>
        <v>3232</v>
      </c>
      <c r="V508" s="54" t="str">
        <f>VLOOKUP(Tabla1[[#This Row],[PROGRAMA]],Hoja1!A:B,2,FALSE)</f>
        <v>3232. Conservación y mantenimiento centros educación infantil y primaria</v>
      </c>
      <c r="W508" s="57" t="str">
        <f>MID(Tabla1[[#This Row],[Aplicación]],14,2)</f>
        <v>21</v>
      </c>
      <c r="X508" s="57" t="str">
        <f>MID(Tabla1[[#This Row],[Aplicación]],14,6)</f>
        <v>213</v>
      </c>
    </row>
    <row r="509" spans="1:24" hidden="1" x14ac:dyDescent="0.25">
      <c r="A509" s="60">
        <v>220239000973</v>
      </c>
      <c r="B509" s="43" t="s">
        <v>390</v>
      </c>
      <c r="C509" s="61">
        <v>45292</v>
      </c>
      <c r="D509" s="60">
        <v>22024001885</v>
      </c>
      <c r="E509" s="43" t="s">
        <v>1179</v>
      </c>
      <c r="F509" s="62">
        <v>3360.48</v>
      </c>
      <c r="G509" s="43" t="s">
        <v>429</v>
      </c>
      <c r="H509" s="43" t="s">
        <v>1994</v>
      </c>
      <c r="I509" s="60">
        <v>220</v>
      </c>
      <c r="J509" s="43" t="s">
        <v>398</v>
      </c>
      <c r="K509" s="43" t="s">
        <v>398</v>
      </c>
      <c r="L509" s="43" t="s">
        <v>413</v>
      </c>
      <c r="M509" s="43" t="s">
        <v>395</v>
      </c>
      <c r="N509" s="43" t="s">
        <v>396</v>
      </c>
      <c r="O509" s="52" t="s">
        <v>321</v>
      </c>
      <c r="P509" s="63" t="s">
        <v>276</v>
      </c>
      <c r="Q509" s="57" t="str">
        <f>MID(Tabla1[[#This Row],[Aplicación]],14,1)</f>
        <v>2</v>
      </c>
      <c r="R509" s="35" t="s">
        <v>265</v>
      </c>
      <c r="S509" s="57" t="str">
        <f>MID(Tabla1[[#This Row],[Aplicación]],6,2)</f>
        <v>06</v>
      </c>
      <c r="T509" s="54" t="str">
        <f>VLOOKUP(Tabla1[[#This Row],[AREA]],Hoja1!A:B,2,FALSE)</f>
        <v>06. Educación y cultura</v>
      </c>
      <c r="U509" s="57" t="str">
        <f>MID(Tabla1[[#This Row],[Aplicación]],9,4)</f>
        <v>3321</v>
      </c>
      <c r="V509" s="54" t="str">
        <f>VLOOKUP(Tabla1[[#This Row],[PROGRAMA]],Hoja1!A:B,2,FALSE)</f>
        <v>3321. Bibliotecas públicas</v>
      </c>
      <c r="W509" s="57" t="str">
        <f>MID(Tabla1[[#This Row],[Aplicación]],14,2)</f>
        <v>21</v>
      </c>
      <c r="X509" s="57" t="str">
        <f>MID(Tabla1[[#This Row],[Aplicación]],14,6)</f>
        <v>213</v>
      </c>
    </row>
    <row r="510" spans="1:24" hidden="1" x14ac:dyDescent="0.25">
      <c r="A510" s="60">
        <v>220239000974</v>
      </c>
      <c r="B510" s="43" t="s">
        <v>390</v>
      </c>
      <c r="C510" s="61">
        <v>45292</v>
      </c>
      <c r="D510" s="60">
        <v>22024001910</v>
      </c>
      <c r="E510" s="43" t="s">
        <v>1157</v>
      </c>
      <c r="F510" s="62">
        <v>2641.77</v>
      </c>
      <c r="G510" s="43" t="s">
        <v>429</v>
      </c>
      <c r="H510" s="43" t="s">
        <v>1995</v>
      </c>
      <c r="I510" s="60">
        <v>220</v>
      </c>
      <c r="J510" s="43" t="s">
        <v>398</v>
      </c>
      <c r="K510" s="43" t="s">
        <v>398</v>
      </c>
      <c r="L510" s="43" t="s">
        <v>413</v>
      </c>
      <c r="M510" s="43" t="s">
        <v>395</v>
      </c>
      <c r="N510" s="43" t="s">
        <v>396</v>
      </c>
      <c r="O510" s="52" t="s">
        <v>321</v>
      </c>
      <c r="P510" s="63" t="s">
        <v>276</v>
      </c>
      <c r="Q510" s="57" t="str">
        <f>MID(Tabla1[[#This Row],[Aplicación]],14,1)</f>
        <v>2</v>
      </c>
      <c r="R510" s="35" t="s">
        <v>265</v>
      </c>
      <c r="S510" s="57" t="str">
        <f>MID(Tabla1[[#This Row],[Aplicación]],6,2)</f>
        <v>09</v>
      </c>
      <c r="T510" s="54" t="str">
        <f>VLOOKUP(Tabla1[[#This Row],[AREA]],Hoja1!A:B,2,FALSE)</f>
        <v>09. Turismo, eventos y marca ciudad</v>
      </c>
      <c r="U510" s="57" t="str">
        <f>MID(Tabla1[[#This Row],[Aplicación]],9,4)</f>
        <v>4322</v>
      </c>
      <c r="V510" s="54" t="str">
        <f>VLOOKUP(Tabla1[[#This Row],[PROGRAMA]],Hoja1!A:B,2,FALSE)</f>
        <v>4332. Dirección del área de turismo, eventos y marca ciudad</v>
      </c>
      <c r="W510" s="57" t="str">
        <f>MID(Tabla1[[#This Row],[Aplicación]],14,2)</f>
        <v>21</v>
      </c>
      <c r="X510" s="57" t="str">
        <f>MID(Tabla1[[#This Row],[Aplicación]],14,6)</f>
        <v>213</v>
      </c>
    </row>
    <row r="511" spans="1:24" hidden="1" x14ac:dyDescent="0.25">
      <c r="A511" s="60">
        <v>220239000975</v>
      </c>
      <c r="B511" s="43" t="s">
        <v>390</v>
      </c>
      <c r="C511" s="61">
        <v>45292</v>
      </c>
      <c r="D511" s="60">
        <v>22024001886</v>
      </c>
      <c r="E511" s="43" t="s">
        <v>1156</v>
      </c>
      <c r="F511" s="62">
        <v>4000</v>
      </c>
      <c r="G511" s="43" t="s">
        <v>429</v>
      </c>
      <c r="H511" s="43" t="s">
        <v>1996</v>
      </c>
      <c r="I511" s="60">
        <v>220</v>
      </c>
      <c r="J511" s="43" t="s">
        <v>398</v>
      </c>
      <c r="K511" s="43" t="s">
        <v>398</v>
      </c>
      <c r="L511" s="43" t="s">
        <v>399</v>
      </c>
      <c r="M511" s="43" t="s">
        <v>395</v>
      </c>
      <c r="N511" s="43" t="s">
        <v>396</v>
      </c>
      <c r="O511" s="52" t="s">
        <v>321</v>
      </c>
      <c r="P511" s="63" t="s">
        <v>276</v>
      </c>
      <c r="Q511" s="57" t="str">
        <f>MID(Tabla1[[#This Row],[Aplicación]],14,1)</f>
        <v>2</v>
      </c>
      <c r="R511" s="35" t="s">
        <v>265</v>
      </c>
      <c r="S511" s="57" t="str">
        <f>MID(Tabla1[[#This Row],[Aplicación]],6,2)</f>
        <v>11</v>
      </c>
      <c r="T511" s="54" t="str">
        <f>VLOOKUP(Tabla1[[#This Row],[AREA]],Hoja1!A:B,2,FALSE)</f>
        <v>11. Salud pública y seguridad ciudadana</v>
      </c>
      <c r="U511" s="57" t="str">
        <f>MID(Tabla1[[#This Row],[Aplicación]],9,4)</f>
        <v>1621</v>
      </c>
      <c r="V511" s="54" t="str">
        <f>VLOOKUP(Tabla1[[#This Row],[PROGRAMA]],Hoja1!A:B,2,FALSE)</f>
        <v>1621. Recogida de residuos</v>
      </c>
      <c r="W511" s="57" t="str">
        <f>MID(Tabla1[[#This Row],[Aplicación]],14,2)</f>
        <v>21</v>
      </c>
      <c r="X511" s="57" t="str">
        <f>MID(Tabla1[[#This Row],[Aplicación]],14,6)</f>
        <v>213</v>
      </c>
    </row>
    <row r="512" spans="1:24" hidden="1" x14ac:dyDescent="0.25">
      <c r="A512" s="60">
        <v>220239000976</v>
      </c>
      <c r="B512" s="43" t="s">
        <v>390</v>
      </c>
      <c r="C512" s="61">
        <v>45292</v>
      </c>
      <c r="D512" s="60">
        <v>22024001887</v>
      </c>
      <c r="E512" s="43" t="s">
        <v>1168</v>
      </c>
      <c r="F512" s="62">
        <v>731.72</v>
      </c>
      <c r="G512" s="43" t="s">
        <v>429</v>
      </c>
      <c r="H512" s="43" t="s">
        <v>1997</v>
      </c>
      <c r="I512" s="60">
        <v>220</v>
      </c>
      <c r="J512" s="43" t="s">
        <v>398</v>
      </c>
      <c r="K512" s="43" t="s">
        <v>398</v>
      </c>
      <c r="L512" s="43" t="s">
        <v>413</v>
      </c>
      <c r="M512" s="43" t="s">
        <v>395</v>
      </c>
      <c r="N512" s="43" t="s">
        <v>396</v>
      </c>
      <c r="O512" s="52" t="s">
        <v>321</v>
      </c>
      <c r="P512" s="63" t="s">
        <v>276</v>
      </c>
      <c r="Q512" s="57" t="str">
        <f>MID(Tabla1[[#This Row],[Aplicación]],14,1)</f>
        <v>2</v>
      </c>
      <c r="R512" s="35" t="s">
        <v>265</v>
      </c>
      <c r="S512" s="57" t="str">
        <f>MID(Tabla1[[#This Row],[Aplicación]],6,2)</f>
        <v>04</v>
      </c>
      <c r="T512" s="54" t="str">
        <f>VLOOKUP(Tabla1[[#This Row],[AREA]],Hoja1!A:B,2,FALSE)</f>
        <v>04. Hacienda, personal y modernización administrativa</v>
      </c>
      <c r="U512" s="57" t="str">
        <f>MID(Tabla1[[#This Row],[Aplicación]],9,4)</f>
        <v>9311</v>
      </c>
      <c r="V512" s="54" t="str">
        <f>VLOOKUP(Tabla1[[#This Row],[PROGRAMA]],Hoja1!A:B,2,FALSE)</f>
        <v>9311. Planificación económico financiera</v>
      </c>
      <c r="W512" s="57" t="str">
        <f>MID(Tabla1[[#This Row],[Aplicación]],14,2)</f>
        <v>20</v>
      </c>
      <c r="X512" s="57" t="str">
        <f>MID(Tabla1[[#This Row],[Aplicación]],14,6)</f>
        <v>203</v>
      </c>
    </row>
    <row r="513" spans="1:24" hidden="1" x14ac:dyDescent="0.25">
      <c r="A513" s="60">
        <v>220239000977</v>
      </c>
      <c r="B513" s="43" t="s">
        <v>390</v>
      </c>
      <c r="C513" s="61">
        <v>45292</v>
      </c>
      <c r="D513" s="60">
        <v>22024001888</v>
      </c>
      <c r="E513" s="43" t="s">
        <v>1168</v>
      </c>
      <c r="F513" s="62">
        <v>614.65</v>
      </c>
      <c r="G513" s="43" t="s">
        <v>429</v>
      </c>
      <c r="H513" s="43" t="s">
        <v>1998</v>
      </c>
      <c r="I513" s="60">
        <v>220</v>
      </c>
      <c r="J513" s="43" t="s">
        <v>398</v>
      </c>
      <c r="K513" s="43" t="s">
        <v>398</v>
      </c>
      <c r="L513" s="43" t="s">
        <v>413</v>
      </c>
      <c r="M513" s="43" t="s">
        <v>395</v>
      </c>
      <c r="N513" s="43" t="s">
        <v>396</v>
      </c>
      <c r="O513" s="52" t="s">
        <v>321</v>
      </c>
      <c r="P513" s="63" t="s">
        <v>276</v>
      </c>
      <c r="Q513" s="57" t="str">
        <f>MID(Tabla1[[#This Row],[Aplicación]],14,1)</f>
        <v>2</v>
      </c>
      <c r="R513" s="35" t="s">
        <v>265</v>
      </c>
      <c r="S513" s="57" t="str">
        <f>MID(Tabla1[[#This Row],[Aplicación]],6,2)</f>
        <v>04</v>
      </c>
      <c r="T513" s="54" t="str">
        <f>VLOOKUP(Tabla1[[#This Row],[AREA]],Hoja1!A:B,2,FALSE)</f>
        <v>04. Hacienda, personal y modernización administrativa</v>
      </c>
      <c r="U513" s="57" t="str">
        <f>MID(Tabla1[[#This Row],[Aplicación]],9,4)</f>
        <v>9311</v>
      </c>
      <c r="V513" s="54" t="str">
        <f>VLOOKUP(Tabla1[[#This Row],[PROGRAMA]],Hoja1!A:B,2,FALSE)</f>
        <v>9311. Planificación económico financiera</v>
      </c>
      <c r="W513" s="57" t="str">
        <f>MID(Tabla1[[#This Row],[Aplicación]],14,2)</f>
        <v>20</v>
      </c>
      <c r="X513" s="57" t="str">
        <f>MID(Tabla1[[#This Row],[Aplicación]],14,6)</f>
        <v>203</v>
      </c>
    </row>
    <row r="514" spans="1:24" hidden="1" x14ac:dyDescent="0.25">
      <c r="A514" s="60">
        <v>220239000978</v>
      </c>
      <c r="B514" s="43" t="s">
        <v>390</v>
      </c>
      <c r="C514" s="61">
        <v>45292</v>
      </c>
      <c r="D514" s="60">
        <v>22024001889</v>
      </c>
      <c r="E514" s="43" t="s">
        <v>1389</v>
      </c>
      <c r="F514" s="62">
        <v>5000</v>
      </c>
      <c r="G514" s="43" t="s">
        <v>429</v>
      </c>
      <c r="H514" s="43" t="s">
        <v>1999</v>
      </c>
      <c r="I514" s="60">
        <v>220</v>
      </c>
      <c r="J514" s="43" t="s">
        <v>398</v>
      </c>
      <c r="K514" s="43" t="s">
        <v>398</v>
      </c>
      <c r="L514" s="43" t="s">
        <v>413</v>
      </c>
      <c r="M514" s="43" t="s">
        <v>395</v>
      </c>
      <c r="N514" s="43" t="s">
        <v>396</v>
      </c>
      <c r="O514" s="52" t="s">
        <v>321</v>
      </c>
      <c r="P514" s="63" t="s">
        <v>276</v>
      </c>
      <c r="Q514" s="57" t="str">
        <f>MID(Tabla1[[#This Row],[Aplicación]],14,1)</f>
        <v>2</v>
      </c>
      <c r="R514" s="35" t="s">
        <v>265</v>
      </c>
      <c r="S514" s="57" t="str">
        <f>MID(Tabla1[[#This Row],[Aplicación]],6,2)</f>
        <v>04</v>
      </c>
      <c r="T514" s="54" t="str">
        <f>VLOOKUP(Tabla1[[#This Row],[AREA]],Hoja1!A:B,2,FALSE)</f>
        <v>04. Hacienda, personal y modernización administrativa</v>
      </c>
      <c r="U514" s="57" t="str">
        <f>MID(Tabla1[[#This Row],[Aplicación]],9,4)</f>
        <v>9341</v>
      </c>
      <c r="V514" s="54" t="str">
        <f>VLOOKUP(Tabla1[[#This Row],[PROGRAMA]],Hoja1!A:B,2,FALSE)</f>
        <v>9341. Tesorería y recaudación</v>
      </c>
      <c r="W514" s="57" t="str">
        <f>MID(Tabla1[[#This Row],[Aplicación]],14,2)</f>
        <v>21</v>
      </c>
      <c r="X514" s="57" t="str">
        <f>MID(Tabla1[[#This Row],[Aplicación]],14,6)</f>
        <v>213</v>
      </c>
    </row>
    <row r="515" spans="1:24" hidden="1" x14ac:dyDescent="0.25">
      <c r="A515" s="60">
        <v>220239000979</v>
      </c>
      <c r="B515" s="43" t="s">
        <v>390</v>
      </c>
      <c r="C515" s="61">
        <v>45292</v>
      </c>
      <c r="D515" s="60">
        <v>22024001890</v>
      </c>
      <c r="E515" s="43" t="s">
        <v>1187</v>
      </c>
      <c r="F515" s="62">
        <v>2052.89</v>
      </c>
      <c r="G515" s="43" t="s">
        <v>429</v>
      </c>
      <c r="H515" s="43" t="s">
        <v>2000</v>
      </c>
      <c r="I515" s="60">
        <v>220</v>
      </c>
      <c r="J515" s="43" t="s">
        <v>398</v>
      </c>
      <c r="K515" s="43" t="s">
        <v>398</v>
      </c>
      <c r="L515" s="43" t="s">
        <v>413</v>
      </c>
      <c r="M515" s="43" t="s">
        <v>395</v>
      </c>
      <c r="N515" s="43" t="s">
        <v>396</v>
      </c>
      <c r="O515" s="52" t="s">
        <v>321</v>
      </c>
      <c r="P515" s="63" t="s">
        <v>276</v>
      </c>
      <c r="Q515" s="57" t="str">
        <f>MID(Tabla1[[#This Row],[Aplicación]],14,1)</f>
        <v>2</v>
      </c>
      <c r="R515" s="35" t="s">
        <v>265</v>
      </c>
      <c r="S515" s="57" t="str">
        <f>MID(Tabla1[[#This Row],[Aplicación]],6,2)</f>
        <v>11</v>
      </c>
      <c r="T515" s="54" t="str">
        <f>VLOOKUP(Tabla1[[#This Row],[AREA]],Hoja1!A:B,2,FALSE)</f>
        <v>11. Salud pública y seguridad ciudadana</v>
      </c>
      <c r="U515" s="57" t="str">
        <f>MID(Tabla1[[#This Row],[Aplicación]],9,4)</f>
        <v>1361</v>
      </c>
      <c r="V515" s="54" t="str">
        <f>VLOOKUP(Tabla1[[#This Row],[PROGRAMA]],Hoja1!A:B,2,FALSE)</f>
        <v>1361. Prevención y extinción de incencios</v>
      </c>
      <c r="W515" s="57" t="str">
        <f>MID(Tabla1[[#This Row],[Aplicación]],14,2)</f>
        <v>21</v>
      </c>
      <c r="X515" s="57" t="str">
        <f>MID(Tabla1[[#This Row],[Aplicación]],14,6)</f>
        <v>213</v>
      </c>
    </row>
    <row r="516" spans="1:24" hidden="1" x14ac:dyDescent="0.25">
      <c r="A516" s="60">
        <v>220239000981</v>
      </c>
      <c r="B516" s="43" t="s">
        <v>390</v>
      </c>
      <c r="C516" s="61">
        <v>45292</v>
      </c>
      <c r="D516" s="60">
        <v>22024001891</v>
      </c>
      <c r="E516" s="43" t="s">
        <v>1176</v>
      </c>
      <c r="F516" s="62">
        <v>3100</v>
      </c>
      <c r="G516" s="43" t="s">
        <v>429</v>
      </c>
      <c r="H516" s="43" t="s">
        <v>2001</v>
      </c>
      <c r="I516" s="60">
        <v>220</v>
      </c>
      <c r="J516" s="43" t="s">
        <v>398</v>
      </c>
      <c r="K516" s="43" t="s">
        <v>398</v>
      </c>
      <c r="L516" s="43" t="s">
        <v>399</v>
      </c>
      <c r="M516" s="43" t="s">
        <v>395</v>
      </c>
      <c r="N516" s="43" t="s">
        <v>396</v>
      </c>
      <c r="O516" s="52" t="s">
        <v>321</v>
      </c>
      <c r="P516" s="63" t="s">
        <v>276</v>
      </c>
      <c r="Q516" s="57" t="str">
        <f>MID(Tabla1[[#This Row],[Aplicación]],14,1)</f>
        <v>2</v>
      </c>
      <c r="R516" s="35" t="s">
        <v>265</v>
      </c>
      <c r="S516" s="57" t="str">
        <f>MID(Tabla1[[#This Row],[Aplicación]],6,2)</f>
        <v>08</v>
      </c>
      <c r="T516" s="54" t="str">
        <f>VLOOKUP(Tabla1[[#This Row],[AREA]],Hoja1!A:B,2,FALSE)</f>
        <v>08. Tráfico y movilidad</v>
      </c>
      <c r="U516" s="57" t="str">
        <f>MID(Tabla1[[#This Row],[Aplicación]],9,4)</f>
        <v>1532</v>
      </c>
      <c r="V516" s="54" t="str">
        <f>VLOOKUP(Tabla1[[#This Row],[PROGRAMA]],Hoja1!A:B,2,FALSE)</f>
        <v>1532. Pavimentación vias públicas y otros servicios urbanísticos</v>
      </c>
      <c r="W516" s="57" t="str">
        <f>MID(Tabla1[[#This Row],[Aplicación]],14,2)</f>
        <v>20</v>
      </c>
      <c r="X516" s="57" t="str">
        <f>MID(Tabla1[[#This Row],[Aplicación]],14,6)</f>
        <v>203</v>
      </c>
    </row>
    <row r="517" spans="1:24" hidden="1" x14ac:dyDescent="0.25">
      <c r="A517" s="60">
        <v>220239000982</v>
      </c>
      <c r="B517" s="43" t="s">
        <v>390</v>
      </c>
      <c r="C517" s="61">
        <v>45292</v>
      </c>
      <c r="D517" s="60">
        <v>22024001892</v>
      </c>
      <c r="E517" s="43" t="s">
        <v>1390</v>
      </c>
      <c r="F517" s="62">
        <v>2350</v>
      </c>
      <c r="G517" s="43" t="s">
        <v>429</v>
      </c>
      <c r="H517" s="43" t="s">
        <v>2002</v>
      </c>
      <c r="I517" s="60">
        <v>220</v>
      </c>
      <c r="J517" s="43" t="s">
        <v>398</v>
      </c>
      <c r="K517" s="43" t="s">
        <v>398</v>
      </c>
      <c r="L517" s="43" t="s">
        <v>399</v>
      </c>
      <c r="M517" s="43" t="s">
        <v>395</v>
      </c>
      <c r="N517" s="43" t="s">
        <v>396</v>
      </c>
      <c r="O517" s="52" t="s">
        <v>321</v>
      </c>
      <c r="P517" s="63" t="s">
        <v>276</v>
      </c>
      <c r="Q517" s="57" t="str">
        <f>MID(Tabla1[[#This Row],[Aplicación]],14,1)</f>
        <v>2</v>
      </c>
      <c r="R517" s="35" t="s">
        <v>265</v>
      </c>
      <c r="S517" s="57" t="str">
        <f>MID(Tabla1[[#This Row],[Aplicación]],6,2)</f>
        <v>08</v>
      </c>
      <c r="T517" s="54" t="str">
        <f>VLOOKUP(Tabla1[[#This Row],[AREA]],Hoja1!A:B,2,FALSE)</f>
        <v>08. Tráfico y movilidad</v>
      </c>
      <c r="U517" s="57" t="str">
        <f>MID(Tabla1[[#This Row],[Aplicación]],9,4)</f>
        <v>1532</v>
      </c>
      <c r="V517" s="54" t="str">
        <f>VLOOKUP(Tabla1[[#This Row],[PROGRAMA]],Hoja1!A:B,2,FALSE)</f>
        <v>1532. Pavimentación vias públicas y otros servicios urbanísticos</v>
      </c>
      <c r="W517" s="57" t="str">
        <f>MID(Tabla1[[#This Row],[Aplicación]],14,2)</f>
        <v>21</v>
      </c>
      <c r="X517" s="57" t="str">
        <f>MID(Tabla1[[#This Row],[Aplicación]],14,6)</f>
        <v>213</v>
      </c>
    </row>
    <row r="518" spans="1:24" hidden="1" x14ac:dyDescent="0.25">
      <c r="A518" s="60">
        <v>220239000983</v>
      </c>
      <c r="B518" s="43" t="s">
        <v>390</v>
      </c>
      <c r="C518" s="61">
        <v>45292</v>
      </c>
      <c r="D518" s="60">
        <v>22024001893</v>
      </c>
      <c r="E518" s="43" t="s">
        <v>1391</v>
      </c>
      <c r="F518" s="62">
        <v>119.24</v>
      </c>
      <c r="G518" s="43" t="s">
        <v>429</v>
      </c>
      <c r="H518" s="43" t="s">
        <v>2003</v>
      </c>
      <c r="I518" s="60">
        <v>220</v>
      </c>
      <c r="J518" s="43" t="s">
        <v>398</v>
      </c>
      <c r="K518" s="43" t="s">
        <v>398</v>
      </c>
      <c r="L518" s="43" t="s">
        <v>413</v>
      </c>
      <c r="M518" s="43" t="s">
        <v>395</v>
      </c>
      <c r="N518" s="43" t="s">
        <v>396</v>
      </c>
      <c r="O518" s="52" t="s">
        <v>321</v>
      </c>
      <c r="P518" s="63" t="s">
        <v>276</v>
      </c>
      <c r="Q518" s="57" t="str">
        <f>MID(Tabla1[[#This Row],[Aplicación]],14,1)</f>
        <v>2</v>
      </c>
      <c r="R518" s="35" t="s">
        <v>265</v>
      </c>
      <c r="S518" s="57" t="str">
        <f>MID(Tabla1[[#This Row],[Aplicación]],6,2)</f>
        <v>01</v>
      </c>
      <c r="T518" s="54" t="str">
        <f>VLOOKUP(Tabla1[[#This Row],[AREA]],Hoja1!A:B,2,FALSE)</f>
        <v>01. Alcaldía</v>
      </c>
      <c r="U518" s="57" t="str">
        <f>MID(Tabla1[[#This Row],[Aplicación]],9,4)</f>
        <v>9205</v>
      </c>
      <c r="V518" s="54" t="str">
        <f>VLOOKUP(Tabla1[[#This Row],[PROGRAMA]],Hoja1!A:B,2,FALSE)</f>
        <v>9205. Imprenta municipal</v>
      </c>
      <c r="W518" s="57" t="str">
        <f>MID(Tabla1[[#This Row],[Aplicación]],14,2)</f>
        <v>20</v>
      </c>
      <c r="X518" s="57" t="str">
        <f>MID(Tabla1[[#This Row],[Aplicación]],14,6)</f>
        <v>203</v>
      </c>
    </row>
    <row r="519" spans="1:24" hidden="1" x14ac:dyDescent="0.25">
      <c r="A519" s="60">
        <v>220239000985</v>
      </c>
      <c r="B519" s="43" t="s">
        <v>390</v>
      </c>
      <c r="C519" s="61">
        <v>45292</v>
      </c>
      <c r="D519" s="60">
        <v>22024001894</v>
      </c>
      <c r="E519" s="43" t="s">
        <v>1153</v>
      </c>
      <c r="F519" s="62">
        <v>66.400000000000006</v>
      </c>
      <c r="G519" s="43" t="s">
        <v>429</v>
      </c>
      <c r="H519" s="43" t="s">
        <v>2004</v>
      </c>
      <c r="I519" s="60">
        <v>220</v>
      </c>
      <c r="J519" s="43" t="s">
        <v>398</v>
      </c>
      <c r="K519" s="43" t="s">
        <v>398</v>
      </c>
      <c r="L519" s="43" t="s">
        <v>413</v>
      </c>
      <c r="M519" s="43" t="s">
        <v>395</v>
      </c>
      <c r="N519" s="43" t="s">
        <v>396</v>
      </c>
      <c r="O519" s="52" t="s">
        <v>321</v>
      </c>
      <c r="P519" s="63" t="s">
        <v>276</v>
      </c>
      <c r="Q519" s="57" t="str">
        <f>MID(Tabla1[[#This Row],[Aplicación]],14,1)</f>
        <v>2</v>
      </c>
      <c r="R519" s="35" t="s">
        <v>265</v>
      </c>
      <c r="S519" s="57" t="str">
        <f>MID(Tabla1[[#This Row],[Aplicación]],6,2)</f>
        <v>01</v>
      </c>
      <c r="T519" s="54" t="str">
        <f>VLOOKUP(Tabla1[[#This Row],[AREA]],Hoja1!A:B,2,FALSE)</f>
        <v>01. Alcaldía</v>
      </c>
      <c r="U519" s="57" t="str">
        <f>MID(Tabla1[[#This Row],[Aplicación]],9,4)</f>
        <v>9205</v>
      </c>
      <c r="V519" s="54" t="str">
        <f>VLOOKUP(Tabla1[[#This Row],[PROGRAMA]],Hoja1!A:B,2,FALSE)</f>
        <v>9205. Imprenta municipal</v>
      </c>
      <c r="W519" s="57" t="str">
        <f>MID(Tabla1[[#This Row],[Aplicación]],14,2)</f>
        <v>21</v>
      </c>
      <c r="X519" s="57" t="str">
        <f>MID(Tabla1[[#This Row],[Aplicación]],14,6)</f>
        <v>213</v>
      </c>
    </row>
    <row r="520" spans="1:24" hidden="1" x14ac:dyDescent="0.25">
      <c r="A520" s="60">
        <v>220239000987</v>
      </c>
      <c r="B520" s="43" t="s">
        <v>390</v>
      </c>
      <c r="C520" s="61">
        <v>45292</v>
      </c>
      <c r="D520" s="60">
        <v>22024001895</v>
      </c>
      <c r="E520" s="43" t="s">
        <v>1170</v>
      </c>
      <c r="F520" s="62">
        <v>902.52</v>
      </c>
      <c r="G520" s="43" t="s">
        <v>429</v>
      </c>
      <c r="H520" s="43" t="s">
        <v>2005</v>
      </c>
      <c r="I520" s="60">
        <v>220</v>
      </c>
      <c r="J520" s="43" t="s">
        <v>398</v>
      </c>
      <c r="K520" s="43" t="s">
        <v>398</v>
      </c>
      <c r="L520" s="43" t="s">
        <v>413</v>
      </c>
      <c r="M520" s="43" t="s">
        <v>395</v>
      </c>
      <c r="N520" s="43" t="s">
        <v>396</v>
      </c>
      <c r="O520" s="52" t="s">
        <v>321</v>
      </c>
      <c r="P520" s="63" t="s">
        <v>276</v>
      </c>
      <c r="Q520" s="57" t="str">
        <f>MID(Tabla1[[#This Row],[Aplicación]],14,1)</f>
        <v>2</v>
      </c>
      <c r="R520" s="35" t="s">
        <v>265</v>
      </c>
      <c r="S520" s="57" t="str">
        <f>MID(Tabla1[[#This Row],[Aplicación]],6,2)</f>
        <v>01</v>
      </c>
      <c r="T520" s="54" t="str">
        <f>VLOOKUP(Tabla1[[#This Row],[AREA]],Hoja1!A:B,2,FALSE)</f>
        <v>01. Alcaldía</v>
      </c>
      <c r="U520" s="57" t="str">
        <f>MID(Tabla1[[#This Row],[Aplicación]],9,4)</f>
        <v>9203</v>
      </c>
      <c r="V520" s="54" t="str">
        <f>VLOOKUP(Tabla1[[#This Row],[PROGRAMA]],Hoja1!A:B,2,FALSE)</f>
        <v>9203. Unidad de régimen interior</v>
      </c>
      <c r="W520" s="57" t="str">
        <f>MID(Tabla1[[#This Row],[Aplicación]],14,2)</f>
        <v>21</v>
      </c>
      <c r="X520" s="57" t="str">
        <f>MID(Tabla1[[#This Row],[Aplicación]],14,6)</f>
        <v>213</v>
      </c>
    </row>
    <row r="521" spans="1:24" hidden="1" x14ac:dyDescent="0.25">
      <c r="A521" s="60">
        <v>220239000988</v>
      </c>
      <c r="B521" s="43" t="s">
        <v>390</v>
      </c>
      <c r="C521" s="61">
        <v>45292</v>
      </c>
      <c r="D521" s="60">
        <v>22024001896</v>
      </c>
      <c r="E521" s="43" t="s">
        <v>1169</v>
      </c>
      <c r="F521" s="62">
        <v>732.48</v>
      </c>
      <c r="G521" s="43" t="s">
        <v>429</v>
      </c>
      <c r="H521" s="43" t="s">
        <v>2006</v>
      </c>
      <c r="I521" s="60">
        <v>220</v>
      </c>
      <c r="J521" s="43" t="s">
        <v>398</v>
      </c>
      <c r="K521" s="43" t="s">
        <v>398</v>
      </c>
      <c r="L521" s="43" t="s">
        <v>399</v>
      </c>
      <c r="M521" s="43" t="s">
        <v>395</v>
      </c>
      <c r="N521" s="43" t="s">
        <v>396</v>
      </c>
      <c r="O521" s="52" t="s">
        <v>321</v>
      </c>
      <c r="P521" s="63" t="s">
        <v>276</v>
      </c>
      <c r="Q521" s="57" t="str">
        <f>MID(Tabla1[[#This Row],[Aplicación]],14,1)</f>
        <v>2</v>
      </c>
      <c r="R521" s="35" t="s">
        <v>265</v>
      </c>
      <c r="S521" s="57" t="str">
        <f>MID(Tabla1[[#This Row],[Aplicación]],6,2)</f>
        <v>01</v>
      </c>
      <c r="T521" s="54" t="str">
        <f>VLOOKUP(Tabla1[[#This Row],[AREA]],Hoja1!A:B,2,FALSE)</f>
        <v>01. Alcaldía</v>
      </c>
      <c r="U521" s="57" t="str">
        <f>MID(Tabla1[[#This Row],[Aplicación]],9,4)</f>
        <v>9203</v>
      </c>
      <c r="V521" s="54" t="str">
        <f>VLOOKUP(Tabla1[[#This Row],[PROGRAMA]],Hoja1!A:B,2,FALSE)</f>
        <v>9203. Unidad de régimen interior</v>
      </c>
      <c r="W521" s="57" t="str">
        <f>MID(Tabla1[[#This Row],[Aplicación]],14,2)</f>
        <v>20</v>
      </c>
      <c r="X521" s="57" t="str">
        <f>MID(Tabla1[[#This Row],[Aplicación]],14,6)</f>
        <v>203</v>
      </c>
    </row>
    <row r="522" spans="1:24" hidden="1" x14ac:dyDescent="0.25">
      <c r="A522" s="60">
        <v>220239000989</v>
      </c>
      <c r="B522" s="43" t="s">
        <v>390</v>
      </c>
      <c r="C522" s="61">
        <v>45292</v>
      </c>
      <c r="D522" s="60">
        <v>22024001897</v>
      </c>
      <c r="E522" s="43" t="s">
        <v>1166</v>
      </c>
      <c r="F522" s="62">
        <v>1850</v>
      </c>
      <c r="G522" s="43" t="s">
        <v>429</v>
      </c>
      <c r="H522" s="43" t="s">
        <v>2007</v>
      </c>
      <c r="I522" s="60">
        <v>220</v>
      </c>
      <c r="J522" s="43" t="s">
        <v>398</v>
      </c>
      <c r="K522" s="43" t="s">
        <v>398</v>
      </c>
      <c r="L522" s="43" t="s">
        <v>413</v>
      </c>
      <c r="M522" s="43" t="s">
        <v>395</v>
      </c>
      <c r="N522" s="43" t="s">
        <v>396</v>
      </c>
      <c r="O522" s="52" t="s">
        <v>321</v>
      </c>
      <c r="P522" s="63" t="s">
        <v>276</v>
      </c>
      <c r="Q522" s="57" t="str">
        <f>MID(Tabla1[[#This Row],[Aplicación]],14,1)</f>
        <v>2</v>
      </c>
      <c r="R522" s="35" t="s">
        <v>265</v>
      </c>
      <c r="S522" s="57" t="str">
        <f>MID(Tabla1[[#This Row],[Aplicación]],6,2)</f>
        <v>05</v>
      </c>
      <c r="T522" s="54" t="str">
        <f>VLOOKUP(Tabla1[[#This Row],[AREA]],Hoja1!A:B,2,FALSE)</f>
        <v>05. Comercio, mercados y consumo</v>
      </c>
      <c r="U522" s="57" t="str">
        <f>MID(Tabla1[[#This Row],[Aplicación]],9,4)</f>
        <v>4312</v>
      </c>
      <c r="V522" s="54" t="str">
        <f>VLOOKUP(Tabla1[[#This Row],[PROGRAMA]],Hoja1!A:B,2,FALSE)</f>
        <v>4312. Mercados</v>
      </c>
      <c r="W522" s="57" t="str">
        <f>MID(Tabla1[[#This Row],[Aplicación]],14,2)</f>
        <v>20</v>
      </c>
      <c r="X522" s="57" t="str">
        <f>MID(Tabla1[[#This Row],[Aplicación]],14,6)</f>
        <v>203</v>
      </c>
    </row>
    <row r="523" spans="1:24" hidden="1" x14ac:dyDescent="0.25">
      <c r="A523" s="60">
        <v>220239000990</v>
      </c>
      <c r="B523" s="43" t="s">
        <v>390</v>
      </c>
      <c r="C523" s="61">
        <v>45292</v>
      </c>
      <c r="D523" s="60">
        <v>22024001898</v>
      </c>
      <c r="E523" s="43" t="s">
        <v>1184</v>
      </c>
      <c r="F523" s="62">
        <v>1500</v>
      </c>
      <c r="G523" s="43" t="s">
        <v>429</v>
      </c>
      <c r="H523" s="43" t="s">
        <v>2008</v>
      </c>
      <c r="I523" s="60">
        <v>220</v>
      </c>
      <c r="J523" s="43" t="s">
        <v>398</v>
      </c>
      <c r="K523" s="43" t="s">
        <v>398</v>
      </c>
      <c r="L523" s="43" t="s">
        <v>399</v>
      </c>
      <c r="M523" s="43" t="s">
        <v>395</v>
      </c>
      <c r="N523" s="43" t="s">
        <v>396</v>
      </c>
      <c r="O523" s="52" t="s">
        <v>321</v>
      </c>
      <c r="P523" s="63" t="s">
        <v>276</v>
      </c>
      <c r="Q523" s="57" t="str">
        <f>MID(Tabla1[[#This Row],[Aplicación]],14,1)</f>
        <v>2</v>
      </c>
      <c r="R523" s="35" t="s">
        <v>265</v>
      </c>
      <c r="S523" s="57" t="str">
        <f>MID(Tabla1[[#This Row],[Aplicación]],6,2)</f>
        <v>04</v>
      </c>
      <c r="T523" s="54" t="str">
        <f>VLOOKUP(Tabla1[[#This Row],[AREA]],Hoja1!A:B,2,FALSE)</f>
        <v>04. Hacienda, personal y modernización administrativa</v>
      </c>
      <c r="U523" s="57" t="str">
        <f>MID(Tabla1[[#This Row],[Aplicación]],9,4)</f>
        <v>9202</v>
      </c>
      <c r="V523" s="54" t="str">
        <f>VLOOKUP(Tabla1[[#This Row],[PROGRAMA]],Hoja1!A:B,2,FALSE)</f>
        <v>9202. Gestión de recursos humanos</v>
      </c>
      <c r="W523" s="57" t="str">
        <f>MID(Tabla1[[#This Row],[Aplicación]],14,2)</f>
        <v>20</v>
      </c>
      <c r="X523" s="57" t="str">
        <f>MID(Tabla1[[#This Row],[Aplicación]],14,6)</f>
        <v>203</v>
      </c>
    </row>
    <row r="524" spans="1:24" hidden="1" x14ac:dyDescent="0.25">
      <c r="A524" s="60">
        <v>220239000991</v>
      </c>
      <c r="B524" s="43" t="s">
        <v>390</v>
      </c>
      <c r="C524" s="61">
        <v>45292</v>
      </c>
      <c r="D524" s="60">
        <v>22024001899</v>
      </c>
      <c r="E524" s="43" t="s">
        <v>1392</v>
      </c>
      <c r="F524" s="62">
        <v>3750</v>
      </c>
      <c r="G524" s="43" t="s">
        <v>429</v>
      </c>
      <c r="H524" s="43" t="s">
        <v>2009</v>
      </c>
      <c r="I524" s="60">
        <v>220</v>
      </c>
      <c r="J524" s="43" t="s">
        <v>398</v>
      </c>
      <c r="K524" s="43" t="s">
        <v>398</v>
      </c>
      <c r="L524" s="43" t="s">
        <v>399</v>
      </c>
      <c r="M524" s="43" t="s">
        <v>395</v>
      </c>
      <c r="N524" s="43" t="s">
        <v>396</v>
      </c>
      <c r="O524" s="52" t="s">
        <v>321</v>
      </c>
      <c r="P524" s="63" t="s">
        <v>276</v>
      </c>
      <c r="Q524" s="57" t="str">
        <f>MID(Tabla1[[#This Row],[Aplicación]],14,1)</f>
        <v>2</v>
      </c>
      <c r="R524" s="35" t="s">
        <v>265</v>
      </c>
      <c r="S524" s="57" t="str">
        <f>MID(Tabla1[[#This Row],[Aplicación]],6,2)</f>
        <v>04</v>
      </c>
      <c r="T524" s="54" t="str">
        <f>VLOOKUP(Tabla1[[#This Row],[AREA]],Hoja1!A:B,2,FALSE)</f>
        <v>04. Hacienda, personal y modernización administrativa</v>
      </c>
      <c r="U524" s="57" t="str">
        <f>MID(Tabla1[[#This Row],[Aplicación]],9,4)</f>
        <v>9202</v>
      </c>
      <c r="V524" s="54" t="str">
        <f>VLOOKUP(Tabla1[[#This Row],[PROGRAMA]],Hoja1!A:B,2,FALSE)</f>
        <v>9202. Gestión de recursos humanos</v>
      </c>
      <c r="W524" s="57" t="str">
        <f>MID(Tabla1[[#This Row],[Aplicación]],14,2)</f>
        <v>21</v>
      </c>
      <c r="X524" s="57" t="str">
        <f>MID(Tabla1[[#This Row],[Aplicación]],14,6)</f>
        <v>213</v>
      </c>
    </row>
    <row r="525" spans="1:24" hidden="1" x14ac:dyDescent="0.25">
      <c r="A525" s="60">
        <v>220239000992</v>
      </c>
      <c r="B525" s="43" t="s">
        <v>390</v>
      </c>
      <c r="C525" s="61">
        <v>45292</v>
      </c>
      <c r="D525" s="60">
        <v>22024001900</v>
      </c>
      <c r="E525" s="43" t="s">
        <v>1393</v>
      </c>
      <c r="F525" s="62">
        <v>2883.51</v>
      </c>
      <c r="G525" s="43" t="s">
        <v>429</v>
      </c>
      <c r="H525" s="43" t="s">
        <v>2010</v>
      </c>
      <c r="I525" s="60">
        <v>220</v>
      </c>
      <c r="J525" s="43" t="s">
        <v>398</v>
      </c>
      <c r="K525" s="43" t="s">
        <v>398</v>
      </c>
      <c r="L525" s="43" t="s">
        <v>413</v>
      </c>
      <c r="M525" s="43" t="s">
        <v>395</v>
      </c>
      <c r="N525" s="43" t="s">
        <v>396</v>
      </c>
      <c r="O525" s="52" t="s">
        <v>321</v>
      </c>
      <c r="P525" s="63" t="s">
        <v>276</v>
      </c>
      <c r="Q525" s="57" t="str">
        <f>MID(Tabla1[[#This Row],[Aplicación]],14,1)</f>
        <v>2</v>
      </c>
      <c r="R525" s="35" t="s">
        <v>265</v>
      </c>
      <c r="S525" s="57" t="str">
        <f>MID(Tabla1[[#This Row],[Aplicación]],6,2)</f>
        <v>04</v>
      </c>
      <c r="T525" s="54" t="str">
        <f>VLOOKUP(Tabla1[[#This Row],[AREA]],Hoja1!A:B,2,FALSE)</f>
        <v>04. Hacienda, personal y modernización administrativa</v>
      </c>
      <c r="U525" s="57" t="str">
        <f>MID(Tabla1[[#This Row],[Aplicación]],9,4)</f>
        <v>9209</v>
      </c>
      <c r="V525" s="54" t="str">
        <f>VLOOKUP(Tabla1[[#This Row],[PROGRAMA]],Hoja1!A:B,2,FALSE)</f>
        <v>9209. Dirección del area de hacienda, personal y modernización administrativa</v>
      </c>
      <c r="W525" s="57" t="str">
        <f>MID(Tabla1[[#This Row],[Aplicación]],14,2)</f>
        <v>20</v>
      </c>
      <c r="X525" s="57" t="str">
        <f>MID(Tabla1[[#This Row],[Aplicación]],14,6)</f>
        <v>203</v>
      </c>
    </row>
    <row r="526" spans="1:24" hidden="1" x14ac:dyDescent="0.25">
      <c r="A526" s="60">
        <v>220239000993</v>
      </c>
      <c r="B526" s="43" t="s">
        <v>390</v>
      </c>
      <c r="C526" s="61">
        <v>45292</v>
      </c>
      <c r="D526" s="60">
        <v>22024001901</v>
      </c>
      <c r="E526" s="43" t="s">
        <v>1173</v>
      </c>
      <c r="F526" s="62">
        <v>1400</v>
      </c>
      <c r="G526" s="43" t="s">
        <v>429</v>
      </c>
      <c r="H526" s="43" t="s">
        <v>2011</v>
      </c>
      <c r="I526" s="60">
        <v>220</v>
      </c>
      <c r="J526" s="43" t="s">
        <v>398</v>
      </c>
      <c r="K526" s="43" t="s">
        <v>398</v>
      </c>
      <c r="L526" s="43" t="s">
        <v>413</v>
      </c>
      <c r="M526" s="43" t="s">
        <v>395</v>
      </c>
      <c r="N526" s="43" t="s">
        <v>396</v>
      </c>
      <c r="O526" s="52" t="s">
        <v>321</v>
      </c>
      <c r="P526" s="63" t="s">
        <v>276</v>
      </c>
      <c r="Q526" s="57" t="str">
        <f>MID(Tabla1[[#This Row],[Aplicación]],14,1)</f>
        <v>2</v>
      </c>
      <c r="R526" s="35" t="s">
        <v>265</v>
      </c>
      <c r="S526" s="57" t="str">
        <f>MID(Tabla1[[#This Row],[Aplicación]],6,2)</f>
        <v>02</v>
      </c>
      <c r="T526" s="54" t="str">
        <f>VLOOKUP(Tabla1[[#This Row],[AREA]],Hoja1!A:B,2,FALSE)</f>
        <v>02. Urbanismo y vivienda</v>
      </c>
      <c r="U526" s="57" t="str">
        <f>MID(Tabla1[[#This Row],[Aplicación]],9,4)</f>
        <v>9331</v>
      </c>
      <c r="V526" s="54" t="str">
        <f>VLOOKUP(Tabla1[[#This Row],[PROGRAMA]],Hoja1!A:B,2,FALSE)</f>
        <v>9331. Gestión del patrimonio</v>
      </c>
      <c r="W526" s="57" t="str">
        <f>MID(Tabla1[[#This Row],[Aplicación]],14,2)</f>
        <v>20</v>
      </c>
      <c r="X526" s="57" t="str">
        <f>MID(Tabla1[[#This Row],[Aplicación]],14,6)</f>
        <v>203</v>
      </c>
    </row>
    <row r="527" spans="1:24" hidden="1" x14ac:dyDescent="0.25">
      <c r="A527" s="60">
        <v>220239000994</v>
      </c>
      <c r="B527" s="43" t="s">
        <v>390</v>
      </c>
      <c r="C527" s="61">
        <v>45292</v>
      </c>
      <c r="D527" s="60">
        <v>22024001902</v>
      </c>
      <c r="E527" s="43" t="s">
        <v>1175</v>
      </c>
      <c r="F527" s="62">
        <v>4375</v>
      </c>
      <c r="G527" s="43" t="s">
        <v>429</v>
      </c>
      <c r="H527" s="43" t="s">
        <v>2012</v>
      </c>
      <c r="I527" s="60">
        <v>220</v>
      </c>
      <c r="J527" s="43" t="s">
        <v>398</v>
      </c>
      <c r="K527" s="43" t="s">
        <v>398</v>
      </c>
      <c r="L527" s="43" t="s">
        <v>413</v>
      </c>
      <c r="M527" s="43" t="s">
        <v>395</v>
      </c>
      <c r="N527" s="43" t="s">
        <v>396</v>
      </c>
      <c r="O527" s="52" t="s">
        <v>321</v>
      </c>
      <c r="P527" s="63" t="s">
        <v>276</v>
      </c>
      <c r="Q527" s="57" t="str">
        <f>MID(Tabla1[[#This Row],[Aplicación]],14,1)</f>
        <v>2</v>
      </c>
      <c r="R527" s="35" t="s">
        <v>265</v>
      </c>
      <c r="S527" s="57" t="str">
        <f>MID(Tabla1[[#This Row],[Aplicación]],6,2)</f>
        <v>02</v>
      </c>
      <c r="T527" s="54" t="str">
        <f>VLOOKUP(Tabla1[[#This Row],[AREA]],Hoja1!A:B,2,FALSE)</f>
        <v>02. Urbanismo y vivienda</v>
      </c>
      <c r="U527" s="57" t="str">
        <f>MID(Tabla1[[#This Row],[Aplicación]],9,4)</f>
        <v>9331</v>
      </c>
      <c r="V527" s="54" t="str">
        <f>VLOOKUP(Tabla1[[#This Row],[PROGRAMA]],Hoja1!A:B,2,FALSE)</f>
        <v>9331. Gestión del patrimonio</v>
      </c>
      <c r="W527" s="57" t="str">
        <f>MID(Tabla1[[#This Row],[Aplicación]],14,2)</f>
        <v>21</v>
      </c>
      <c r="X527" s="57" t="str">
        <f>MID(Tabla1[[#This Row],[Aplicación]],14,6)</f>
        <v>213</v>
      </c>
    </row>
    <row r="528" spans="1:24" hidden="1" x14ac:dyDescent="0.25">
      <c r="A528" s="60">
        <v>220239000995</v>
      </c>
      <c r="B528" s="43" t="s">
        <v>390</v>
      </c>
      <c r="C528" s="61">
        <v>45292</v>
      </c>
      <c r="D528" s="60">
        <v>22024001903</v>
      </c>
      <c r="E528" s="43" t="s">
        <v>1394</v>
      </c>
      <c r="F528" s="62">
        <v>2552.89</v>
      </c>
      <c r="G528" s="43" t="s">
        <v>429</v>
      </c>
      <c r="H528" s="43" t="s">
        <v>2013</v>
      </c>
      <c r="I528" s="60">
        <v>220</v>
      </c>
      <c r="J528" s="43" t="s">
        <v>398</v>
      </c>
      <c r="K528" s="43" t="s">
        <v>398</v>
      </c>
      <c r="L528" s="43" t="s">
        <v>413</v>
      </c>
      <c r="M528" s="43" t="s">
        <v>395</v>
      </c>
      <c r="N528" s="43" t="s">
        <v>396</v>
      </c>
      <c r="O528" s="52" t="s">
        <v>321</v>
      </c>
      <c r="P528" s="63" t="s">
        <v>276</v>
      </c>
      <c r="Q528" s="57" t="str">
        <f>MID(Tabla1[[#This Row],[Aplicación]],14,1)</f>
        <v>2</v>
      </c>
      <c r="R528" s="35" t="s">
        <v>265</v>
      </c>
      <c r="S528" s="57" t="str">
        <f>MID(Tabla1[[#This Row],[Aplicación]],6,2)</f>
        <v>01</v>
      </c>
      <c r="T528" s="54" t="str">
        <f>VLOOKUP(Tabla1[[#This Row],[AREA]],Hoja1!A:B,2,FALSE)</f>
        <v>01. Alcaldía</v>
      </c>
      <c r="U528" s="57" t="str">
        <f>MID(Tabla1[[#This Row],[Aplicación]],9,4)</f>
        <v>9207</v>
      </c>
      <c r="V528" s="54" t="str">
        <f>VLOOKUP(Tabla1[[#This Row],[PROGRAMA]],Hoja1!A:B,2,FALSE)</f>
        <v>9207. Gobierno y relaciones</v>
      </c>
      <c r="W528" s="57" t="str">
        <f>MID(Tabla1[[#This Row],[Aplicación]],14,2)</f>
        <v>20</v>
      </c>
      <c r="X528" s="57" t="str">
        <f>MID(Tabla1[[#This Row],[Aplicación]],14,6)</f>
        <v>203</v>
      </c>
    </row>
    <row r="529" spans="1:24" hidden="1" x14ac:dyDescent="0.25">
      <c r="A529" s="60">
        <v>220239000997</v>
      </c>
      <c r="B529" s="43" t="s">
        <v>390</v>
      </c>
      <c r="C529" s="61">
        <v>45292</v>
      </c>
      <c r="D529" s="60">
        <v>22024001904</v>
      </c>
      <c r="E529" s="43" t="s">
        <v>1181</v>
      </c>
      <c r="F529" s="62">
        <v>5000</v>
      </c>
      <c r="G529" s="43" t="s">
        <v>429</v>
      </c>
      <c r="H529" s="43" t="s">
        <v>2014</v>
      </c>
      <c r="I529" s="60">
        <v>220</v>
      </c>
      <c r="J529" s="43" t="s">
        <v>398</v>
      </c>
      <c r="K529" s="43" t="s">
        <v>398</v>
      </c>
      <c r="L529" s="43" t="s">
        <v>413</v>
      </c>
      <c r="M529" s="43" t="s">
        <v>395</v>
      </c>
      <c r="N529" s="43" t="s">
        <v>396</v>
      </c>
      <c r="O529" s="52" t="s">
        <v>321</v>
      </c>
      <c r="P529" s="63" t="s">
        <v>276</v>
      </c>
      <c r="Q529" s="57" t="str">
        <f>MID(Tabla1[[#This Row],[Aplicación]],14,1)</f>
        <v>2</v>
      </c>
      <c r="R529" s="35" t="s">
        <v>265</v>
      </c>
      <c r="S529" s="57" t="str">
        <f>MID(Tabla1[[#This Row],[Aplicación]],6,2)</f>
        <v>04</v>
      </c>
      <c r="T529" s="54" t="str">
        <f>VLOOKUP(Tabla1[[#This Row],[AREA]],Hoja1!A:B,2,FALSE)</f>
        <v>04. Hacienda, personal y modernización administrativa</v>
      </c>
      <c r="U529" s="57" t="str">
        <f>MID(Tabla1[[#This Row],[Aplicación]],9,4)</f>
        <v>9321</v>
      </c>
      <c r="V529" s="54" t="str">
        <f>VLOOKUP(Tabla1[[#This Row],[PROGRAMA]],Hoja1!A:B,2,FALSE)</f>
        <v>9321. Gestión de ingresos e inspección</v>
      </c>
      <c r="W529" s="57" t="str">
        <f>MID(Tabla1[[#This Row],[Aplicación]],14,2)</f>
        <v>20</v>
      </c>
      <c r="X529" s="57" t="str">
        <f>MID(Tabla1[[#This Row],[Aplicación]],14,6)</f>
        <v>203</v>
      </c>
    </row>
    <row r="530" spans="1:24" hidden="1" x14ac:dyDescent="0.25">
      <c r="A530" s="60">
        <v>220239000999</v>
      </c>
      <c r="B530" s="43" t="s">
        <v>390</v>
      </c>
      <c r="C530" s="61">
        <v>45292</v>
      </c>
      <c r="D530" s="60">
        <v>22024001905</v>
      </c>
      <c r="E530" s="43" t="s">
        <v>1395</v>
      </c>
      <c r="F530" s="62">
        <v>1330</v>
      </c>
      <c r="G530" s="43" t="s">
        <v>429</v>
      </c>
      <c r="H530" s="43" t="s">
        <v>2015</v>
      </c>
      <c r="I530" s="60">
        <v>220</v>
      </c>
      <c r="J530" s="43" t="s">
        <v>398</v>
      </c>
      <c r="K530" s="43" t="s">
        <v>398</v>
      </c>
      <c r="L530" s="43" t="s">
        <v>399</v>
      </c>
      <c r="M530" s="43" t="s">
        <v>395</v>
      </c>
      <c r="N530" s="43" t="s">
        <v>396</v>
      </c>
      <c r="O530" s="52" t="s">
        <v>321</v>
      </c>
      <c r="P530" s="63" t="s">
        <v>276</v>
      </c>
      <c r="Q530" s="57" t="str">
        <f>MID(Tabla1[[#This Row],[Aplicación]],14,1)</f>
        <v>2</v>
      </c>
      <c r="R530" s="35" t="s">
        <v>265</v>
      </c>
      <c r="S530" s="57" t="str">
        <f>MID(Tabla1[[#This Row],[Aplicación]],6,2)</f>
        <v>01</v>
      </c>
      <c r="T530" s="54" t="str">
        <f>VLOOKUP(Tabla1[[#This Row],[AREA]],Hoja1!A:B,2,FALSE)</f>
        <v>01. Alcaldía</v>
      </c>
      <c r="U530" s="57" t="str">
        <f>MID(Tabla1[[#This Row],[Aplicación]],9,4)</f>
        <v>9206</v>
      </c>
      <c r="V530" s="54" t="str">
        <f>VLOOKUP(Tabla1[[#This Row],[PROGRAMA]],Hoja1!A:B,2,FALSE)</f>
        <v>9206. Archivo municipal</v>
      </c>
      <c r="W530" s="57" t="str">
        <f>MID(Tabla1[[#This Row],[Aplicación]],14,2)</f>
        <v>20</v>
      </c>
      <c r="X530" s="57" t="str">
        <f>MID(Tabla1[[#This Row],[Aplicación]],14,6)</f>
        <v>203</v>
      </c>
    </row>
    <row r="531" spans="1:24" hidden="1" x14ac:dyDescent="0.25">
      <c r="A531" s="60">
        <v>220239001001</v>
      </c>
      <c r="B531" s="43" t="s">
        <v>390</v>
      </c>
      <c r="C531" s="61">
        <v>45292</v>
      </c>
      <c r="D531" s="60">
        <v>22024001906</v>
      </c>
      <c r="E531" s="43" t="s">
        <v>1161</v>
      </c>
      <c r="F531" s="62">
        <v>397</v>
      </c>
      <c r="G531" s="43" t="s">
        <v>429</v>
      </c>
      <c r="H531" s="43" t="s">
        <v>2016</v>
      </c>
      <c r="I531" s="60">
        <v>220</v>
      </c>
      <c r="J531" s="43" t="s">
        <v>398</v>
      </c>
      <c r="K531" s="43" t="s">
        <v>398</v>
      </c>
      <c r="L531" s="43" t="s">
        <v>413</v>
      </c>
      <c r="M531" s="43" t="s">
        <v>395</v>
      </c>
      <c r="N531" s="43" t="s">
        <v>396</v>
      </c>
      <c r="O531" s="52" t="s">
        <v>321</v>
      </c>
      <c r="P531" s="63" t="s">
        <v>276</v>
      </c>
      <c r="Q531" s="57" t="str">
        <f>MID(Tabla1[[#This Row],[Aplicación]],14,1)</f>
        <v>2</v>
      </c>
      <c r="R531" s="35" t="s">
        <v>265</v>
      </c>
      <c r="S531" s="57" t="str">
        <f>MID(Tabla1[[#This Row],[Aplicación]],6,2)</f>
        <v>01</v>
      </c>
      <c r="T531" s="54" t="str">
        <f>VLOOKUP(Tabla1[[#This Row],[AREA]],Hoja1!A:B,2,FALSE)</f>
        <v>01. Alcaldía</v>
      </c>
      <c r="U531" s="57" t="str">
        <f>MID(Tabla1[[#This Row],[Aplicación]],9,4)</f>
        <v>9206</v>
      </c>
      <c r="V531" s="54" t="str">
        <f>VLOOKUP(Tabla1[[#This Row],[PROGRAMA]],Hoja1!A:B,2,FALSE)</f>
        <v>9206. Archivo municipal</v>
      </c>
      <c r="W531" s="57" t="str">
        <f>MID(Tabla1[[#This Row],[Aplicación]],14,2)</f>
        <v>21</v>
      </c>
      <c r="X531" s="57" t="str">
        <f>MID(Tabla1[[#This Row],[Aplicación]],14,6)</f>
        <v>213</v>
      </c>
    </row>
    <row r="532" spans="1:24" hidden="1" x14ac:dyDescent="0.25">
      <c r="A532" s="60">
        <v>220239001003</v>
      </c>
      <c r="B532" s="43" t="s">
        <v>390</v>
      </c>
      <c r="C532" s="61">
        <v>45292</v>
      </c>
      <c r="D532" s="60">
        <v>22024001907</v>
      </c>
      <c r="E532" s="43" t="s">
        <v>1396</v>
      </c>
      <c r="F532" s="62">
        <v>2392</v>
      </c>
      <c r="G532" s="43" t="s">
        <v>429</v>
      </c>
      <c r="H532" s="43" t="s">
        <v>2017</v>
      </c>
      <c r="I532" s="60">
        <v>220</v>
      </c>
      <c r="J532" s="43" t="s">
        <v>398</v>
      </c>
      <c r="K532" s="43" t="s">
        <v>398</v>
      </c>
      <c r="L532" s="43" t="s">
        <v>413</v>
      </c>
      <c r="M532" s="43" t="s">
        <v>395</v>
      </c>
      <c r="N532" s="43" t="s">
        <v>396</v>
      </c>
      <c r="O532" s="52" t="s">
        <v>321</v>
      </c>
      <c r="P532" s="63" t="s">
        <v>276</v>
      </c>
      <c r="Q532" s="57" t="str">
        <f>MID(Tabla1[[#This Row],[Aplicación]],14,1)</f>
        <v>2</v>
      </c>
      <c r="R532" s="35" t="s">
        <v>265</v>
      </c>
      <c r="S532" s="57" t="str">
        <f>MID(Tabla1[[#This Row],[Aplicación]],6,2)</f>
        <v>01</v>
      </c>
      <c r="T532" s="54" t="str">
        <f>VLOOKUP(Tabla1[[#This Row],[AREA]],Hoja1!A:B,2,FALSE)</f>
        <v>01. Alcaldía</v>
      </c>
      <c r="U532" s="57" t="str">
        <f>MID(Tabla1[[#This Row],[Aplicación]],9,4)</f>
        <v>9201</v>
      </c>
      <c r="V532" s="54" t="str">
        <f>VLOOKUP(Tabla1[[#This Row],[PROGRAMA]],Hoja1!A:B,2,FALSE)</f>
        <v>9201. Secretaría General</v>
      </c>
      <c r="W532" s="57" t="str">
        <f>MID(Tabla1[[#This Row],[Aplicación]],14,2)</f>
        <v>20</v>
      </c>
      <c r="X532" s="57" t="str">
        <f>MID(Tabla1[[#This Row],[Aplicación]],14,6)</f>
        <v>203</v>
      </c>
    </row>
    <row r="533" spans="1:24" hidden="1" x14ac:dyDescent="0.25">
      <c r="A533" s="60">
        <v>220239001004</v>
      </c>
      <c r="B533" s="43" t="s">
        <v>390</v>
      </c>
      <c r="C533" s="61">
        <v>45292</v>
      </c>
      <c r="D533" s="60">
        <v>22024001908</v>
      </c>
      <c r="E533" s="43" t="s">
        <v>1183</v>
      </c>
      <c r="F533" s="62">
        <v>1787</v>
      </c>
      <c r="G533" s="43" t="s">
        <v>429</v>
      </c>
      <c r="H533" s="43" t="s">
        <v>2018</v>
      </c>
      <c r="I533" s="60">
        <v>220</v>
      </c>
      <c r="J533" s="43" t="s">
        <v>398</v>
      </c>
      <c r="K533" s="43" t="s">
        <v>398</v>
      </c>
      <c r="L533" s="43" t="s">
        <v>413</v>
      </c>
      <c r="M533" s="43" t="s">
        <v>395</v>
      </c>
      <c r="N533" s="43" t="s">
        <v>396</v>
      </c>
      <c r="O533" s="52" t="s">
        <v>321</v>
      </c>
      <c r="P533" s="63" t="s">
        <v>276</v>
      </c>
      <c r="Q533" s="57" t="str">
        <f>MID(Tabla1[[#This Row],[Aplicación]],14,1)</f>
        <v>2</v>
      </c>
      <c r="R533" s="35" t="s">
        <v>265</v>
      </c>
      <c r="S533" s="57" t="str">
        <f>MID(Tabla1[[#This Row],[Aplicación]],6,2)</f>
        <v>01</v>
      </c>
      <c r="T533" s="54" t="str">
        <f>VLOOKUP(Tabla1[[#This Row],[AREA]],Hoja1!A:B,2,FALSE)</f>
        <v>01. Alcaldía</v>
      </c>
      <c r="U533" s="57" t="str">
        <f>MID(Tabla1[[#This Row],[Aplicación]],9,4)</f>
        <v>9201</v>
      </c>
      <c r="V533" s="54" t="str">
        <f>VLOOKUP(Tabla1[[#This Row],[PROGRAMA]],Hoja1!A:B,2,FALSE)</f>
        <v>9201. Secretaría General</v>
      </c>
      <c r="W533" s="57" t="str">
        <f>MID(Tabla1[[#This Row],[Aplicación]],14,2)</f>
        <v>21</v>
      </c>
      <c r="X533" s="57" t="str">
        <f>MID(Tabla1[[#This Row],[Aplicación]],14,6)</f>
        <v>213</v>
      </c>
    </row>
    <row r="534" spans="1:24" hidden="1" x14ac:dyDescent="0.25">
      <c r="A534" s="60">
        <v>220240000734</v>
      </c>
      <c r="B534" s="43" t="s">
        <v>390</v>
      </c>
      <c r="C534" s="61">
        <v>45327</v>
      </c>
      <c r="D534" s="60">
        <v>22024000068</v>
      </c>
      <c r="E534" s="43" t="s">
        <v>1397</v>
      </c>
      <c r="F534" s="62">
        <v>567.6</v>
      </c>
      <c r="G534" s="43" t="s">
        <v>42</v>
      </c>
      <c r="H534" s="43" t="s">
        <v>2019</v>
      </c>
      <c r="I534" s="60">
        <v>220</v>
      </c>
      <c r="J534" s="43" t="s">
        <v>398</v>
      </c>
      <c r="K534" s="43" t="s">
        <v>398</v>
      </c>
      <c r="L534" s="43" t="s">
        <v>399</v>
      </c>
      <c r="M534" s="43" t="s">
        <v>585</v>
      </c>
      <c r="N534" s="43" t="s">
        <v>539</v>
      </c>
      <c r="O534" s="52" t="s">
        <v>326</v>
      </c>
      <c r="P534" s="63" t="s">
        <v>276</v>
      </c>
      <c r="Q534" s="57" t="str">
        <f>MID(Tabla1[[#This Row],[Aplicación]],14,1)</f>
        <v>2</v>
      </c>
      <c r="R534" s="35" t="s">
        <v>265</v>
      </c>
      <c r="S534" s="57" t="str">
        <f>MID(Tabla1[[#This Row],[Aplicación]],6,2)</f>
        <v>07</v>
      </c>
      <c r="T534" s="54" t="str">
        <f>VLOOKUP(Tabla1[[#This Row],[AREA]],Hoja1!A:B,2,FALSE)</f>
        <v>07. Medio ambiente</v>
      </c>
      <c r="U534" s="57" t="str">
        <f>MID(Tabla1[[#This Row],[Aplicación]],9,4)</f>
        <v>1701</v>
      </c>
      <c r="V534" s="54" t="str">
        <f>VLOOKUP(Tabla1[[#This Row],[PROGRAMA]],Hoja1!A:B,2,FALSE)</f>
        <v>1701. Dirección del área de medio ambiente</v>
      </c>
      <c r="W534" s="57" t="str">
        <f>MID(Tabla1[[#This Row],[Aplicación]],14,2)</f>
        <v>22</v>
      </c>
      <c r="X534" s="57" t="str">
        <f>MID(Tabla1[[#This Row],[Aplicación]],14,6)</f>
        <v>22699</v>
      </c>
    </row>
    <row r="535" spans="1:24" hidden="1" x14ac:dyDescent="0.25">
      <c r="A535" s="60">
        <v>220240000757</v>
      </c>
      <c r="B535" s="43" t="s">
        <v>390</v>
      </c>
      <c r="C535" s="61">
        <v>45327</v>
      </c>
      <c r="D535" s="60">
        <v>22024000479</v>
      </c>
      <c r="E535" s="43" t="s">
        <v>1398</v>
      </c>
      <c r="F535" s="62">
        <v>568.64</v>
      </c>
      <c r="G535" s="43" t="s">
        <v>378</v>
      </c>
      <c r="H535" s="43" t="s">
        <v>2020</v>
      </c>
      <c r="I535" s="60">
        <v>220</v>
      </c>
      <c r="J535" s="43" t="s">
        <v>738</v>
      </c>
      <c r="K535" s="43" t="s">
        <v>393</v>
      </c>
      <c r="L535" s="43" t="s">
        <v>399</v>
      </c>
      <c r="M535" s="43" t="s">
        <v>585</v>
      </c>
      <c r="N535" s="43" t="s">
        <v>539</v>
      </c>
      <c r="O535" s="52" t="s">
        <v>326</v>
      </c>
      <c r="P535" s="63" t="s">
        <v>276</v>
      </c>
      <c r="Q535" s="57" t="str">
        <f>MID(Tabla1[[#This Row],[Aplicación]],14,1)</f>
        <v>2</v>
      </c>
      <c r="R535" s="35" t="s">
        <v>265</v>
      </c>
      <c r="S535" s="57" t="str">
        <f>MID(Tabla1[[#This Row],[Aplicación]],6,2)</f>
        <v>11</v>
      </c>
      <c r="T535" s="54" t="str">
        <f>VLOOKUP(Tabla1[[#This Row],[AREA]],Hoja1!A:B,2,FALSE)</f>
        <v>11. Salud pública y seguridad ciudadana</v>
      </c>
      <c r="U535" s="57" t="str">
        <f>MID(Tabla1[[#This Row],[Aplicación]],9,4)</f>
        <v>1621</v>
      </c>
      <c r="V535" s="54" t="str">
        <f>VLOOKUP(Tabla1[[#This Row],[PROGRAMA]],Hoja1!A:B,2,FALSE)</f>
        <v>1621. Recogida de residuos</v>
      </c>
      <c r="W535" s="57" t="str">
        <f>MID(Tabla1[[#This Row],[Aplicación]],14,2)</f>
        <v>21</v>
      </c>
      <c r="X535" s="57" t="str">
        <f>MID(Tabla1[[#This Row],[Aplicación]],14,6)</f>
        <v>212</v>
      </c>
    </row>
    <row r="536" spans="1:24" hidden="1" x14ac:dyDescent="0.25">
      <c r="A536" s="60">
        <v>220229000773</v>
      </c>
      <c r="B536" s="43" t="s">
        <v>390</v>
      </c>
      <c r="C536" s="61">
        <v>45292</v>
      </c>
      <c r="D536" s="60">
        <v>22024002158</v>
      </c>
      <c r="E536" s="43" t="s">
        <v>1399</v>
      </c>
      <c r="F536" s="62">
        <v>4050.54</v>
      </c>
      <c r="G536" s="43" t="s">
        <v>62</v>
      </c>
      <c r="H536" s="43" t="s">
        <v>679</v>
      </c>
      <c r="I536" s="60">
        <v>220</v>
      </c>
      <c r="J536" s="43" t="s">
        <v>620</v>
      </c>
      <c r="K536" s="43" t="s">
        <v>620</v>
      </c>
      <c r="L536" s="43" t="s">
        <v>399</v>
      </c>
      <c r="M536" s="43" t="s">
        <v>395</v>
      </c>
      <c r="N536" s="43" t="s">
        <v>396</v>
      </c>
      <c r="O536" s="52" t="s">
        <v>321</v>
      </c>
      <c r="P536" s="63" t="s">
        <v>276</v>
      </c>
      <c r="Q536" s="57" t="str">
        <f>MID(Tabla1[[#This Row],[Aplicación]],14,1)</f>
        <v>2</v>
      </c>
      <c r="R536" s="35" t="s">
        <v>265</v>
      </c>
      <c r="S536" s="57" t="str">
        <f>MID(Tabla1[[#This Row],[Aplicación]],6,2)</f>
        <v>06</v>
      </c>
      <c r="T536" s="54" t="str">
        <f>VLOOKUP(Tabla1[[#This Row],[AREA]],Hoja1!A:B,2,FALSE)</f>
        <v>06. Educación y cultura</v>
      </c>
      <c r="U536" s="57" t="str">
        <f>MID(Tabla1[[#This Row],[Aplicación]],9,4)</f>
        <v>3341</v>
      </c>
      <c r="V536" s="54" t="str">
        <f>VLOOKUP(Tabla1[[#This Row],[PROGRAMA]],Hoja1!A:B,2,FALSE)</f>
        <v>3341. Coordinación de políticas culturales</v>
      </c>
      <c r="W536" s="57" t="str">
        <f>MID(Tabla1[[#This Row],[Aplicación]],14,2)</f>
        <v>21</v>
      </c>
      <c r="X536" s="57" t="str">
        <f>MID(Tabla1[[#This Row],[Aplicación]],14,6)</f>
        <v>213</v>
      </c>
    </row>
    <row r="537" spans="1:24" hidden="1" x14ac:dyDescent="0.25">
      <c r="A537" s="60">
        <v>220229000795</v>
      </c>
      <c r="B537" s="43" t="s">
        <v>390</v>
      </c>
      <c r="C537" s="61">
        <v>45292</v>
      </c>
      <c r="D537" s="60">
        <v>22024002061</v>
      </c>
      <c r="E537" s="43" t="s">
        <v>1299</v>
      </c>
      <c r="F537" s="62">
        <v>2666.01</v>
      </c>
      <c r="G537" s="43" t="s">
        <v>62</v>
      </c>
      <c r="H537" s="43" t="s">
        <v>680</v>
      </c>
      <c r="I537" s="60">
        <v>220</v>
      </c>
      <c r="J537" s="43" t="s">
        <v>620</v>
      </c>
      <c r="K537" s="43" t="s">
        <v>620</v>
      </c>
      <c r="L537" s="43" t="s">
        <v>399</v>
      </c>
      <c r="M537" s="43" t="s">
        <v>395</v>
      </c>
      <c r="N537" s="43" t="s">
        <v>396</v>
      </c>
      <c r="O537" s="52" t="s">
        <v>321</v>
      </c>
      <c r="P537" s="63" t="s">
        <v>276</v>
      </c>
      <c r="Q537" s="57" t="str">
        <f>MID(Tabla1[[#This Row],[Aplicación]],14,1)</f>
        <v>2</v>
      </c>
      <c r="R537" s="35" t="s">
        <v>265</v>
      </c>
      <c r="S537" s="57" t="str">
        <f>MID(Tabla1[[#This Row],[Aplicación]],6,2)</f>
        <v>09</v>
      </c>
      <c r="T537" s="54" t="str">
        <f>VLOOKUP(Tabla1[[#This Row],[AREA]],Hoja1!A:B,2,FALSE)</f>
        <v>09. Turismo, eventos y marca ciudad</v>
      </c>
      <c r="U537" s="57" t="str">
        <f>MID(Tabla1[[#This Row],[Aplicación]],9,4)</f>
        <v>4321</v>
      </c>
      <c r="V537" s="54" t="str">
        <f>VLOOKUP(Tabla1[[#This Row],[PROGRAMA]],Hoja1!A:B,2,FALSE)</f>
        <v>4321. Turismo</v>
      </c>
      <c r="W537" s="57" t="str">
        <f>MID(Tabla1[[#This Row],[Aplicación]],14,2)</f>
        <v>21</v>
      </c>
      <c r="X537" s="57" t="str">
        <f>MID(Tabla1[[#This Row],[Aplicación]],14,6)</f>
        <v>213</v>
      </c>
    </row>
    <row r="538" spans="1:24" hidden="1" x14ac:dyDescent="0.25">
      <c r="A538" s="60">
        <v>220240006268</v>
      </c>
      <c r="B538" s="43" t="s">
        <v>390</v>
      </c>
      <c r="C538" s="61">
        <v>45364</v>
      </c>
      <c r="D538" s="60">
        <v>22024002994</v>
      </c>
      <c r="E538" s="43" t="s">
        <v>1283</v>
      </c>
      <c r="F538" s="62">
        <v>569.5</v>
      </c>
      <c r="G538" s="43" t="s">
        <v>355</v>
      </c>
      <c r="H538" s="43" t="s">
        <v>2021</v>
      </c>
      <c r="I538" s="60">
        <v>220</v>
      </c>
      <c r="J538" s="43" t="s">
        <v>398</v>
      </c>
      <c r="K538" s="43" t="s">
        <v>398</v>
      </c>
      <c r="L538" s="43" t="s">
        <v>413</v>
      </c>
      <c r="M538" s="43" t="s">
        <v>585</v>
      </c>
      <c r="N538" s="43" t="s">
        <v>539</v>
      </c>
      <c r="O538" s="52" t="s">
        <v>326</v>
      </c>
      <c r="P538" s="63" t="s">
        <v>276</v>
      </c>
      <c r="Q538" s="57" t="str">
        <f>MID(Tabla1[[#This Row],[Aplicación]],14,1)</f>
        <v>2</v>
      </c>
      <c r="R538" s="35" t="s">
        <v>265</v>
      </c>
      <c r="S538" s="57" t="str">
        <f>MID(Tabla1[[#This Row],[Aplicación]],6,2)</f>
        <v>10</v>
      </c>
      <c r="T538" s="54" t="str">
        <f>VLOOKUP(Tabla1[[#This Row],[AREA]],Hoja1!A:B,2,FALSE)</f>
        <v>10. Personas mayores, familia y servicios sociales</v>
      </c>
      <c r="U538" s="57" t="str">
        <f>MID(Tabla1[[#This Row],[Aplicación]],9,4)</f>
        <v>2315</v>
      </c>
      <c r="V538" s="54" t="str">
        <f>VLOOKUP(Tabla1[[#This Row],[PROGRAMA]],Hoja1!A:B,2,FALSE)</f>
        <v>2315. Políticas de Igualdad e infancia</v>
      </c>
      <c r="W538" s="57" t="str">
        <f>MID(Tabla1[[#This Row],[Aplicación]],14,2)</f>
        <v>22</v>
      </c>
      <c r="X538" s="57" t="str">
        <f>MID(Tabla1[[#This Row],[Aplicación]],14,6)</f>
        <v>22611</v>
      </c>
    </row>
    <row r="539" spans="1:24" hidden="1" x14ac:dyDescent="0.25">
      <c r="A539" s="60">
        <v>220240003074</v>
      </c>
      <c r="B539" s="43" t="s">
        <v>390</v>
      </c>
      <c r="C539" s="61">
        <v>45343</v>
      </c>
      <c r="D539" s="60">
        <v>22024001001</v>
      </c>
      <c r="E539" s="43" t="s">
        <v>1256</v>
      </c>
      <c r="F539" s="62">
        <v>580.79999999999995</v>
      </c>
      <c r="G539" s="43" t="s">
        <v>1880</v>
      </c>
      <c r="H539" s="43" t="s">
        <v>2022</v>
      </c>
      <c r="I539" s="60">
        <v>220</v>
      </c>
      <c r="J539" s="43" t="s">
        <v>398</v>
      </c>
      <c r="K539" s="43" t="s">
        <v>398</v>
      </c>
      <c r="L539" s="43" t="s">
        <v>399</v>
      </c>
      <c r="M539" s="43" t="s">
        <v>585</v>
      </c>
      <c r="N539" s="43" t="s">
        <v>539</v>
      </c>
      <c r="O539" s="52" t="s">
        <v>326</v>
      </c>
      <c r="P539" s="63" t="s">
        <v>276</v>
      </c>
      <c r="Q539" s="57" t="str">
        <f>MID(Tabla1[[#This Row],[Aplicación]],14,1)</f>
        <v>2</v>
      </c>
      <c r="R539" s="35" t="s">
        <v>265</v>
      </c>
      <c r="S539" s="57" t="str">
        <f>MID(Tabla1[[#This Row],[Aplicación]],6,2)</f>
        <v>06</v>
      </c>
      <c r="T539" s="54" t="str">
        <f>VLOOKUP(Tabla1[[#This Row],[AREA]],Hoja1!A:B,2,FALSE)</f>
        <v>06. Educación y cultura</v>
      </c>
      <c r="U539" s="57" t="str">
        <f>MID(Tabla1[[#This Row],[Aplicación]],9,4)</f>
        <v>3261</v>
      </c>
      <c r="V539" s="54" t="str">
        <f>VLOOKUP(Tabla1[[#This Row],[PROGRAMA]],Hoja1!A:B,2,FALSE)</f>
        <v>3261. Servicios complementarios de educación</v>
      </c>
      <c r="W539" s="57" t="str">
        <f>MID(Tabla1[[#This Row],[Aplicación]],14,2)</f>
        <v>22</v>
      </c>
      <c r="X539" s="57" t="str">
        <f>MID(Tabla1[[#This Row],[Aplicación]],14,6)</f>
        <v>22799</v>
      </c>
    </row>
    <row r="540" spans="1:24" hidden="1" x14ac:dyDescent="0.25">
      <c r="A540" s="60">
        <v>220240006635</v>
      </c>
      <c r="B540" s="43" t="s">
        <v>390</v>
      </c>
      <c r="C540" s="61">
        <v>45365</v>
      </c>
      <c r="D540" s="60">
        <v>22024003325</v>
      </c>
      <c r="E540" s="43" t="s">
        <v>1319</v>
      </c>
      <c r="F540" s="62">
        <v>1939</v>
      </c>
      <c r="G540" s="43" t="s">
        <v>79</v>
      </c>
      <c r="H540" s="43" t="s">
        <v>2023</v>
      </c>
      <c r="I540" s="60">
        <v>220</v>
      </c>
      <c r="J540" s="43" t="s">
        <v>393</v>
      </c>
      <c r="K540" s="43" t="s">
        <v>393</v>
      </c>
      <c r="L540" s="43" t="s">
        <v>413</v>
      </c>
      <c r="M540" s="43" t="s">
        <v>585</v>
      </c>
      <c r="N540" s="43" t="s">
        <v>539</v>
      </c>
      <c r="O540" s="52" t="s">
        <v>326</v>
      </c>
      <c r="P540" s="63" t="s">
        <v>276</v>
      </c>
      <c r="Q540" s="57" t="str">
        <f>MID(Tabla1[[#This Row],[Aplicación]],14,1)</f>
        <v>2</v>
      </c>
      <c r="R540" s="35" t="s">
        <v>265</v>
      </c>
      <c r="S540" s="57" t="str">
        <f>MID(Tabla1[[#This Row],[Aplicación]],6,2)</f>
        <v>01</v>
      </c>
      <c r="T540" s="54" t="str">
        <f>VLOOKUP(Tabla1[[#This Row],[AREA]],Hoja1!A:B,2,FALSE)</f>
        <v>01. Alcaldía</v>
      </c>
      <c r="U540" s="57" t="str">
        <f>MID(Tabla1[[#This Row],[Aplicación]],9,4)</f>
        <v>9207</v>
      </c>
      <c r="V540" s="54" t="str">
        <f>VLOOKUP(Tabla1[[#This Row],[PROGRAMA]],Hoja1!A:B,2,FALSE)</f>
        <v>9207. Gobierno y relaciones</v>
      </c>
      <c r="W540" s="57" t="str">
        <f>MID(Tabla1[[#This Row],[Aplicación]],14,2)</f>
        <v>22</v>
      </c>
      <c r="X540" s="57" t="str">
        <f>MID(Tabla1[[#This Row],[Aplicación]],14,6)</f>
        <v>22001</v>
      </c>
    </row>
    <row r="541" spans="1:24" hidden="1" x14ac:dyDescent="0.25">
      <c r="A541" s="60">
        <v>220240003076</v>
      </c>
      <c r="B541" s="43" t="s">
        <v>390</v>
      </c>
      <c r="C541" s="61">
        <v>45343</v>
      </c>
      <c r="D541" s="60">
        <v>22024001809</v>
      </c>
      <c r="E541" s="43" t="s">
        <v>1327</v>
      </c>
      <c r="F541" s="62">
        <v>658.84</v>
      </c>
      <c r="G541" s="43" t="s">
        <v>79</v>
      </c>
      <c r="H541" s="43" t="s">
        <v>2024</v>
      </c>
      <c r="I541" s="60">
        <v>220</v>
      </c>
      <c r="J541" s="43" t="s">
        <v>393</v>
      </c>
      <c r="K541" s="43" t="s">
        <v>393</v>
      </c>
      <c r="L541" s="43" t="s">
        <v>413</v>
      </c>
      <c r="M541" s="43" t="s">
        <v>585</v>
      </c>
      <c r="N541" s="43" t="s">
        <v>539</v>
      </c>
      <c r="O541" s="52" t="s">
        <v>326</v>
      </c>
      <c r="P541" s="63" t="s">
        <v>276</v>
      </c>
      <c r="Q541" s="57" t="str">
        <f>MID(Tabla1[[#This Row],[Aplicación]],14,1)</f>
        <v>2</v>
      </c>
      <c r="R541" s="35" t="s">
        <v>265</v>
      </c>
      <c r="S541" s="57" t="str">
        <f>MID(Tabla1[[#This Row],[Aplicación]],6,2)</f>
        <v>01</v>
      </c>
      <c r="T541" s="54" t="str">
        <f>VLOOKUP(Tabla1[[#This Row],[AREA]],Hoja1!A:B,2,FALSE)</f>
        <v>01. Alcaldía</v>
      </c>
      <c r="U541" s="57" t="str">
        <f>MID(Tabla1[[#This Row],[Aplicación]],9,4)</f>
        <v>4331</v>
      </c>
      <c r="V541" s="54" t="str">
        <f>VLOOKUP(Tabla1[[#This Row],[PROGRAMA]],Hoja1!A:B,2,FALSE)</f>
        <v>4331. Desarrollo empresarial</v>
      </c>
      <c r="W541" s="57" t="str">
        <f>MID(Tabla1[[#This Row],[Aplicación]],14,2)</f>
        <v>22</v>
      </c>
      <c r="X541" s="57" t="str">
        <f>MID(Tabla1[[#This Row],[Aplicación]],14,6)</f>
        <v>22001</v>
      </c>
    </row>
    <row r="542" spans="1:24" hidden="1" x14ac:dyDescent="0.25">
      <c r="A542" s="60">
        <v>220229000775</v>
      </c>
      <c r="B542" s="43" t="s">
        <v>390</v>
      </c>
      <c r="C542" s="61">
        <v>45292</v>
      </c>
      <c r="D542" s="60">
        <v>22024002056</v>
      </c>
      <c r="E542" s="43" t="s">
        <v>1337</v>
      </c>
      <c r="F542" s="62">
        <v>7643.16</v>
      </c>
      <c r="G542" s="43" t="s">
        <v>377</v>
      </c>
      <c r="H542" s="43" t="s">
        <v>682</v>
      </c>
      <c r="I542" s="60">
        <v>220</v>
      </c>
      <c r="J542" s="43" t="s">
        <v>393</v>
      </c>
      <c r="K542" s="43" t="s">
        <v>393</v>
      </c>
      <c r="L542" s="43" t="s">
        <v>399</v>
      </c>
      <c r="M542" s="43" t="s">
        <v>395</v>
      </c>
      <c r="N542" s="43" t="s">
        <v>396</v>
      </c>
      <c r="O542" s="52" t="s">
        <v>321</v>
      </c>
      <c r="P542" s="63" t="s">
        <v>276</v>
      </c>
      <c r="Q542" s="57" t="str">
        <f>MID(Tabla1[[#This Row],[Aplicación]],14,1)</f>
        <v>2</v>
      </c>
      <c r="R542" s="35" t="s">
        <v>265</v>
      </c>
      <c r="S542" s="57" t="str">
        <f>MID(Tabla1[[#This Row],[Aplicación]],6,2)</f>
        <v>07</v>
      </c>
      <c r="T542" s="54" t="str">
        <f>VLOOKUP(Tabla1[[#This Row],[AREA]],Hoja1!A:B,2,FALSE)</f>
        <v>07. Medio ambiente</v>
      </c>
      <c r="U542" s="57" t="str">
        <f>MID(Tabla1[[#This Row],[Aplicación]],9,4)</f>
        <v>1721</v>
      </c>
      <c r="V542" s="54" t="str">
        <f>VLOOKUP(Tabla1[[#This Row],[PROGRAMA]],Hoja1!A:B,2,FALSE)</f>
        <v>1721. Protección del medio ambiente</v>
      </c>
      <c r="W542" s="57" t="str">
        <f>MID(Tabla1[[#This Row],[Aplicación]],14,2)</f>
        <v>22</v>
      </c>
      <c r="X542" s="57" t="str">
        <f>MID(Tabla1[[#This Row],[Aplicación]],14,6)</f>
        <v>22799</v>
      </c>
    </row>
    <row r="543" spans="1:24" hidden="1" x14ac:dyDescent="0.25">
      <c r="A543" s="60">
        <v>220229000777</v>
      </c>
      <c r="B543" s="43" t="s">
        <v>390</v>
      </c>
      <c r="C543" s="61">
        <v>45292</v>
      </c>
      <c r="D543" s="60">
        <v>22024002793</v>
      </c>
      <c r="E543" s="43" t="s">
        <v>1337</v>
      </c>
      <c r="F543" s="62">
        <v>5937.67</v>
      </c>
      <c r="G543" s="43" t="s">
        <v>377</v>
      </c>
      <c r="H543" s="43" t="s">
        <v>683</v>
      </c>
      <c r="I543" s="60">
        <v>220</v>
      </c>
      <c r="J543" s="43" t="s">
        <v>393</v>
      </c>
      <c r="K543" s="43" t="s">
        <v>393</v>
      </c>
      <c r="L543" s="43" t="s">
        <v>399</v>
      </c>
      <c r="M543" s="43" t="s">
        <v>395</v>
      </c>
      <c r="N543" s="43" t="s">
        <v>396</v>
      </c>
      <c r="O543" s="52" t="s">
        <v>321</v>
      </c>
      <c r="P543" s="63" t="s">
        <v>276</v>
      </c>
      <c r="Q543" s="57" t="str">
        <f>MID(Tabla1[[#This Row],[Aplicación]],14,1)</f>
        <v>2</v>
      </c>
      <c r="R543" s="35" t="s">
        <v>265</v>
      </c>
      <c r="S543" s="57" t="str">
        <f>MID(Tabla1[[#This Row],[Aplicación]],6,2)</f>
        <v>07</v>
      </c>
      <c r="T543" s="54" t="str">
        <f>VLOOKUP(Tabla1[[#This Row],[AREA]],Hoja1!A:B,2,FALSE)</f>
        <v>07. Medio ambiente</v>
      </c>
      <c r="U543" s="57" t="str">
        <f>MID(Tabla1[[#This Row],[Aplicación]],9,4)</f>
        <v>1721</v>
      </c>
      <c r="V543" s="54" t="str">
        <f>VLOOKUP(Tabla1[[#This Row],[PROGRAMA]],Hoja1!A:B,2,FALSE)</f>
        <v>1721. Protección del medio ambiente</v>
      </c>
      <c r="W543" s="57" t="str">
        <f>MID(Tabla1[[#This Row],[Aplicación]],14,2)</f>
        <v>22</v>
      </c>
      <c r="X543" s="57" t="str">
        <f>MID(Tabla1[[#This Row],[Aplicación]],14,6)</f>
        <v>22799</v>
      </c>
    </row>
    <row r="544" spans="1:24" hidden="1" x14ac:dyDescent="0.25">
      <c r="A544" s="60">
        <v>220239000477</v>
      </c>
      <c r="B544" s="43" t="s">
        <v>390</v>
      </c>
      <c r="C544" s="61">
        <v>45292</v>
      </c>
      <c r="D544" s="60">
        <v>22024001096</v>
      </c>
      <c r="E544" s="43" t="s">
        <v>1262</v>
      </c>
      <c r="F544" s="62">
        <v>3169.6</v>
      </c>
      <c r="G544" s="43" t="s">
        <v>377</v>
      </c>
      <c r="H544" s="43" t="s">
        <v>2025</v>
      </c>
      <c r="I544" s="60">
        <v>220</v>
      </c>
      <c r="J544" s="43" t="s">
        <v>393</v>
      </c>
      <c r="K544" s="43" t="s">
        <v>393</v>
      </c>
      <c r="L544" s="43" t="s">
        <v>399</v>
      </c>
      <c r="M544" s="43" t="s">
        <v>395</v>
      </c>
      <c r="N544" s="43" t="s">
        <v>396</v>
      </c>
      <c r="O544" s="52" t="s">
        <v>321</v>
      </c>
      <c r="P544" s="63" t="s">
        <v>276</v>
      </c>
      <c r="Q544" s="57" t="str">
        <f>MID(Tabla1[[#This Row],[Aplicación]],14,1)</f>
        <v>2</v>
      </c>
      <c r="R544" s="35" t="s">
        <v>265</v>
      </c>
      <c r="S544" s="57" t="str">
        <f>MID(Tabla1[[#This Row],[Aplicación]],6,2)</f>
        <v>03</v>
      </c>
      <c r="T544" s="54" t="str">
        <f>VLOOKUP(Tabla1[[#This Row],[AREA]],Hoja1!A:B,2,FALSE)</f>
        <v>03. Participación ciudadana y deportes</v>
      </c>
      <c r="U544" s="57" t="str">
        <f>MID(Tabla1[[#This Row],[Aplicación]],9,4)</f>
        <v>9241</v>
      </c>
      <c r="V544" s="54" t="str">
        <f>VLOOKUP(Tabla1[[#This Row],[PROGRAMA]],Hoja1!A:B,2,FALSE)</f>
        <v>9241. Participación ciudadana</v>
      </c>
      <c r="W544" s="57" t="str">
        <f>MID(Tabla1[[#This Row],[Aplicación]],14,2)</f>
        <v>21</v>
      </c>
      <c r="X544" s="57" t="str">
        <f>MID(Tabla1[[#This Row],[Aplicación]],14,6)</f>
        <v>213</v>
      </c>
    </row>
    <row r="545" spans="1:24" hidden="1" x14ac:dyDescent="0.25">
      <c r="A545" s="60">
        <v>220240003086</v>
      </c>
      <c r="B545" s="43" t="s">
        <v>390</v>
      </c>
      <c r="C545" s="61">
        <v>45343</v>
      </c>
      <c r="D545" s="60">
        <v>22024001830</v>
      </c>
      <c r="E545" s="43" t="s">
        <v>1344</v>
      </c>
      <c r="F545" s="62">
        <v>580.79999999999995</v>
      </c>
      <c r="G545" s="43" t="s">
        <v>1078</v>
      </c>
      <c r="H545" s="43" t="s">
        <v>2026</v>
      </c>
      <c r="I545" s="60">
        <v>220</v>
      </c>
      <c r="J545" s="43" t="s">
        <v>799</v>
      </c>
      <c r="K545" s="43" t="s">
        <v>900</v>
      </c>
      <c r="L545" s="43" t="s">
        <v>399</v>
      </c>
      <c r="M545" s="43" t="s">
        <v>585</v>
      </c>
      <c r="N545" s="43" t="s">
        <v>539</v>
      </c>
      <c r="O545" s="52" t="s">
        <v>326</v>
      </c>
      <c r="P545" s="63" t="s">
        <v>276</v>
      </c>
      <c r="Q545" s="57" t="str">
        <f>MID(Tabla1[[#This Row],[Aplicación]],14,1)</f>
        <v>2</v>
      </c>
      <c r="R545" s="35" t="s">
        <v>265</v>
      </c>
      <c r="S545" s="57" t="str">
        <f>MID(Tabla1[[#This Row],[Aplicación]],6,2)</f>
        <v>11</v>
      </c>
      <c r="T545" s="54" t="str">
        <f>VLOOKUP(Tabla1[[#This Row],[AREA]],Hoja1!A:B,2,FALSE)</f>
        <v>11. Salud pública y seguridad ciudadana</v>
      </c>
      <c r="U545" s="57" t="str">
        <f>MID(Tabla1[[#This Row],[Aplicación]],9,4)</f>
        <v>1321</v>
      </c>
      <c r="V545" s="54" t="str">
        <f>VLOOKUP(Tabla1[[#This Row],[PROGRAMA]],Hoja1!A:B,2,FALSE)</f>
        <v>1321. Policía municipal</v>
      </c>
      <c r="W545" s="57" t="str">
        <f>MID(Tabla1[[#This Row],[Aplicación]],14,2)</f>
        <v>22</v>
      </c>
      <c r="X545" s="57" t="str">
        <f>MID(Tabla1[[#This Row],[Aplicación]],14,6)</f>
        <v>22699</v>
      </c>
    </row>
    <row r="546" spans="1:24" hidden="1" x14ac:dyDescent="0.25">
      <c r="A546" s="60">
        <v>220240006633</v>
      </c>
      <c r="B546" s="43" t="s">
        <v>390</v>
      </c>
      <c r="C546" s="61">
        <v>45365</v>
      </c>
      <c r="D546" s="60">
        <v>22024003318</v>
      </c>
      <c r="E546" s="43" t="s">
        <v>1337</v>
      </c>
      <c r="F546" s="62">
        <v>758.43</v>
      </c>
      <c r="G546" s="43" t="s">
        <v>377</v>
      </c>
      <c r="H546" s="43" t="s">
        <v>2027</v>
      </c>
      <c r="I546" s="60">
        <v>220</v>
      </c>
      <c r="J546" s="43" t="s">
        <v>393</v>
      </c>
      <c r="K546" s="43" t="s">
        <v>393</v>
      </c>
      <c r="L546" s="43" t="s">
        <v>399</v>
      </c>
      <c r="M546" s="43" t="s">
        <v>395</v>
      </c>
      <c r="N546" s="43" t="s">
        <v>433</v>
      </c>
      <c r="O546" s="52" t="s">
        <v>321</v>
      </c>
      <c r="P546" s="63" t="s">
        <v>276</v>
      </c>
      <c r="Q546" s="57" t="str">
        <f>MID(Tabla1[[#This Row],[Aplicación]],14,1)</f>
        <v>2</v>
      </c>
      <c r="R546" s="35" t="s">
        <v>265</v>
      </c>
      <c r="S546" s="57" t="str">
        <f>MID(Tabla1[[#This Row],[Aplicación]],6,2)</f>
        <v>07</v>
      </c>
      <c r="T546" s="54" t="str">
        <f>VLOOKUP(Tabla1[[#This Row],[AREA]],Hoja1!A:B,2,FALSE)</f>
        <v>07. Medio ambiente</v>
      </c>
      <c r="U546" s="57" t="str">
        <f>MID(Tabla1[[#This Row],[Aplicación]],9,4)</f>
        <v>1721</v>
      </c>
      <c r="V546" s="54" t="str">
        <f>VLOOKUP(Tabla1[[#This Row],[PROGRAMA]],Hoja1!A:B,2,FALSE)</f>
        <v>1721. Protección del medio ambiente</v>
      </c>
      <c r="W546" s="57" t="str">
        <f>MID(Tabla1[[#This Row],[Aplicación]],14,2)</f>
        <v>22</v>
      </c>
      <c r="X546" s="57" t="str">
        <f>MID(Tabla1[[#This Row],[Aplicación]],14,6)</f>
        <v>22799</v>
      </c>
    </row>
    <row r="547" spans="1:24" hidden="1" x14ac:dyDescent="0.25">
      <c r="A547" s="60">
        <v>220189000209</v>
      </c>
      <c r="B547" s="43" t="s">
        <v>390</v>
      </c>
      <c r="C547" s="61">
        <v>45292</v>
      </c>
      <c r="D547" s="60">
        <v>22024002971</v>
      </c>
      <c r="E547" s="43" t="s">
        <v>1400</v>
      </c>
      <c r="F547" s="62">
        <v>23206.78</v>
      </c>
      <c r="G547" s="43" t="s">
        <v>621</v>
      </c>
      <c r="H547" s="43" t="s">
        <v>622</v>
      </c>
      <c r="I547" s="60">
        <v>220</v>
      </c>
      <c r="J547" s="43" t="s">
        <v>393</v>
      </c>
      <c r="K547" s="43" t="s">
        <v>393</v>
      </c>
      <c r="L547" s="43" t="s">
        <v>413</v>
      </c>
      <c r="M547" s="43" t="s">
        <v>395</v>
      </c>
      <c r="N547" s="43" t="s">
        <v>396</v>
      </c>
      <c r="O547" s="52" t="s">
        <v>321</v>
      </c>
      <c r="P547" s="63" t="s">
        <v>276</v>
      </c>
      <c r="Q547" s="57" t="str">
        <f>MID(Tabla1[[#This Row],[Aplicación]],14,1)</f>
        <v>2</v>
      </c>
      <c r="R547" s="35" t="s">
        <v>265</v>
      </c>
      <c r="S547" s="57" t="str">
        <f>MID(Tabla1[[#This Row],[Aplicación]],6,2)</f>
        <v>07</v>
      </c>
      <c r="T547" s="54" t="str">
        <f>VLOOKUP(Tabla1[[#This Row],[AREA]],Hoja1!A:B,2,FALSE)</f>
        <v>07. Medio ambiente</v>
      </c>
      <c r="U547" s="57" t="str">
        <f>MID(Tabla1[[#This Row],[Aplicación]],9,4)</f>
        <v>1701</v>
      </c>
      <c r="V547" s="54" t="str">
        <f>VLOOKUP(Tabla1[[#This Row],[PROGRAMA]],Hoja1!A:B,2,FALSE)</f>
        <v>1701. Dirección del área de medio ambiente</v>
      </c>
      <c r="W547" s="57" t="str">
        <f>MID(Tabla1[[#This Row],[Aplicación]],14,2)</f>
        <v>22</v>
      </c>
      <c r="X547" s="57" t="str">
        <f>MID(Tabla1[[#This Row],[Aplicación]],14,6)</f>
        <v>22102</v>
      </c>
    </row>
    <row r="548" spans="1:24" hidden="1" x14ac:dyDescent="0.25">
      <c r="A548" s="60">
        <v>220240002018</v>
      </c>
      <c r="B548" s="43" t="s">
        <v>390</v>
      </c>
      <c r="C548" s="61">
        <v>45343</v>
      </c>
      <c r="D548" s="60">
        <v>22024001047</v>
      </c>
      <c r="E548" s="43" t="s">
        <v>1155</v>
      </c>
      <c r="F548" s="62">
        <v>3804.82</v>
      </c>
      <c r="G548" s="43" t="s">
        <v>375</v>
      </c>
      <c r="H548" s="43" t="s">
        <v>1033</v>
      </c>
      <c r="I548" s="60">
        <v>220</v>
      </c>
      <c r="J548" s="43" t="s">
        <v>627</v>
      </c>
      <c r="K548" s="43" t="s">
        <v>398</v>
      </c>
      <c r="L548" s="43" t="s">
        <v>413</v>
      </c>
      <c r="M548" s="43" t="s">
        <v>585</v>
      </c>
      <c r="N548" s="43" t="s">
        <v>539</v>
      </c>
      <c r="O548" s="52" t="s">
        <v>326</v>
      </c>
      <c r="P548" s="63" t="s">
        <v>276</v>
      </c>
      <c r="Q548" s="57" t="str">
        <f>MID(Tabla1[[#This Row],[Aplicación]],14,1)</f>
        <v>2</v>
      </c>
      <c r="R548" s="35" t="s">
        <v>265</v>
      </c>
      <c r="S548" s="57" t="str">
        <f>MID(Tabla1[[#This Row],[Aplicación]],6,2)</f>
        <v>11</v>
      </c>
      <c r="T548" s="54" t="str">
        <f>VLOOKUP(Tabla1[[#This Row],[AREA]],Hoja1!A:B,2,FALSE)</f>
        <v>11. Salud pública y seguridad ciudadana</v>
      </c>
      <c r="U548" s="57" t="str">
        <f>MID(Tabla1[[#This Row],[Aplicación]],9,4)</f>
        <v>3111</v>
      </c>
      <c r="V548" s="54" t="str">
        <f>VLOOKUP(Tabla1[[#This Row],[PROGRAMA]],Hoja1!A:B,2,FALSE)</f>
        <v>3111. Protección de la salubridad pública</v>
      </c>
      <c r="W548" s="57" t="str">
        <f>MID(Tabla1[[#This Row],[Aplicación]],14,2)</f>
        <v>20</v>
      </c>
      <c r="X548" s="57" t="str">
        <f>MID(Tabla1[[#This Row],[Aplicación]],14,6)</f>
        <v>203</v>
      </c>
    </row>
    <row r="549" spans="1:24" hidden="1" x14ac:dyDescent="0.25">
      <c r="A549" s="60">
        <v>220240002078</v>
      </c>
      <c r="B549" s="43" t="s">
        <v>658</v>
      </c>
      <c r="C549" s="61">
        <v>45343</v>
      </c>
      <c r="D549" s="60">
        <v>22024001761</v>
      </c>
      <c r="E549" s="43" t="s">
        <v>1399</v>
      </c>
      <c r="F549" s="62">
        <v>587.46</v>
      </c>
      <c r="G549" s="43" t="s">
        <v>62</v>
      </c>
      <c r="H549" s="43" t="s">
        <v>2028</v>
      </c>
      <c r="I549" s="60">
        <v>240</v>
      </c>
      <c r="J549" s="43" t="s">
        <v>620</v>
      </c>
      <c r="K549" s="43" t="s">
        <v>620</v>
      </c>
      <c r="L549" s="43" t="s">
        <v>399</v>
      </c>
      <c r="M549" s="43" t="s">
        <v>585</v>
      </c>
      <c r="N549" s="43" t="s">
        <v>539</v>
      </c>
      <c r="O549" s="52" t="s">
        <v>326</v>
      </c>
      <c r="P549" s="63" t="s">
        <v>276</v>
      </c>
      <c r="Q549" s="57" t="str">
        <f>MID(Tabla1[[#This Row],[Aplicación]],14,1)</f>
        <v>2</v>
      </c>
      <c r="R549" s="35" t="s">
        <v>265</v>
      </c>
      <c r="S549" s="57" t="str">
        <f>MID(Tabla1[[#This Row],[Aplicación]],6,2)</f>
        <v>06</v>
      </c>
      <c r="T549" s="54" t="str">
        <f>VLOOKUP(Tabla1[[#This Row],[AREA]],Hoja1!A:B,2,FALSE)</f>
        <v>06. Educación y cultura</v>
      </c>
      <c r="U549" s="57" t="str">
        <f>MID(Tabla1[[#This Row],[Aplicación]],9,4)</f>
        <v>3341</v>
      </c>
      <c r="V549" s="54" t="str">
        <f>VLOOKUP(Tabla1[[#This Row],[PROGRAMA]],Hoja1!A:B,2,FALSE)</f>
        <v>3341. Coordinación de políticas culturales</v>
      </c>
      <c r="W549" s="57" t="str">
        <f>MID(Tabla1[[#This Row],[Aplicación]],14,2)</f>
        <v>21</v>
      </c>
      <c r="X549" s="57" t="str">
        <f>MID(Tabla1[[#This Row],[Aplicación]],14,6)</f>
        <v>213</v>
      </c>
    </row>
    <row r="550" spans="1:24" hidden="1" x14ac:dyDescent="0.25">
      <c r="A550" s="60">
        <v>220239000811</v>
      </c>
      <c r="B550" s="43" t="s">
        <v>390</v>
      </c>
      <c r="C550" s="61">
        <v>45292</v>
      </c>
      <c r="D550" s="60">
        <v>22024001413</v>
      </c>
      <c r="E550" s="43" t="s">
        <v>1315</v>
      </c>
      <c r="F550" s="62">
        <v>3746.16</v>
      </c>
      <c r="G550" s="43" t="s">
        <v>345</v>
      </c>
      <c r="H550" s="43" t="s">
        <v>2029</v>
      </c>
      <c r="I550" s="60">
        <v>220</v>
      </c>
      <c r="J550" s="43" t="s">
        <v>398</v>
      </c>
      <c r="K550" s="43" t="s">
        <v>398</v>
      </c>
      <c r="L550" s="43" t="s">
        <v>399</v>
      </c>
      <c r="M550" s="43" t="s">
        <v>585</v>
      </c>
      <c r="N550" s="43" t="s">
        <v>539</v>
      </c>
      <c r="O550" s="52" t="s">
        <v>326</v>
      </c>
      <c r="P550" s="63" t="s">
        <v>276</v>
      </c>
      <c r="Q550" s="57" t="str">
        <f>MID(Tabla1[[#This Row],[Aplicación]],14,1)</f>
        <v>2</v>
      </c>
      <c r="R550" s="35" t="s">
        <v>265</v>
      </c>
      <c r="S550" s="57" t="str">
        <f>MID(Tabla1[[#This Row],[Aplicación]],6,2)</f>
        <v>10</v>
      </c>
      <c r="T550" s="54" t="str">
        <f>VLOOKUP(Tabla1[[#This Row],[AREA]],Hoja1!A:B,2,FALSE)</f>
        <v>10. Personas mayores, familia y servicios sociales</v>
      </c>
      <c r="U550" s="57" t="str">
        <f>MID(Tabla1[[#This Row],[Aplicación]],9,4)</f>
        <v>2314</v>
      </c>
      <c r="V550" s="54" t="str">
        <f>VLOOKUP(Tabla1[[#This Row],[PROGRAMA]],Hoja1!A:B,2,FALSE)</f>
        <v>2314. Centro de programas juveniles</v>
      </c>
      <c r="W550" s="57" t="str">
        <f>MID(Tabla1[[#This Row],[Aplicación]],14,2)</f>
        <v>22</v>
      </c>
      <c r="X550" s="57" t="str">
        <f>MID(Tabla1[[#This Row],[Aplicación]],14,6)</f>
        <v>22613</v>
      </c>
    </row>
    <row r="551" spans="1:24" hidden="1" x14ac:dyDescent="0.25">
      <c r="A551" s="60">
        <v>220229000886</v>
      </c>
      <c r="B551" s="43" t="s">
        <v>390</v>
      </c>
      <c r="C551" s="61">
        <v>45292</v>
      </c>
      <c r="D551" s="60">
        <v>22024002867</v>
      </c>
      <c r="E551" s="43" t="s">
        <v>1357</v>
      </c>
      <c r="F551" s="62">
        <v>3720.6</v>
      </c>
      <c r="G551" s="43" t="s">
        <v>649</v>
      </c>
      <c r="H551" s="43" t="s">
        <v>2030</v>
      </c>
      <c r="I551" s="60">
        <v>220</v>
      </c>
      <c r="J551" s="43" t="s">
        <v>499</v>
      </c>
      <c r="K551" s="43" t="s">
        <v>499</v>
      </c>
      <c r="L551" s="43" t="s">
        <v>413</v>
      </c>
      <c r="M551" s="43" t="s">
        <v>395</v>
      </c>
      <c r="N551" s="43" t="s">
        <v>396</v>
      </c>
      <c r="O551" s="52" t="s">
        <v>321</v>
      </c>
      <c r="P551" s="63" t="s">
        <v>276</v>
      </c>
      <c r="Q551" s="57" t="str">
        <f>MID(Tabla1[[#This Row],[Aplicación]],14,1)</f>
        <v>2</v>
      </c>
      <c r="R551" s="35" t="s">
        <v>265</v>
      </c>
      <c r="S551" s="57" t="str">
        <f>MID(Tabla1[[#This Row],[Aplicación]],6,2)</f>
        <v>01</v>
      </c>
      <c r="T551" s="54" t="str">
        <f>VLOOKUP(Tabla1[[#This Row],[AREA]],Hoja1!A:B,2,FALSE)</f>
        <v>01. Alcaldía</v>
      </c>
      <c r="U551" s="57" t="str">
        <f>MID(Tabla1[[#This Row],[Aplicación]],9,4)</f>
        <v>9203</v>
      </c>
      <c r="V551" s="54" t="str">
        <f>VLOOKUP(Tabla1[[#This Row],[PROGRAMA]],Hoja1!A:B,2,FALSE)</f>
        <v>9203. Unidad de régimen interior</v>
      </c>
      <c r="W551" s="57" t="str">
        <f>MID(Tabla1[[#This Row],[Aplicación]],14,2)</f>
        <v>22</v>
      </c>
      <c r="X551" s="57" t="str">
        <f>MID(Tabla1[[#This Row],[Aplicación]],14,6)</f>
        <v>22000</v>
      </c>
    </row>
    <row r="552" spans="1:24" hidden="1" x14ac:dyDescent="0.25">
      <c r="A552" s="60">
        <v>220240007508</v>
      </c>
      <c r="B552" s="43" t="s">
        <v>390</v>
      </c>
      <c r="C552" s="61">
        <v>45371</v>
      </c>
      <c r="D552" s="60">
        <v>22024003221</v>
      </c>
      <c r="E552" s="43" t="s">
        <v>1283</v>
      </c>
      <c r="F552" s="62">
        <v>600</v>
      </c>
      <c r="G552" s="43" t="s">
        <v>2031</v>
      </c>
      <c r="H552" s="43" t="s">
        <v>2032</v>
      </c>
      <c r="I552" s="60">
        <v>220</v>
      </c>
      <c r="J552" s="43" t="s">
        <v>398</v>
      </c>
      <c r="K552" s="43" t="s">
        <v>398</v>
      </c>
      <c r="L552" s="43" t="s">
        <v>399</v>
      </c>
      <c r="M552" s="43" t="s">
        <v>585</v>
      </c>
      <c r="N552" s="43" t="s">
        <v>539</v>
      </c>
      <c r="O552" s="52" t="s">
        <v>326</v>
      </c>
      <c r="P552" s="63" t="s">
        <v>276</v>
      </c>
      <c r="Q552" s="57" t="str">
        <f>MID(Tabla1[[#This Row],[Aplicación]],14,1)</f>
        <v>2</v>
      </c>
      <c r="R552" s="35" t="s">
        <v>265</v>
      </c>
      <c r="S552" s="57" t="str">
        <f>MID(Tabla1[[#This Row],[Aplicación]],6,2)</f>
        <v>10</v>
      </c>
      <c r="T552" s="54" t="str">
        <f>VLOOKUP(Tabla1[[#This Row],[AREA]],Hoja1!A:B,2,FALSE)</f>
        <v>10. Personas mayores, familia y servicios sociales</v>
      </c>
      <c r="U552" s="57" t="str">
        <f>MID(Tabla1[[#This Row],[Aplicación]],9,4)</f>
        <v>2315</v>
      </c>
      <c r="V552" s="54" t="str">
        <f>VLOOKUP(Tabla1[[#This Row],[PROGRAMA]],Hoja1!A:B,2,FALSE)</f>
        <v>2315. Políticas de Igualdad e infancia</v>
      </c>
      <c r="W552" s="57" t="str">
        <f>MID(Tabla1[[#This Row],[Aplicación]],14,2)</f>
        <v>22</v>
      </c>
      <c r="X552" s="57" t="str">
        <f>MID(Tabla1[[#This Row],[Aplicación]],14,6)</f>
        <v>22611</v>
      </c>
    </row>
    <row r="553" spans="1:24" hidden="1" x14ac:dyDescent="0.25">
      <c r="A553" s="60">
        <v>220240003077</v>
      </c>
      <c r="B553" s="43" t="s">
        <v>390</v>
      </c>
      <c r="C553" s="61">
        <v>45343</v>
      </c>
      <c r="D553" s="60">
        <v>22024001818</v>
      </c>
      <c r="E553" s="43" t="s">
        <v>1312</v>
      </c>
      <c r="F553" s="62">
        <v>600</v>
      </c>
      <c r="G553" s="43" t="s">
        <v>349</v>
      </c>
      <c r="H553" s="43" t="s">
        <v>2033</v>
      </c>
      <c r="I553" s="60">
        <v>220</v>
      </c>
      <c r="J553" s="43" t="s">
        <v>420</v>
      </c>
      <c r="K553" s="43" t="s">
        <v>420</v>
      </c>
      <c r="L553" s="43" t="s">
        <v>452</v>
      </c>
      <c r="M553" s="43" t="s">
        <v>585</v>
      </c>
      <c r="N553" s="43" t="s">
        <v>539</v>
      </c>
      <c r="O553" s="52" t="s">
        <v>326</v>
      </c>
      <c r="P553" s="63" t="s">
        <v>276</v>
      </c>
      <c r="Q553" s="57" t="str">
        <f>MID(Tabla1[[#This Row],[Aplicación]],14,1)</f>
        <v>2</v>
      </c>
      <c r="R553" s="35" t="s">
        <v>265</v>
      </c>
      <c r="S553" s="57" t="str">
        <f>MID(Tabla1[[#This Row],[Aplicación]],6,2)</f>
        <v>04</v>
      </c>
      <c r="T553" s="54" t="str">
        <f>VLOOKUP(Tabla1[[#This Row],[AREA]],Hoja1!A:B,2,FALSE)</f>
        <v>04. Hacienda, personal y modernización administrativa</v>
      </c>
      <c r="U553" s="57" t="str">
        <f>MID(Tabla1[[#This Row],[Aplicación]],9,4)</f>
        <v>9202</v>
      </c>
      <c r="V553" s="54" t="str">
        <f>VLOOKUP(Tabla1[[#This Row],[PROGRAMA]],Hoja1!A:B,2,FALSE)</f>
        <v>9202. Gestión de recursos humanos</v>
      </c>
      <c r="W553" s="57" t="str">
        <f>MID(Tabla1[[#This Row],[Aplicación]],14,2)</f>
        <v>22</v>
      </c>
      <c r="X553" s="57" t="str">
        <f>MID(Tabla1[[#This Row],[Aplicación]],14,6)</f>
        <v>22607</v>
      </c>
    </row>
    <row r="554" spans="1:24" hidden="1" x14ac:dyDescent="0.25">
      <c r="A554" s="60">
        <v>220240003374</v>
      </c>
      <c r="B554" s="43" t="s">
        <v>390</v>
      </c>
      <c r="C554" s="61">
        <v>45348</v>
      </c>
      <c r="D554" s="60">
        <v>22024002442</v>
      </c>
      <c r="E554" s="43" t="s">
        <v>1176</v>
      </c>
      <c r="F554" s="62">
        <v>3630</v>
      </c>
      <c r="G554" s="43" t="s">
        <v>78</v>
      </c>
      <c r="H554" s="43" t="s">
        <v>2034</v>
      </c>
      <c r="I554" s="60">
        <v>220</v>
      </c>
      <c r="J554" s="43" t="s">
        <v>398</v>
      </c>
      <c r="K554" s="43" t="s">
        <v>398</v>
      </c>
      <c r="L554" s="43" t="s">
        <v>413</v>
      </c>
      <c r="M554" s="43" t="s">
        <v>585</v>
      </c>
      <c r="N554" s="43" t="s">
        <v>539</v>
      </c>
      <c r="O554" s="52" t="s">
        <v>326</v>
      </c>
      <c r="P554" s="63" t="s">
        <v>276</v>
      </c>
      <c r="Q554" s="57" t="str">
        <f>MID(Tabla1[[#This Row],[Aplicación]],14,1)</f>
        <v>2</v>
      </c>
      <c r="R554" s="35" t="s">
        <v>265</v>
      </c>
      <c r="S554" s="57" t="str">
        <f>MID(Tabla1[[#This Row],[Aplicación]],6,2)</f>
        <v>08</v>
      </c>
      <c r="T554" s="54" t="str">
        <f>VLOOKUP(Tabla1[[#This Row],[AREA]],Hoja1!A:B,2,FALSE)</f>
        <v>08. Tráfico y movilidad</v>
      </c>
      <c r="U554" s="57" t="str">
        <f>MID(Tabla1[[#This Row],[Aplicación]],9,4)</f>
        <v>1532</v>
      </c>
      <c r="V554" s="54" t="str">
        <f>VLOOKUP(Tabla1[[#This Row],[PROGRAMA]],Hoja1!A:B,2,FALSE)</f>
        <v>1532. Pavimentación vias públicas y otros servicios urbanísticos</v>
      </c>
      <c r="W554" s="57" t="str">
        <f>MID(Tabla1[[#This Row],[Aplicación]],14,2)</f>
        <v>20</v>
      </c>
      <c r="X554" s="57" t="str">
        <f>MID(Tabla1[[#This Row],[Aplicación]],14,6)</f>
        <v>203</v>
      </c>
    </row>
    <row r="555" spans="1:24" hidden="1" x14ac:dyDescent="0.25">
      <c r="A555" s="60">
        <v>220240003693</v>
      </c>
      <c r="B555" s="43" t="s">
        <v>390</v>
      </c>
      <c r="C555" s="61">
        <v>45351</v>
      </c>
      <c r="D555" s="60">
        <v>22024001556</v>
      </c>
      <c r="E555" s="43" t="s">
        <v>1401</v>
      </c>
      <c r="F555" s="62">
        <v>600</v>
      </c>
      <c r="G555" s="43" t="s">
        <v>42</v>
      </c>
      <c r="H555" s="43" t="s">
        <v>2035</v>
      </c>
      <c r="I555" s="60">
        <v>220</v>
      </c>
      <c r="J555" s="43" t="s">
        <v>398</v>
      </c>
      <c r="K555" s="43" t="s">
        <v>398</v>
      </c>
      <c r="L555" s="43" t="s">
        <v>399</v>
      </c>
      <c r="M555" s="43" t="s">
        <v>585</v>
      </c>
      <c r="N555" s="43" t="s">
        <v>539</v>
      </c>
      <c r="O555" s="52" t="s">
        <v>326</v>
      </c>
      <c r="P555" s="63" t="s">
        <v>276</v>
      </c>
      <c r="Q555" s="57" t="str">
        <f>MID(Tabla1[[#This Row],[Aplicación]],14,1)</f>
        <v>2</v>
      </c>
      <c r="R555" s="35" t="s">
        <v>265</v>
      </c>
      <c r="S555" s="57" t="str">
        <f>MID(Tabla1[[#This Row],[Aplicación]],6,2)</f>
        <v>04</v>
      </c>
      <c r="T555" s="54" t="str">
        <f>VLOOKUP(Tabla1[[#This Row],[AREA]],Hoja1!A:B,2,FALSE)</f>
        <v>04. Hacienda, personal y modernización administrativa</v>
      </c>
      <c r="U555" s="57" t="str">
        <f>MID(Tabla1[[#This Row],[Aplicación]],9,4)</f>
        <v>3121</v>
      </c>
      <c r="V555" s="54" t="str">
        <f>VLOOKUP(Tabla1[[#This Row],[PROGRAMA]],Hoja1!A:B,2,FALSE)</f>
        <v>3121. Prevención y salud laboral</v>
      </c>
      <c r="W555" s="57" t="str">
        <f>MID(Tabla1[[#This Row],[Aplicación]],14,2)</f>
        <v>22</v>
      </c>
      <c r="X555" s="57" t="str">
        <f>MID(Tabla1[[#This Row],[Aplicación]],14,6)</f>
        <v>22799</v>
      </c>
    </row>
    <row r="556" spans="1:24" hidden="1" x14ac:dyDescent="0.25">
      <c r="A556" s="60">
        <v>220240003336</v>
      </c>
      <c r="B556" s="43" t="s">
        <v>390</v>
      </c>
      <c r="C556" s="61">
        <v>45348</v>
      </c>
      <c r="D556" s="60">
        <v>22024002425</v>
      </c>
      <c r="E556" s="43" t="s">
        <v>1402</v>
      </c>
      <c r="F556" s="62">
        <v>605</v>
      </c>
      <c r="G556" s="43" t="s">
        <v>1091</v>
      </c>
      <c r="H556" s="43" t="s">
        <v>2036</v>
      </c>
      <c r="I556" s="60">
        <v>220</v>
      </c>
      <c r="J556" s="43" t="s">
        <v>616</v>
      </c>
      <c r="K556" s="43" t="s">
        <v>398</v>
      </c>
      <c r="L556" s="43" t="s">
        <v>399</v>
      </c>
      <c r="M556" s="43" t="s">
        <v>585</v>
      </c>
      <c r="N556" s="43" t="s">
        <v>539</v>
      </c>
      <c r="O556" s="52" t="s">
        <v>326</v>
      </c>
      <c r="P556" s="63" t="s">
        <v>276</v>
      </c>
      <c r="Q556" s="57" t="str">
        <f>MID(Tabla1[[#This Row],[Aplicación]],14,1)</f>
        <v>2</v>
      </c>
      <c r="R556" s="35" t="s">
        <v>265</v>
      </c>
      <c r="S556" s="57" t="str">
        <f>MID(Tabla1[[#This Row],[Aplicación]],6,2)</f>
        <v>08</v>
      </c>
      <c r="T556" s="54" t="str">
        <f>VLOOKUP(Tabla1[[#This Row],[AREA]],Hoja1!A:B,2,FALSE)</f>
        <v>08. Tráfico y movilidad</v>
      </c>
      <c r="U556" s="57" t="str">
        <f>MID(Tabla1[[#This Row],[Aplicación]],9,4)</f>
        <v>1301</v>
      </c>
      <c r="V556" s="54" t="str">
        <f>VLOOKUP(Tabla1[[#This Row],[PROGRAMA]],Hoja1!A:B,2,FALSE)</f>
        <v>1301. Dirección del área de tráfico y movilidad</v>
      </c>
      <c r="W556" s="57" t="str">
        <f>MID(Tabla1[[#This Row],[Aplicación]],14,2)</f>
        <v>22</v>
      </c>
      <c r="X556" s="57" t="str">
        <f>MID(Tabla1[[#This Row],[Aplicación]],14,6)</f>
        <v>22706</v>
      </c>
    </row>
    <row r="557" spans="1:24" hidden="1" x14ac:dyDescent="0.25">
      <c r="A557" s="60">
        <v>220229000461</v>
      </c>
      <c r="B557" s="43" t="s">
        <v>390</v>
      </c>
      <c r="C557" s="61">
        <v>45292</v>
      </c>
      <c r="D557" s="60">
        <v>22024001726</v>
      </c>
      <c r="E557" s="43" t="s">
        <v>1403</v>
      </c>
      <c r="F557" s="62">
        <v>35523.82</v>
      </c>
      <c r="G557" s="43" t="s">
        <v>573</v>
      </c>
      <c r="H557" s="43" t="s">
        <v>574</v>
      </c>
      <c r="I557" s="60">
        <v>220</v>
      </c>
      <c r="J557" s="43" t="s">
        <v>575</v>
      </c>
      <c r="K557" s="43" t="s">
        <v>398</v>
      </c>
      <c r="L557" s="43" t="s">
        <v>399</v>
      </c>
      <c r="M557" s="43" t="s">
        <v>395</v>
      </c>
      <c r="N557" s="43" t="s">
        <v>396</v>
      </c>
      <c r="O557" s="52" t="s">
        <v>321</v>
      </c>
      <c r="P557" s="63" t="s">
        <v>276</v>
      </c>
      <c r="Q557" s="57" t="str">
        <f>MID(Tabla1[[#This Row],[Aplicación]],14,1)</f>
        <v>2</v>
      </c>
      <c r="R557" s="35" t="s">
        <v>265</v>
      </c>
      <c r="S557" s="57" t="str">
        <f>MID(Tabla1[[#This Row],[Aplicación]],6,2)</f>
        <v>01</v>
      </c>
      <c r="T557" s="54" t="str">
        <f>VLOOKUP(Tabla1[[#This Row],[AREA]],Hoja1!A:B,2,FALSE)</f>
        <v>01. Alcaldía</v>
      </c>
      <c r="U557" s="57" t="str">
        <f>MID(Tabla1[[#This Row],[Aplicación]],9,4)</f>
        <v>9201</v>
      </c>
      <c r="V557" s="54" t="str">
        <f>VLOOKUP(Tabla1[[#This Row],[PROGRAMA]],Hoja1!A:B,2,FALSE)</f>
        <v>9201. Secretaría General</v>
      </c>
      <c r="W557" s="57" t="str">
        <f>MID(Tabla1[[#This Row],[Aplicación]],14,2)</f>
        <v>22</v>
      </c>
      <c r="X557" s="57" t="str">
        <f>MID(Tabla1[[#This Row],[Aplicación]],14,6)</f>
        <v>22799</v>
      </c>
    </row>
    <row r="558" spans="1:24" hidden="1" x14ac:dyDescent="0.25">
      <c r="A558" s="60">
        <v>220240003337</v>
      </c>
      <c r="B558" s="43" t="s">
        <v>390</v>
      </c>
      <c r="C558" s="61">
        <v>45348</v>
      </c>
      <c r="D558" s="60">
        <v>22024002426</v>
      </c>
      <c r="E558" s="43" t="s">
        <v>1402</v>
      </c>
      <c r="F558" s="62">
        <v>605</v>
      </c>
      <c r="G558" s="43" t="s">
        <v>2037</v>
      </c>
      <c r="H558" s="43" t="s">
        <v>2038</v>
      </c>
      <c r="I558" s="60">
        <v>220</v>
      </c>
      <c r="J558" s="43" t="s">
        <v>685</v>
      </c>
      <c r="K558" s="43" t="s">
        <v>398</v>
      </c>
      <c r="L558" s="43" t="s">
        <v>399</v>
      </c>
      <c r="M558" s="43" t="s">
        <v>585</v>
      </c>
      <c r="N558" s="43" t="s">
        <v>539</v>
      </c>
      <c r="O558" s="52" t="s">
        <v>326</v>
      </c>
      <c r="P558" s="63" t="s">
        <v>276</v>
      </c>
      <c r="Q558" s="57" t="str">
        <f>MID(Tabla1[[#This Row],[Aplicación]],14,1)</f>
        <v>2</v>
      </c>
      <c r="R558" s="35" t="s">
        <v>265</v>
      </c>
      <c r="S558" s="57" t="str">
        <f>MID(Tabla1[[#This Row],[Aplicación]],6,2)</f>
        <v>08</v>
      </c>
      <c r="T558" s="54" t="str">
        <f>VLOOKUP(Tabla1[[#This Row],[AREA]],Hoja1!A:B,2,FALSE)</f>
        <v>08. Tráfico y movilidad</v>
      </c>
      <c r="U558" s="57" t="str">
        <f>MID(Tabla1[[#This Row],[Aplicación]],9,4)</f>
        <v>1301</v>
      </c>
      <c r="V558" s="54" t="str">
        <f>VLOOKUP(Tabla1[[#This Row],[PROGRAMA]],Hoja1!A:B,2,FALSE)</f>
        <v>1301. Dirección del área de tráfico y movilidad</v>
      </c>
      <c r="W558" s="57" t="str">
        <f>MID(Tabla1[[#This Row],[Aplicación]],14,2)</f>
        <v>22</v>
      </c>
      <c r="X558" s="57" t="str">
        <f>MID(Tabla1[[#This Row],[Aplicación]],14,6)</f>
        <v>22706</v>
      </c>
    </row>
    <row r="559" spans="1:24" hidden="1" x14ac:dyDescent="0.25">
      <c r="A559" s="60">
        <v>220240001373</v>
      </c>
      <c r="B559" s="43" t="s">
        <v>390</v>
      </c>
      <c r="C559" s="61">
        <v>45331</v>
      </c>
      <c r="D559" s="60">
        <v>22024001520</v>
      </c>
      <c r="E559" s="43" t="s">
        <v>1272</v>
      </c>
      <c r="F559" s="62">
        <v>3630</v>
      </c>
      <c r="G559" s="43" t="s">
        <v>83</v>
      </c>
      <c r="H559" s="43" t="s">
        <v>2039</v>
      </c>
      <c r="I559" s="60">
        <v>220</v>
      </c>
      <c r="J559" s="43" t="s">
        <v>770</v>
      </c>
      <c r="K559" s="43" t="s">
        <v>398</v>
      </c>
      <c r="L559" s="43" t="s">
        <v>413</v>
      </c>
      <c r="M559" s="43" t="s">
        <v>585</v>
      </c>
      <c r="N559" s="43" t="s">
        <v>539</v>
      </c>
      <c r="O559" s="52" t="s">
        <v>326</v>
      </c>
      <c r="P559" s="63" t="s">
        <v>276</v>
      </c>
      <c r="Q559" s="57" t="str">
        <f>MID(Tabla1[[#This Row],[Aplicación]],14,1)</f>
        <v>2</v>
      </c>
      <c r="R559" s="35" t="s">
        <v>265</v>
      </c>
      <c r="S559" s="57" t="str">
        <f>MID(Tabla1[[#This Row],[Aplicación]],6,2)</f>
        <v>06</v>
      </c>
      <c r="T559" s="54" t="str">
        <f>VLOOKUP(Tabla1[[#This Row],[AREA]],Hoja1!A:B,2,FALSE)</f>
        <v>06. Educación y cultura</v>
      </c>
      <c r="U559" s="57" t="str">
        <f>MID(Tabla1[[#This Row],[Aplicación]],9,4)</f>
        <v>3232</v>
      </c>
      <c r="V559" s="54" t="str">
        <f>VLOOKUP(Tabla1[[#This Row],[PROGRAMA]],Hoja1!A:B,2,FALSE)</f>
        <v>3232. Conservación y mantenimiento centros educación infantil y primaria</v>
      </c>
      <c r="W559" s="57" t="str">
        <f>MID(Tabla1[[#This Row],[Aplicación]],14,2)</f>
        <v>20</v>
      </c>
      <c r="X559" s="57" t="str">
        <f>MID(Tabla1[[#This Row],[Aplicación]],14,6)</f>
        <v>203</v>
      </c>
    </row>
    <row r="560" spans="1:24" hidden="1" x14ac:dyDescent="0.25">
      <c r="A560" s="60">
        <v>220209000660</v>
      </c>
      <c r="B560" s="43" t="s">
        <v>390</v>
      </c>
      <c r="C560" s="61">
        <v>45292</v>
      </c>
      <c r="D560" s="60">
        <v>22024002974</v>
      </c>
      <c r="E560" s="43" t="s">
        <v>1349</v>
      </c>
      <c r="F560" s="62">
        <v>23307.29</v>
      </c>
      <c r="G560" s="43" t="s">
        <v>564</v>
      </c>
      <c r="H560" s="43" t="s">
        <v>565</v>
      </c>
      <c r="I560" s="60">
        <v>220</v>
      </c>
      <c r="J560" s="43" t="s">
        <v>537</v>
      </c>
      <c r="K560" s="43" t="s">
        <v>537</v>
      </c>
      <c r="L560" s="43" t="s">
        <v>399</v>
      </c>
      <c r="M560" s="43" t="s">
        <v>395</v>
      </c>
      <c r="N560" s="43" t="s">
        <v>396</v>
      </c>
      <c r="O560" s="52" t="s">
        <v>321</v>
      </c>
      <c r="P560" s="63" t="s">
        <v>276</v>
      </c>
      <c r="Q560" s="57" t="str">
        <f>MID(Tabla1[[#This Row],[Aplicación]],14,1)</f>
        <v>2</v>
      </c>
      <c r="R560" s="35" t="s">
        <v>265</v>
      </c>
      <c r="S560" s="57" t="str">
        <f>MID(Tabla1[[#This Row],[Aplicación]],6,2)</f>
        <v>06</v>
      </c>
      <c r="T560" s="54" t="str">
        <f>VLOOKUP(Tabla1[[#This Row],[AREA]],Hoja1!A:B,2,FALSE)</f>
        <v>06. Educación y cultura</v>
      </c>
      <c r="U560" s="57" t="str">
        <f>MID(Tabla1[[#This Row],[Aplicación]],9,4)</f>
        <v>3341</v>
      </c>
      <c r="V560" s="54" t="str">
        <f>VLOOKUP(Tabla1[[#This Row],[PROGRAMA]],Hoja1!A:B,2,FALSE)</f>
        <v>3341. Coordinación de políticas culturales</v>
      </c>
      <c r="W560" s="57" t="str">
        <f>MID(Tabla1[[#This Row],[Aplicación]],14,2)</f>
        <v>22</v>
      </c>
      <c r="X560" s="57" t="str">
        <f>MID(Tabla1[[#This Row],[Aplicación]],14,6)</f>
        <v>22799</v>
      </c>
    </row>
    <row r="561" spans="1:24" hidden="1" x14ac:dyDescent="0.25">
      <c r="A561" s="60">
        <v>220209000778</v>
      </c>
      <c r="B561" s="43" t="s">
        <v>390</v>
      </c>
      <c r="C561" s="61">
        <v>45292</v>
      </c>
      <c r="D561" s="60">
        <v>22024002975</v>
      </c>
      <c r="E561" s="43" t="s">
        <v>1349</v>
      </c>
      <c r="F561" s="62">
        <v>14730.2</v>
      </c>
      <c r="G561" s="43" t="s">
        <v>564</v>
      </c>
      <c r="H561" s="43" t="s">
        <v>2040</v>
      </c>
      <c r="I561" s="60">
        <v>220</v>
      </c>
      <c r="J561" s="43" t="s">
        <v>537</v>
      </c>
      <c r="K561" s="43" t="s">
        <v>537</v>
      </c>
      <c r="L561" s="43" t="s">
        <v>399</v>
      </c>
      <c r="M561" s="43" t="s">
        <v>395</v>
      </c>
      <c r="N561" s="43" t="s">
        <v>396</v>
      </c>
      <c r="O561" s="52" t="s">
        <v>321</v>
      </c>
      <c r="P561" s="63" t="s">
        <v>276</v>
      </c>
      <c r="Q561" s="57" t="str">
        <f>MID(Tabla1[[#This Row],[Aplicación]],14,1)</f>
        <v>2</v>
      </c>
      <c r="R561" s="35" t="s">
        <v>265</v>
      </c>
      <c r="S561" s="57" t="str">
        <f>MID(Tabla1[[#This Row],[Aplicación]],6,2)</f>
        <v>06</v>
      </c>
      <c r="T561" s="54" t="str">
        <f>VLOOKUP(Tabla1[[#This Row],[AREA]],Hoja1!A:B,2,FALSE)</f>
        <v>06. Educación y cultura</v>
      </c>
      <c r="U561" s="57" t="str">
        <f>MID(Tabla1[[#This Row],[Aplicación]],9,4)</f>
        <v>3341</v>
      </c>
      <c r="V561" s="54" t="str">
        <f>VLOOKUP(Tabla1[[#This Row],[PROGRAMA]],Hoja1!A:B,2,FALSE)</f>
        <v>3341. Coordinación de políticas culturales</v>
      </c>
      <c r="W561" s="57" t="str">
        <f>MID(Tabla1[[#This Row],[Aplicación]],14,2)</f>
        <v>22</v>
      </c>
      <c r="X561" s="57" t="str">
        <f>MID(Tabla1[[#This Row],[Aplicación]],14,6)</f>
        <v>22799</v>
      </c>
    </row>
    <row r="562" spans="1:24" hidden="1" x14ac:dyDescent="0.25">
      <c r="A562" s="60">
        <v>220239000808</v>
      </c>
      <c r="B562" s="43" t="s">
        <v>390</v>
      </c>
      <c r="C562" s="61">
        <v>45292</v>
      </c>
      <c r="D562" s="60">
        <v>22024001410</v>
      </c>
      <c r="E562" s="43" t="s">
        <v>1283</v>
      </c>
      <c r="F562" s="62">
        <v>3484.8</v>
      </c>
      <c r="G562" s="43" t="s">
        <v>369</v>
      </c>
      <c r="H562" s="43" t="s">
        <v>2041</v>
      </c>
      <c r="I562" s="60">
        <v>220</v>
      </c>
      <c r="J562" s="43" t="s">
        <v>841</v>
      </c>
      <c r="K562" s="43" t="s">
        <v>398</v>
      </c>
      <c r="L562" s="43" t="s">
        <v>399</v>
      </c>
      <c r="M562" s="43" t="s">
        <v>585</v>
      </c>
      <c r="N562" s="43" t="s">
        <v>539</v>
      </c>
      <c r="O562" s="52" t="s">
        <v>326</v>
      </c>
      <c r="P562" s="63" t="s">
        <v>276</v>
      </c>
      <c r="Q562" s="57" t="str">
        <f>MID(Tabla1[[#This Row],[Aplicación]],14,1)</f>
        <v>2</v>
      </c>
      <c r="R562" s="35" t="s">
        <v>265</v>
      </c>
      <c r="S562" s="57" t="str">
        <f>MID(Tabla1[[#This Row],[Aplicación]],6,2)</f>
        <v>10</v>
      </c>
      <c r="T562" s="54" t="str">
        <f>VLOOKUP(Tabla1[[#This Row],[AREA]],Hoja1!A:B,2,FALSE)</f>
        <v>10. Personas mayores, familia y servicios sociales</v>
      </c>
      <c r="U562" s="57" t="str">
        <f>MID(Tabla1[[#This Row],[Aplicación]],9,4)</f>
        <v>2315</v>
      </c>
      <c r="V562" s="54" t="str">
        <f>VLOOKUP(Tabla1[[#This Row],[PROGRAMA]],Hoja1!A:B,2,FALSE)</f>
        <v>2315. Políticas de Igualdad e infancia</v>
      </c>
      <c r="W562" s="57" t="str">
        <f>MID(Tabla1[[#This Row],[Aplicación]],14,2)</f>
        <v>22</v>
      </c>
      <c r="X562" s="57" t="str">
        <f>MID(Tabla1[[#This Row],[Aplicación]],14,6)</f>
        <v>22611</v>
      </c>
    </row>
    <row r="563" spans="1:24" hidden="1" x14ac:dyDescent="0.25">
      <c r="A563" s="60">
        <v>220240005085</v>
      </c>
      <c r="B563" s="43" t="s">
        <v>390</v>
      </c>
      <c r="C563" s="61">
        <v>45358</v>
      </c>
      <c r="D563" s="60">
        <v>22024003095</v>
      </c>
      <c r="E563" s="43" t="s">
        <v>1370</v>
      </c>
      <c r="F563" s="62">
        <v>605</v>
      </c>
      <c r="G563" s="43" t="s">
        <v>1106</v>
      </c>
      <c r="H563" s="43" t="s">
        <v>2042</v>
      </c>
      <c r="I563" s="60">
        <v>220</v>
      </c>
      <c r="J563" s="43" t="s">
        <v>1107</v>
      </c>
      <c r="K563" s="43" t="s">
        <v>1108</v>
      </c>
      <c r="L563" s="43" t="s">
        <v>399</v>
      </c>
      <c r="M563" s="43" t="s">
        <v>585</v>
      </c>
      <c r="N563" s="43" t="s">
        <v>539</v>
      </c>
      <c r="O563" s="52" t="s">
        <v>326</v>
      </c>
      <c r="P563" s="63" t="s">
        <v>276</v>
      </c>
      <c r="Q563" s="57" t="str">
        <f>MID(Tabla1[[#This Row],[Aplicación]],14,1)</f>
        <v>2</v>
      </c>
      <c r="R563" s="35" t="s">
        <v>265</v>
      </c>
      <c r="S563" s="57" t="str">
        <f>MID(Tabla1[[#This Row],[Aplicación]],6,2)</f>
        <v>03</v>
      </c>
      <c r="T563" s="54" t="str">
        <f>VLOOKUP(Tabla1[[#This Row],[AREA]],Hoja1!A:B,2,FALSE)</f>
        <v>03. Participación ciudadana y deportes</v>
      </c>
      <c r="U563" s="57" t="str">
        <f>MID(Tabla1[[#This Row],[Aplicación]],9,4)</f>
        <v>9241</v>
      </c>
      <c r="V563" s="54" t="str">
        <f>VLOOKUP(Tabla1[[#This Row],[PROGRAMA]],Hoja1!A:B,2,FALSE)</f>
        <v>9241. Participación ciudadana</v>
      </c>
      <c r="W563" s="57" t="str">
        <f>MID(Tabla1[[#This Row],[Aplicación]],14,2)</f>
        <v>22</v>
      </c>
      <c r="X563" s="57" t="str">
        <f>MID(Tabla1[[#This Row],[Aplicación]],14,6)</f>
        <v>22609</v>
      </c>
    </row>
    <row r="564" spans="1:24" hidden="1" x14ac:dyDescent="0.25">
      <c r="A564" s="60">
        <v>220209000780</v>
      </c>
      <c r="B564" s="43" t="s">
        <v>390</v>
      </c>
      <c r="C564" s="61">
        <v>45292</v>
      </c>
      <c r="D564" s="60">
        <v>22024002976</v>
      </c>
      <c r="E564" s="43" t="s">
        <v>1349</v>
      </c>
      <c r="F564" s="62">
        <v>4176.51</v>
      </c>
      <c r="G564" s="43" t="s">
        <v>564</v>
      </c>
      <c r="H564" s="43" t="s">
        <v>2043</v>
      </c>
      <c r="I564" s="60">
        <v>220</v>
      </c>
      <c r="J564" s="43" t="s">
        <v>537</v>
      </c>
      <c r="K564" s="43" t="s">
        <v>537</v>
      </c>
      <c r="L564" s="43" t="s">
        <v>399</v>
      </c>
      <c r="M564" s="43" t="s">
        <v>395</v>
      </c>
      <c r="N564" s="43" t="s">
        <v>396</v>
      </c>
      <c r="O564" s="52" t="s">
        <v>321</v>
      </c>
      <c r="P564" s="63" t="s">
        <v>276</v>
      </c>
      <c r="Q564" s="57" t="str">
        <f>MID(Tabla1[[#This Row],[Aplicación]],14,1)</f>
        <v>2</v>
      </c>
      <c r="R564" s="35" t="s">
        <v>265</v>
      </c>
      <c r="S564" s="57" t="str">
        <f>MID(Tabla1[[#This Row],[Aplicación]],6,2)</f>
        <v>06</v>
      </c>
      <c r="T564" s="54" t="str">
        <f>VLOOKUP(Tabla1[[#This Row],[AREA]],Hoja1!A:B,2,FALSE)</f>
        <v>06. Educación y cultura</v>
      </c>
      <c r="U564" s="57" t="str">
        <f>MID(Tabla1[[#This Row],[Aplicación]],9,4)</f>
        <v>3341</v>
      </c>
      <c r="V564" s="54" t="str">
        <f>VLOOKUP(Tabla1[[#This Row],[PROGRAMA]],Hoja1!A:B,2,FALSE)</f>
        <v>3341. Coordinación de políticas culturales</v>
      </c>
      <c r="W564" s="57" t="str">
        <f>MID(Tabla1[[#This Row],[Aplicación]],14,2)</f>
        <v>22</v>
      </c>
      <c r="X564" s="57" t="str">
        <f>MID(Tabla1[[#This Row],[Aplicación]],14,6)</f>
        <v>22799</v>
      </c>
    </row>
    <row r="565" spans="1:24" hidden="1" x14ac:dyDescent="0.25">
      <c r="A565" s="60">
        <v>220240005365</v>
      </c>
      <c r="B565" s="43" t="s">
        <v>390</v>
      </c>
      <c r="C565" s="61">
        <v>45359</v>
      </c>
      <c r="D565" s="60">
        <v>22024003288</v>
      </c>
      <c r="E565" s="43" t="s">
        <v>1256</v>
      </c>
      <c r="F565" s="62">
        <v>605</v>
      </c>
      <c r="G565" s="43" t="s">
        <v>59</v>
      </c>
      <c r="H565" s="43" t="s">
        <v>2044</v>
      </c>
      <c r="I565" s="60">
        <v>220</v>
      </c>
      <c r="J565" s="43" t="s">
        <v>398</v>
      </c>
      <c r="K565" s="43" t="s">
        <v>398</v>
      </c>
      <c r="L565" s="43" t="s">
        <v>399</v>
      </c>
      <c r="M565" s="43" t="s">
        <v>585</v>
      </c>
      <c r="N565" s="43" t="s">
        <v>539</v>
      </c>
      <c r="O565" s="52" t="s">
        <v>326</v>
      </c>
      <c r="P565" s="63" t="s">
        <v>276</v>
      </c>
      <c r="Q565" s="57" t="str">
        <f>MID(Tabla1[[#This Row],[Aplicación]],14,1)</f>
        <v>2</v>
      </c>
      <c r="R565" s="35" t="s">
        <v>265</v>
      </c>
      <c r="S565" s="57" t="str">
        <f>MID(Tabla1[[#This Row],[Aplicación]],6,2)</f>
        <v>06</v>
      </c>
      <c r="T565" s="54" t="str">
        <f>VLOOKUP(Tabla1[[#This Row],[AREA]],Hoja1!A:B,2,FALSE)</f>
        <v>06. Educación y cultura</v>
      </c>
      <c r="U565" s="57" t="str">
        <f>MID(Tabla1[[#This Row],[Aplicación]],9,4)</f>
        <v>3261</v>
      </c>
      <c r="V565" s="54" t="str">
        <f>VLOOKUP(Tabla1[[#This Row],[PROGRAMA]],Hoja1!A:B,2,FALSE)</f>
        <v>3261. Servicios complementarios de educación</v>
      </c>
      <c r="W565" s="57" t="str">
        <f>MID(Tabla1[[#This Row],[Aplicación]],14,2)</f>
        <v>22</v>
      </c>
      <c r="X565" s="57" t="str">
        <f>MID(Tabla1[[#This Row],[Aplicación]],14,6)</f>
        <v>22799</v>
      </c>
    </row>
    <row r="566" spans="1:24" hidden="1" x14ac:dyDescent="0.25">
      <c r="A566" s="60">
        <v>220240003081</v>
      </c>
      <c r="B566" s="43" t="s">
        <v>390</v>
      </c>
      <c r="C566" s="61">
        <v>45343</v>
      </c>
      <c r="D566" s="60">
        <v>22024001837</v>
      </c>
      <c r="E566" s="43" t="s">
        <v>1159</v>
      </c>
      <c r="F566" s="62">
        <v>605.77</v>
      </c>
      <c r="G566" s="43" t="s">
        <v>39</v>
      </c>
      <c r="H566" s="43" t="s">
        <v>1769</v>
      </c>
      <c r="I566" s="60">
        <v>220</v>
      </c>
      <c r="J566" s="43" t="s">
        <v>398</v>
      </c>
      <c r="K566" s="43" t="s">
        <v>398</v>
      </c>
      <c r="L566" s="43" t="s">
        <v>399</v>
      </c>
      <c r="M566" s="43" t="s">
        <v>585</v>
      </c>
      <c r="N566" s="43" t="s">
        <v>539</v>
      </c>
      <c r="O566" s="52" t="s">
        <v>326</v>
      </c>
      <c r="P566" s="63" t="s">
        <v>276</v>
      </c>
      <c r="Q566" s="57" t="str">
        <f>MID(Tabla1[[#This Row],[Aplicación]],14,1)</f>
        <v>2</v>
      </c>
      <c r="R566" s="35" t="s">
        <v>265</v>
      </c>
      <c r="S566" s="57" t="str">
        <f>MID(Tabla1[[#This Row],[Aplicación]],6,2)</f>
        <v>10</v>
      </c>
      <c r="T566" s="54" t="str">
        <f>VLOOKUP(Tabla1[[#This Row],[AREA]],Hoja1!A:B,2,FALSE)</f>
        <v>10. Personas mayores, familia y servicios sociales</v>
      </c>
      <c r="U566" s="57" t="str">
        <f>MID(Tabla1[[#This Row],[Aplicación]],9,4)</f>
        <v>2412</v>
      </c>
      <c r="V566" s="54" t="str">
        <f>VLOOKUP(Tabla1[[#This Row],[PROGRAMA]],Hoja1!A:B,2,FALSE)</f>
        <v>2412. Formación para el empleo</v>
      </c>
      <c r="W566" s="57" t="str">
        <f>MID(Tabla1[[#This Row],[Aplicación]],14,2)</f>
        <v>21</v>
      </c>
      <c r="X566" s="57" t="str">
        <f>MID(Tabla1[[#This Row],[Aplicación]],14,6)</f>
        <v>213</v>
      </c>
    </row>
    <row r="567" spans="1:24" hidden="1" x14ac:dyDescent="0.25">
      <c r="A567" s="60">
        <v>220240004885</v>
      </c>
      <c r="B567" s="43" t="s">
        <v>390</v>
      </c>
      <c r="C567" s="61">
        <v>45356</v>
      </c>
      <c r="D567" s="60">
        <v>22024003035</v>
      </c>
      <c r="E567" s="43" t="s">
        <v>1216</v>
      </c>
      <c r="F567" s="62">
        <v>48253.88</v>
      </c>
      <c r="G567" s="43" t="s">
        <v>482</v>
      </c>
      <c r="H567" s="43" t="s">
        <v>1593</v>
      </c>
      <c r="I567" s="60">
        <v>220</v>
      </c>
      <c r="J567" s="43" t="s">
        <v>398</v>
      </c>
      <c r="K567" s="43" t="s">
        <v>398</v>
      </c>
      <c r="L567" s="43" t="s">
        <v>399</v>
      </c>
      <c r="M567" s="43" t="s">
        <v>395</v>
      </c>
      <c r="N567" s="43" t="s">
        <v>396</v>
      </c>
      <c r="O567" s="52" t="s">
        <v>321</v>
      </c>
      <c r="P567" s="63" t="s">
        <v>276</v>
      </c>
      <c r="Q567" s="57" t="str">
        <f>MID(Tabla1[[#This Row],[Aplicación]],14,1)</f>
        <v>2</v>
      </c>
      <c r="R567" s="35" t="s">
        <v>265</v>
      </c>
      <c r="S567" s="57" t="str">
        <f>MID(Tabla1[[#This Row],[Aplicación]],6,2)</f>
        <v>06</v>
      </c>
      <c r="T567" s="54" t="str">
        <f>VLOOKUP(Tabla1[[#This Row],[AREA]],Hoja1!A:B,2,FALSE)</f>
        <v>06. Educación y cultura</v>
      </c>
      <c r="U567" s="57" t="str">
        <f>MID(Tabla1[[#This Row],[Aplicación]],9,4)</f>
        <v>3231</v>
      </c>
      <c r="V567" s="54" t="str">
        <f>VLOOKUP(Tabla1[[#This Row],[PROGRAMA]],Hoja1!A:B,2,FALSE)</f>
        <v>3231. Escuelas infantiles</v>
      </c>
      <c r="W567" s="57" t="str">
        <f>MID(Tabla1[[#This Row],[Aplicación]],14,2)</f>
        <v>22</v>
      </c>
      <c r="X567" s="57" t="str">
        <f>MID(Tabla1[[#This Row],[Aplicación]],14,6)</f>
        <v>22799</v>
      </c>
    </row>
    <row r="568" spans="1:24" hidden="1" x14ac:dyDescent="0.25">
      <c r="A568" s="60">
        <v>220219000658</v>
      </c>
      <c r="B568" s="43" t="s">
        <v>390</v>
      </c>
      <c r="C568" s="61">
        <v>45292</v>
      </c>
      <c r="D568" s="60">
        <v>22024001728</v>
      </c>
      <c r="E568" s="43" t="s">
        <v>1141</v>
      </c>
      <c r="F568" s="62">
        <v>19094.419999999998</v>
      </c>
      <c r="G568" s="43" t="s">
        <v>281</v>
      </c>
      <c r="H568" s="43" t="s">
        <v>553</v>
      </c>
      <c r="I568" s="60">
        <v>220</v>
      </c>
      <c r="J568" s="43" t="s">
        <v>398</v>
      </c>
      <c r="K568" s="43" t="s">
        <v>398</v>
      </c>
      <c r="L568" s="43" t="s">
        <v>399</v>
      </c>
      <c r="M568" s="43" t="s">
        <v>395</v>
      </c>
      <c r="N568" s="43" t="s">
        <v>396</v>
      </c>
      <c r="O568" s="52" t="s">
        <v>321</v>
      </c>
      <c r="P568" s="63" t="s">
        <v>276</v>
      </c>
      <c r="Q568" s="57" t="str">
        <f>MID(Tabla1[[#This Row],[Aplicación]],14,1)</f>
        <v>2</v>
      </c>
      <c r="R568" s="35" t="s">
        <v>265</v>
      </c>
      <c r="S568" s="57" t="str">
        <f>MID(Tabla1[[#This Row],[Aplicación]],6,2)</f>
        <v>10</v>
      </c>
      <c r="T568" s="54" t="str">
        <f>VLOOKUP(Tabla1[[#This Row],[AREA]],Hoja1!A:B,2,FALSE)</f>
        <v>10. Personas mayores, familia y servicios sociales</v>
      </c>
      <c r="U568" s="57" t="str">
        <f>MID(Tabla1[[#This Row],[Aplicación]],9,4)</f>
        <v>2311</v>
      </c>
      <c r="V568" s="54" t="str">
        <f>VLOOKUP(Tabla1[[#This Row],[PROGRAMA]],Hoja1!A:B,2,FALSE)</f>
        <v>2311. Intervención social</v>
      </c>
      <c r="W568" s="57" t="str">
        <f>MID(Tabla1[[#This Row],[Aplicación]],14,2)</f>
        <v>22</v>
      </c>
      <c r="X568" s="57" t="str">
        <f>MID(Tabla1[[#This Row],[Aplicación]],14,6)</f>
        <v>22799</v>
      </c>
    </row>
    <row r="569" spans="1:24" hidden="1" x14ac:dyDescent="0.25">
      <c r="A569" s="60">
        <v>220219001099</v>
      </c>
      <c r="B569" s="43" t="s">
        <v>390</v>
      </c>
      <c r="C569" s="61">
        <v>45292</v>
      </c>
      <c r="D569" s="60">
        <v>22024002874</v>
      </c>
      <c r="E569" s="43" t="s">
        <v>1214</v>
      </c>
      <c r="F569" s="62">
        <v>16843.2</v>
      </c>
      <c r="G569" s="43" t="s">
        <v>847</v>
      </c>
      <c r="H569" s="43" t="s">
        <v>848</v>
      </c>
      <c r="I569" s="60">
        <v>220</v>
      </c>
      <c r="J569" s="43" t="s">
        <v>693</v>
      </c>
      <c r="K569" s="43" t="s">
        <v>393</v>
      </c>
      <c r="L569" s="43" t="s">
        <v>399</v>
      </c>
      <c r="M569" s="43" t="s">
        <v>395</v>
      </c>
      <c r="N569" s="43" t="s">
        <v>396</v>
      </c>
      <c r="O569" s="52" t="s">
        <v>321</v>
      </c>
      <c r="P569" s="63" t="s">
        <v>276</v>
      </c>
      <c r="Q569" s="57" t="str">
        <f>MID(Tabla1[[#This Row],[Aplicación]],14,1)</f>
        <v>2</v>
      </c>
      <c r="R569" s="35" t="s">
        <v>265</v>
      </c>
      <c r="S569" s="57" t="str">
        <f>MID(Tabla1[[#This Row],[Aplicación]],6,2)</f>
        <v>04</v>
      </c>
      <c r="T569" s="54" t="str">
        <f>VLOOKUP(Tabla1[[#This Row],[AREA]],Hoja1!A:B,2,FALSE)</f>
        <v>04. Hacienda, personal y modernización administrativa</v>
      </c>
      <c r="U569" s="57" t="str">
        <f>MID(Tabla1[[#This Row],[Aplicación]],9,4)</f>
        <v>9204</v>
      </c>
      <c r="V569" s="54" t="str">
        <f>VLOOKUP(Tabla1[[#This Row],[PROGRAMA]],Hoja1!A:B,2,FALSE)</f>
        <v>9204. Tecnologías de la información y comunicación</v>
      </c>
      <c r="W569" s="57" t="str">
        <f>MID(Tabla1[[#This Row],[Aplicación]],14,2)</f>
        <v>22</v>
      </c>
      <c r="X569" s="57" t="str">
        <f>MID(Tabla1[[#This Row],[Aplicación]],14,6)</f>
        <v>22200</v>
      </c>
    </row>
    <row r="570" spans="1:24" hidden="1" x14ac:dyDescent="0.25">
      <c r="A570" s="60">
        <v>220240003082</v>
      </c>
      <c r="B570" s="43" t="s">
        <v>390</v>
      </c>
      <c r="C570" s="61">
        <v>45343</v>
      </c>
      <c r="D570" s="60">
        <v>22024001930</v>
      </c>
      <c r="E570" s="43" t="s">
        <v>1290</v>
      </c>
      <c r="F570" s="62">
        <v>607.48</v>
      </c>
      <c r="G570" s="43" t="s">
        <v>2045</v>
      </c>
      <c r="H570" s="43" t="s">
        <v>2046</v>
      </c>
      <c r="I570" s="60">
        <v>220</v>
      </c>
      <c r="J570" s="43" t="s">
        <v>1039</v>
      </c>
      <c r="K570" s="43" t="s">
        <v>806</v>
      </c>
      <c r="L570" s="43" t="s">
        <v>413</v>
      </c>
      <c r="M570" s="43" t="s">
        <v>585</v>
      </c>
      <c r="N570" s="43" t="s">
        <v>539</v>
      </c>
      <c r="O570" s="52" t="s">
        <v>326</v>
      </c>
      <c r="P570" s="63" t="s">
        <v>276</v>
      </c>
      <c r="Q570" s="57" t="str">
        <f>MID(Tabla1[[#This Row],[Aplicación]],14,1)</f>
        <v>2</v>
      </c>
      <c r="R570" s="35" t="s">
        <v>265</v>
      </c>
      <c r="S570" s="57" t="str">
        <f>MID(Tabla1[[#This Row],[Aplicación]],6,2)</f>
        <v>02</v>
      </c>
      <c r="T570" s="54" t="str">
        <f>VLOOKUP(Tabla1[[#This Row],[AREA]],Hoja1!A:B,2,FALSE)</f>
        <v>02. Urbanismo y vivienda</v>
      </c>
      <c r="U570" s="57" t="str">
        <f>MID(Tabla1[[#This Row],[Aplicación]],9,4)</f>
        <v>9332</v>
      </c>
      <c r="V570" s="54" t="str">
        <f>VLOOKUP(Tabla1[[#This Row],[PROGRAMA]],Hoja1!A:B,2,FALSE)</f>
        <v>9332. Mantenimiento de edificios e instalaciones municipales</v>
      </c>
      <c r="W570" s="57" t="str">
        <f>MID(Tabla1[[#This Row],[Aplicación]],14,2)</f>
        <v>21</v>
      </c>
      <c r="X570" s="57" t="str">
        <f>MID(Tabla1[[#This Row],[Aplicación]],14,6)</f>
        <v>212</v>
      </c>
    </row>
    <row r="571" spans="1:24" hidden="1" x14ac:dyDescent="0.25">
      <c r="A571" s="60">
        <v>220239000687</v>
      </c>
      <c r="B571" s="43" t="s">
        <v>390</v>
      </c>
      <c r="C571" s="61">
        <v>45292</v>
      </c>
      <c r="D571" s="60">
        <v>22024001525</v>
      </c>
      <c r="E571" s="43" t="s">
        <v>1338</v>
      </c>
      <c r="F571" s="62">
        <v>10950.5</v>
      </c>
      <c r="G571" s="43" t="s">
        <v>368</v>
      </c>
      <c r="H571" s="43" t="s">
        <v>2047</v>
      </c>
      <c r="I571" s="60">
        <v>220</v>
      </c>
      <c r="J571" s="43" t="s">
        <v>695</v>
      </c>
      <c r="K571" s="43" t="s">
        <v>398</v>
      </c>
      <c r="L571" s="43" t="s">
        <v>399</v>
      </c>
      <c r="M571" s="43" t="s">
        <v>395</v>
      </c>
      <c r="N571" s="43" t="s">
        <v>396</v>
      </c>
      <c r="O571" s="52" t="s">
        <v>321</v>
      </c>
      <c r="P571" s="63" t="s">
        <v>276</v>
      </c>
      <c r="Q571" s="57" t="str">
        <f>MID(Tabla1[[#This Row],[Aplicación]],14,1)</f>
        <v>2</v>
      </c>
      <c r="R571" s="35" t="s">
        <v>265</v>
      </c>
      <c r="S571" s="57" t="str">
        <f>MID(Tabla1[[#This Row],[Aplicación]],6,2)</f>
        <v>11</v>
      </c>
      <c r="T571" s="54" t="str">
        <f>VLOOKUP(Tabla1[[#This Row],[AREA]],Hoja1!A:B,2,FALSE)</f>
        <v>11. Salud pública y seguridad ciudadana</v>
      </c>
      <c r="U571" s="57" t="str">
        <f>MID(Tabla1[[#This Row],[Aplicación]],9,4)</f>
        <v>3111</v>
      </c>
      <c r="V571" s="54" t="str">
        <f>VLOOKUP(Tabla1[[#This Row],[PROGRAMA]],Hoja1!A:B,2,FALSE)</f>
        <v>3111. Protección de la salubridad pública</v>
      </c>
      <c r="W571" s="57" t="str">
        <f>MID(Tabla1[[#This Row],[Aplicación]],14,2)</f>
        <v>22</v>
      </c>
      <c r="X571" s="57" t="str">
        <f>MID(Tabla1[[#This Row],[Aplicación]],14,6)</f>
        <v>22799</v>
      </c>
    </row>
    <row r="572" spans="1:24" hidden="1" x14ac:dyDescent="0.25">
      <c r="A572" s="60">
        <v>220239000883</v>
      </c>
      <c r="B572" s="43" t="s">
        <v>390</v>
      </c>
      <c r="C572" s="61">
        <v>45292</v>
      </c>
      <c r="D572" s="60">
        <v>22024001282</v>
      </c>
      <c r="E572" s="43" t="s">
        <v>1158</v>
      </c>
      <c r="F572" s="62">
        <v>3388</v>
      </c>
      <c r="G572" s="43" t="s">
        <v>329</v>
      </c>
      <c r="H572" s="43" t="s">
        <v>2048</v>
      </c>
      <c r="I572" s="60">
        <v>220</v>
      </c>
      <c r="J572" s="43" t="s">
        <v>728</v>
      </c>
      <c r="K572" s="43" t="s">
        <v>398</v>
      </c>
      <c r="L572" s="43" t="s">
        <v>399</v>
      </c>
      <c r="M572" s="43" t="s">
        <v>585</v>
      </c>
      <c r="N572" s="43" t="s">
        <v>539</v>
      </c>
      <c r="O572" s="52" t="s">
        <v>326</v>
      </c>
      <c r="P572" s="63" t="s">
        <v>276</v>
      </c>
      <c r="Q572" s="57" t="str">
        <f>MID(Tabla1[[#This Row],[Aplicación]],14,1)</f>
        <v>2</v>
      </c>
      <c r="R572" s="35" t="s">
        <v>265</v>
      </c>
      <c r="S572" s="57" t="str">
        <f>MID(Tabla1[[#This Row],[Aplicación]],6,2)</f>
        <v>10</v>
      </c>
      <c r="T572" s="54" t="str">
        <f>VLOOKUP(Tabla1[[#This Row],[AREA]],Hoja1!A:B,2,FALSE)</f>
        <v>10. Personas mayores, familia y servicios sociales</v>
      </c>
      <c r="U572" s="57" t="str">
        <f>MID(Tabla1[[#This Row],[Aplicación]],9,4)</f>
        <v>2312</v>
      </c>
      <c r="V572" s="54" t="str">
        <f>VLOOKUP(Tabla1[[#This Row],[PROGRAMA]],Hoja1!A:B,2,FALSE)</f>
        <v>2312. Iniciativas sociales</v>
      </c>
      <c r="W572" s="57" t="str">
        <f>MID(Tabla1[[#This Row],[Aplicación]],14,2)</f>
        <v>21</v>
      </c>
      <c r="X572" s="57" t="str">
        <f>MID(Tabla1[[#This Row],[Aplicación]],14,6)</f>
        <v>213</v>
      </c>
    </row>
    <row r="573" spans="1:24" hidden="1" x14ac:dyDescent="0.25">
      <c r="A573" s="60">
        <v>220240000735</v>
      </c>
      <c r="B573" s="43" t="s">
        <v>390</v>
      </c>
      <c r="C573" s="61">
        <v>45327</v>
      </c>
      <c r="D573" s="60">
        <v>22024000109</v>
      </c>
      <c r="E573" s="43" t="s">
        <v>1404</v>
      </c>
      <c r="F573" s="62">
        <v>622.84</v>
      </c>
      <c r="G573" s="43" t="s">
        <v>334</v>
      </c>
      <c r="H573" s="43" t="s">
        <v>2049</v>
      </c>
      <c r="I573" s="60">
        <v>220</v>
      </c>
      <c r="J573" s="43" t="s">
        <v>398</v>
      </c>
      <c r="K573" s="43" t="s">
        <v>398</v>
      </c>
      <c r="L573" s="43" t="s">
        <v>399</v>
      </c>
      <c r="M573" s="43" t="s">
        <v>585</v>
      </c>
      <c r="N573" s="43" t="s">
        <v>539</v>
      </c>
      <c r="O573" s="52" t="s">
        <v>326</v>
      </c>
      <c r="P573" s="63" t="s">
        <v>276</v>
      </c>
      <c r="Q573" s="57" t="str">
        <f>MID(Tabla1[[#This Row],[Aplicación]],14,1)</f>
        <v>2</v>
      </c>
      <c r="R573" s="35" t="s">
        <v>265</v>
      </c>
      <c r="S573" s="57" t="str">
        <f>MID(Tabla1[[#This Row],[Aplicación]],6,2)</f>
        <v>07</v>
      </c>
      <c r="T573" s="54" t="str">
        <f>VLOOKUP(Tabla1[[#This Row],[AREA]],Hoja1!A:B,2,FALSE)</f>
        <v>07. Medio ambiente</v>
      </c>
      <c r="U573" s="57" t="str">
        <f>MID(Tabla1[[#This Row],[Aplicación]],9,4)</f>
        <v>1721</v>
      </c>
      <c r="V573" s="54" t="str">
        <f>VLOOKUP(Tabla1[[#This Row],[PROGRAMA]],Hoja1!A:B,2,FALSE)</f>
        <v>1721. Protección del medio ambiente</v>
      </c>
      <c r="W573" s="57" t="str">
        <f>MID(Tabla1[[#This Row],[Aplicación]],14,2)</f>
        <v>21</v>
      </c>
      <c r="X573" s="57" t="str">
        <f>MID(Tabla1[[#This Row],[Aplicación]],14,6)</f>
        <v>214</v>
      </c>
    </row>
    <row r="574" spans="1:24" hidden="1" x14ac:dyDescent="0.25">
      <c r="A574" s="60">
        <v>220239000586</v>
      </c>
      <c r="B574" s="43" t="s">
        <v>390</v>
      </c>
      <c r="C574" s="61">
        <v>45292</v>
      </c>
      <c r="D574" s="60">
        <v>22024001364</v>
      </c>
      <c r="E574" s="43" t="s">
        <v>1405</v>
      </c>
      <c r="F574" s="62">
        <v>3267</v>
      </c>
      <c r="G574" s="43" t="s">
        <v>1091</v>
      </c>
      <c r="H574" s="43" t="s">
        <v>2050</v>
      </c>
      <c r="I574" s="60">
        <v>220</v>
      </c>
      <c r="J574" s="43" t="s">
        <v>616</v>
      </c>
      <c r="K574" s="43" t="s">
        <v>398</v>
      </c>
      <c r="L574" s="43" t="s">
        <v>399</v>
      </c>
      <c r="M574" s="43" t="s">
        <v>585</v>
      </c>
      <c r="N574" s="43" t="s">
        <v>539</v>
      </c>
      <c r="O574" s="52" t="s">
        <v>326</v>
      </c>
      <c r="P574" s="63" t="s">
        <v>276</v>
      </c>
      <c r="Q574" s="57" t="str">
        <f>MID(Tabla1[[#This Row],[Aplicación]],14,1)</f>
        <v>2</v>
      </c>
      <c r="R574" s="35" t="s">
        <v>265</v>
      </c>
      <c r="S574" s="57" t="str">
        <f>MID(Tabla1[[#This Row],[Aplicación]],6,2)</f>
        <v>01</v>
      </c>
      <c r="T574" s="54" t="str">
        <f>VLOOKUP(Tabla1[[#This Row],[AREA]],Hoja1!A:B,2,FALSE)</f>
        <v>01. Alcaldía</v>
      </c>
      <c r="U574" s="57" t="str">
        <f>MID(Tabla1[[#This Row],[Aplicación]],9,4)</f>
        <v>9207</v>
      </c>
      <c r="V574" s="54" t="str">
        <f>VLOOKUP(Tabla1[[#This Row],[PROGRAMA]],Hoja1!A:B,2,FALSE)</f>
        <v>9207. Gobierno y relaciones</v>
      </c>
      <c r="W574" s="57" t="str">
        <f>MID(Tabla1[[#This Row],[Aplicación]],14,2)</f>
        <v>22</v>
      </c>
      <c r="X574" s="57" t="str">
        <f>MID(Tabla1[[#This Row],[Aplicación]],14,6)</f>
        <v>22699</v>
      </c>
    </row>
    <row r="575" spans="1:24" hidden="1" x14ac:dyDescent="0.25">
      <c r="A575" s="60">
        <v>220239000832</v>
      </c>
      <c r="B575" s="43" t="s">
        <v>390</v>
      </c>
      <c r="C575" s="61">
        <v>45292</v>
      </c>
      <c r="D575" s="60">
        <v>22024001183</v>
      </c>
      <c r="E575" s="43" t="s">
        <v>1406</v>
      </c>
      <c r="F575" s="62">
        <v>3500</v>
      </c>
      <c r="G575" s="43" t="s">
        <v>426</v>
      </c>
      <c r="H575" s="43" t="s">
        <v>2051</v>
      </c>
      <c r="I575" s="60">
        <v>220</v>
      </c>
      <c r="J575" s="43" t="s">
        <v>427</v>
      </c>
      <c r="K575" s="43" t="s">
        <v>428</v>
      </c>
      <c r="L575" s="43" t="s">
        <v>413</v>
      </c>
      <c r="M575" s="43" t="s">
        <v>395</v>
      </c>
      <c r="N575" s="43" t="s">
        <v>433</v>
      </c>
      <c r="O575" s="52" t="s">
        <v>321</v>
      </c>
      <c r="P575" s="63" t="s">
        <v>276</v>
      </c>
      <c r="Q575" s="57" t="str">
        <f>MID(Tabla1[[#This Row],[Aplicación]],14,1)</f>
        <v>2</v>
      </c>
      <c r="R575" s="35" t="s">
        <v>265</v>
      </c>
      <c r="S575" s="57" t="str">
        <f>MID(Tabla1[[#This Row],[Aplicación]],6,2)</f>
        <v>10</v>
      </c>
      <c r="T575" s="54" t="str">
        <f>VLOOKUP(Tabla1[[#This Row],[AREA]],Hoja1!A:B,2,FALSE)</f>
        <v>10. Personas mayores, familia y servicios sociales</v>
      </c>
      <c r="U575" s="57" t="str">
        <f>MID(Tabla1[[#This Row],[Aplicación]],9,4)</f>
        <v>2315</v>
      </c>
      <c r="V575" s="54" t="str">
        <f>VLOOKUP(Tabla1[[#This Row],[PROGRAMA]],Hoja1!A:B,2,FALSE)</f>
        <v>2315. Políticas de Igualdad e infancia</v>
      </c>
      <c r="W575" s="57" t="str">
        <f>MID(Tabla1[[#This Row],[Aplicación]],14,2)</f>
        <v>22</v>
      </c>
      <c r="X575" s="57" t="str">
        <f>MID(Tabla1[[#This Row],[Aplicación]],14,6)</f>
        <v>22100</v>
      </c>
    </row>
    <row r="576" spans="1:24" hidden="1" x14ac:dyDescent="0.25">
      <c r="A576" s="60">
        <v>220239000659</v>
      </c>
      <c r="B576" s="43" t="s">
        <v>390</v>
      </c>
      <c r="C576" s="61">
        <v>45292</v>
      </c>
      <c r="D576" s="60">
        <v>22024001260</v>
      </c>
      <c r="E576" s="43" t="s">
        <v>1278</v>
      </c>
      <c r="F576" s="62">
        <v>19844.29</v>
      </c>
      <c r="G576" s="43" t="s">
        <v>54</v>
      </c>
      <c r="H576" s="43" t="s">
        <v>2052</v>
      </c>
      <c r="I576" s="60">
        <v>220</v>
      </c>
      <c r="J576" s="43" t="s">
        <v>398</v>
      </c>
      <c r="K576" s="43" t="s">
        <v>398</v>
      </c>
      <c r="L576" s="43" t="s">
        <v>399</v>
      </c>
      <c r="M576" s="43" t="s">
        <v>395</v>
      </c>
      <c r="N576" s="43" t="s">
        <v>396</v>
      </c>
      <c r="O576" s="52" t="s">
        <v>321</v>
      </c>
      <c r="P576" s="63" t="s">
        <v>276</v>
      </c>
      <c r="Q576" s="57" t="str">
        <f>MID(Tabla1[[#This Row],[Aplicación]],14,1)</f>
        <v>2</v>
      </c>
      <c r="R576" s="35" t="s">
        <v>265</v>
      </c>
      <c r="S576" s="57" t="str">
        <f>MID(Tabla1[[#This Row],[Aplicación]],6,2)</f>
        <v>06</v>
      </c>
      <c r="T576" s="54" t="str">
        <f>VLOOKUP(Tabla1[[#This Row],[AREA]],Hoja1!A:B,2,FALSE)</f>
        <v>06. Educación y cultura</v>
      </c>
      <c r="U576" s="57" t="str">
        <f>MID(Tabla1[[#This Row],[Aplicación]],9,4)</f>
        <v>3231</v>
      </c>
      <c r="V576" s="54" t="str">
        <f>VLOOKUP(Tabla1[[#This Row],[PROGRAMA]],Hoja1!A:B,2,FALSE)</f>
        <v>3231. Escuelas infantiles</v>
      </c>
      <c r="W576" s="57" t="str">
        <f>MID(Tabla1[[#This Row],[Aplicación]],14,2)</f>
        <v>21</v>
      </c>
      <c r="X576" s="57" t="str">
        <f>MID(Tabla1[[#This Row],[Aplicación]],14,6)</f>
        <v>213</v>
      </c>
    </row>
    <row r="577" spans="1:24" hidden="1" x14ac:dyDescent="0.25">
      <c r="A577" s="53">
        <v>220240001344</v>
      </c>
      <c r="B577" s="45" t="s">
        <v>390</v>
      </c>
      <c r="C577" s="50">
        <v>45331</v>
      </c>
      <c r="D577" s="44">
        <v>22024001589</v>
      </c>
      <c r="E577" s="45" t="s">
        <v>1278</v>
      </c>
      <c r="F577" s="51">
        <v>11417.7</v>
      </c>
      <c r="G577" s="45" t="s">
        <v>54</v>
      </c>
      <c r="H577" s="45" t="s">
        <v>2053</v>
      </c>
      <c r="I577" s="44">
        <v>220</v>
      </c>
      <c r="J577" s="45" t="s">
        <v>398</v>
      </c>
      <c r="K577" s="45" t="s">
        <v>398</v>
      </c>
      <c r="L577" s="45" t="s">
        <v>399</v>
      </c>
      <c r="M577" s="45" t="s">
        <v>395</v>
      </c>
      <c r="N577" s="45" t="s">
        <v>396</v>
      </c>
      <c r="O577" s="52" t="s">
        <v>321</v>
      </c>
      <c r="P577" s="63" t="s">
        <v>276</v>
      </c>
      <c r="Q577" s="57" t="str">
        <f>MID(Tabla1[[#This Row],[Aplicación]],14,1)</f>
        <v>2</v>
      </c>
      <c r="R577" s="35" t="s">
        <v>265</v>
      </c>
      <c r="S577" s="57" t="str">
        <f>MID(Tabla1[[#This Row],[Aplicación]],6,2)</f>
        <v>06</v>
      </c>
      <c r="T577" s="54" t="str">
        <f>VLOOKUP(Tabla1[[#This Row],[AREA]],Hoja1!A:B,2,FALSE)</f>
        <v>06. Educación y cultura</v>
      </c>
      <c r="U577" s="57" t="str">
        <f>MID(Tabla1[[#This Row],[Aplicación]],9,4)</f>
        <v>3231</v>
      </c>
      <c r="V577" s="54" t="str">
        <f>VLOOKUP(Tabla1[[#This Row],[PROGRAMA]],Hoja1!A:B,2,FALSE)</f>
        <v>3231. Escuelas infantiles</v>
      </c>
      <c r="W577" s="57" t="str">
        <f>MID(Tabla1[[#This Row],[Aplicación]],14,2)</f>
        <v>21</v>
      </c>
      <c r="X577" s="57" t="str">
        <f>MID(Tabla1[[#This Row],[Aplicación]],14,6)</f>
        <v>213</v>
      </c>
    </row>
    <row r="578" spans="1:24" hidden="1" x14ac:dyDescent="0.25">
      <c r="A578" s="53">
        <v>220240001344</v>
      </c>
      <c r="B578" s="45" t="s">
        <v>390</v>
      </c>
      <c r="C578" s="50">
        <v>45331</v>
      </c>
      <c r="D578" s="44">
        <v>22024001588</v>
      </c>
      <c r="E578" s="45" t="s">
        <v>1278</v>
      </c>
      <c r="F578" s="51">
        <v>8426.59</v>
      </c>
      <c r="G578" s="45" t="s">
        <v>54</v>
      </c>
      <c r="H578" s="45" t="s">
        <v>2053</v>
      </c>
      <c r="I578" s="44">
        <v>220</v>
      </c>
      <c r="J578" s="45" t="s">
        <v>398</v>
      </c>
      <c r="K578" s="45" t="s">
        <v>398</v>
      </c>
      <c r="L578" s="45" t="s">
        <v>399</v>
      </c>
      <c r="M578" s="45" t="s">
        <v>395</v>
      </c>
      <c r="N578" s="45" t="s">
        <v>396</v>
      </c>
      <c r="O578" s="52" t="s">
        <v>321</v>
      </c>
      <c r="P578" s="63" t="s">
        <v>276</v>
      </c>
      <c r="Q578" s="57" t="str">
        <f>MID(Tabla1[[#This Row],[Aplicación]],14,1)</f>
        <v>2</v>
      </c>
      <c r="R578" s="35" t="s">
        <v>265</v>
      </c>
      <c r="S578" s="57" t="str">
        <f>MID(Tabla1[[#This Row],[Aplicación]],6,2)</f>
        <v>06</v>
      </c>
      <c r="T578" s="54" t="str">
        <f>VLOOKUP(Tabla1[[#This Row],[AREA]],Hoja1!A:B,2,FALSE)</f>
        <v>06. Educación y cultura</v>
      </c>
      <c r="U578" s="57" t="str">
        <f>MID(Tabla1[[#This Row],[Aplicación]],9,4)</f>
        <v>3231</v>
      </c>
      <c r="V578" s="54" t="str">
        <f>VLOOKUP(Tabla1[[#This Row],[PROGRAMA]],Hoja1!A:B,2,FALSE)</f>
        <v>3231. Escuelas infantiles</v>
      </c>
      <c r="W578" s="57" t="str">
        <f>MID(Tabla1[[#This Row],[Aplicación]],14,2)</f>
        <v>21</v>
      </c>
      <c r="X578" s="57" t="str">
        <f>MID(Tabla1[[#This Row],[Aplicación]],14,6)</f>
        <v>213</v>
      </c>
    </row>
    <row r="579" spans="1:24" hidden="1" x14ac:dyDescent="0.25">
      <c r="A579" s="60">
        <v>220239000657</v>
      </c>
      <c r="B579" s="43" t="s">
        <v>390</v>
      </c>
      <c r="C579" s="61">
        <v>45292</v>
      </c>
      <c r="D579" s="60">
        <v>22024001258</v>
      </c>
      <c r="E579" s="43" t="s">
        <v>1302</v>
      </c>
      <c r="F579" s="62">
        <v>6171.08</v>
      </c>
      <c r="G579" s="43" t="s">
        <v>54</v>
      </c>
      <c r="H579" s="43" t="s">
        <v>2054</v>
      </c>
      <c r="I579" s="60">
        <v>220</v>
      </c>
      <c r="J579" s="43" t="s">
        <v>398</v>
      </c>
      <c r="K579" s="43" t="s">
        <v>398</v>
      </c>
      <c r="L579" s="43" t="s">
        <v>399</v>
      </c>
      <c r="M579" s="43" t="s">
        <v>395</v>
      </c>
      <c r="N579" s="43" t="s">
        <v>396</v>
      </c>
      <c r="O579" s="52" t="s">
        <v>321</v>
      </c>
      <c r="P579" s="63" t="s">
        <v>276</v>
      </c>
      <c r="Q579" s="57" t="str">
        <f>MID(Tabla1[[#This Row],[Aplicación]],14,1)</f>
        <v>2</v>
      </c>
      <c r="R579" s="35" t="s">
        <v>265</v>
      </c>
      <c r="S579" s="57" t="str">
        <f>MID(Tabla1[[#This Row],[Aplicación]],6,2)</f>
        <v>10</v>
      </c>
      <c r="T579" s="54" t="str">
        <f>VLOOKUP(Tabla1[[#This Row],[AREA]],Hoja1!A:B,2,FALSE)</f>
        <v>10. Personas mayores, familia y servicios sociales</v>
      </c>
      <c r="U579" s="57" t="str">
        <f>MID(Tabla1[[#This Row],[Aplicación]],9,4)</f>
        <v>2314</v>
      </c>
      <c r="V579" s="54" t="str">
        <f>VLOOKUP(Tabla1[[#This Row],[PROGRAMA]],Hoja1!A:B,2,FALSE)</f>
        <v>2314. Centro de programas juveniles</v>
      </c>
      <c r="W579" s="57" t="str">
        <f>MID(Tabla1[[#This Row],[Aplicación]],14,2)</f>
        <v>21</v>
      </c>
      <c r="X579" s="57" t="str">
        <f>MID(Tabla1[[#This Row],[Aplicación]],14,6)</f>
        <v>213</v>
      </c>
    </row>
    <row r="580" spans="1:24" hidden="1" x14ac:dyDescent="0.25">
      <c r="A580" s="60">
        <v>220239000132</v>
      </c>
      <c r="B580" s="43" t="s">
        <v>390</v>
      </c>
      <c r="C580" s="61">
        <v>45292</v>
      </c>
      <c r="D580" s="60">
        <v>22024001175</v>
      </c>
      <c r="E580" s="43" t="s">
        <v>1262</v>
      </c>
      <c r="F580" s="62">
        <v>5277.54</v>
      </c>
      <c r="G580" s="43" t="s">
        <v>54</v>
      </c>
      <c r="H580" s="43" t="s">
        <v>2055</v>
      </c>
      <c r="I580" s="60">
        <v>220</v>
      </c>
      <c r="J580" s="43" t="s">
        <v>398</v>
      </c>
      <c r="K580" s="43" t="s">
        <v>398</v>
      </c>
      <c r="L580" s="43" t="s">
        <v>399</v>
      </c>
      <c r="M580" s="43" t="s">
        <v>395</v>
      </c>
      <c r="N580" s="43" t="s">
        <v>433</v>
      </c>
      <c r="O580" s="52" t="s">
        <v>321</v>
      </c>
      <c r="P580" s="63" t="s">
        <v>276</v>
      </c>
      <c r="Q580" s="57" t="str">
        <f>MID(Tabla1[[#This Row],[Aplicación]],14,1)</f>
        <v>2</v>
      </c>
      <c r="R580" s="35" t="s">
        <v>265</v>
      </c>
      <c r="S580" s="57" t="str">
        <f>MID(Tabla1[[#This Row],[Aplicación]],6,2)</f>
        <v>03</v>
      </c>
      <c r="T580" s="54" t="str">
        <f>VLOOKUP(Tabla1[[#This Row],[AREA]],Hoja1!A:B,2,FALSE)</f>
        <v>03. Participación ciudadana y deportes</v>
      </c>
      <c r="U580" s="57" t="str">
        <f>MID(Tabla1[[#This Row],[Aplicación]],9,4)</f>
        <v>9241</v>
      </c>
      <c r="V580" s="54" t="str">
        <f>VLOOKUP(Tabla1[[#This Row],[PROGRAMA]],Hoja1!A:B,2,FALSE)</f>
        <v>9241. Participación ciudadana</v>
      </c>
      <c r="W580" s="57" t="str">
        <f>MID(Tabla1[[#This Row],[Aplicación]],14,2)</f>
        <v>21</v>
      </c>
      <c r="X580" s="57" t="str">
        <f>MID(Tabla1[[#This Row],[Aplicación]],14,6)</f>
        <v>213</v>
      </c>
    </row>
    <row r="581" spans="1:24" hidden="1" x14ac:dyDescent="0.25">
      <c r="A581" s="60">
        <v>220239000656</v>
      </c>
      <c r="B581" s="43" t="s">
        <v>390</v>
      </c>
      <c r="C581" s="61">
        <v>45292</v>
      </c>
      <c r="D581" s="60">
        <v>22024001257</v>
      </c>
      <c r="E581" s="43" t="s">
        <v>1180</v>
      </c>
      <c r="F581" s="62">
        <v>1542.77</v>
      </c>
      <c r="G581" s="43" t="s">
        <v>54</v>
      </c>
      <c r="H581" s="43" t="s">
        <v>2056</v>
      </c>
      <c r="I581" s="60">
        <v>220</v>
      </c>
      <c r="J581" s="43" t="s">
        <v>398</v>
      </c>
      <c r="K581" s="43" t="s">
        <v>398</v>
      </c>
      <c r="L581" s="43" t="s">
        <v>399</v>
      </c>
      <c r="M581" s="43" t="s">
        <v>395</v>
      </c>
      <c r="N581" s="43" t="s">
        <v>396</v>
      </c>
      <c r="O581" s="52" t="s">
        <v>321</v>
      </c>
      <c r="P581" s="63" t="s">
        <v>276</v>
      </c>
      <c r="Q581" s="57" t="str">
        <f>MID(Tabla1[[#This Row],[Aplicación]],14,1)</f>
        <v>2</v>
      </c>
      <c r="R581" s="35" t="s">
        <v>265</v>
      </c>
      <c r="S581" s="57" t="str">
        <f>MID(Tabla1[[#This Row],[Aplicación]],6,2)</f>
        <v>10</v>
      </c>
      <c r="T581" s="54" t="str">
        <f>VLOOKUP(Tabla1[[#This Row],[AREA]],Hoja1!A:B,2,FALSE)</f>
        <v>10. Personas mayores, familia y servicios sociales</v>
      </c>
      <c r="U581" s="57" t="str">
        <f>MID(Tabla1[[#This Row],[Aplicación]],9,4)</f>
        <v>2315</v>
      </c>
      <c r="V581" s="54" t="str">
        <f>VLOOKUP(Tabla1[[#This Row],[PROGRAMA]],Hoja1!A:B,2,FALSE)</f>
        <v>2315. Políticas de Igualdad e infancia</v>
      </c>
      <c r="W581" s="57" t="str">
        <f>MID(Tabla1[[#This Row],[Aplicación]],14,2)</f>
        <v>21</v>
      </c>
      <c r="X581" s="57" t="str">
        <f>MID(Tabla1[[#This Row],[Aplicación]],14,6)</f>
        <v>213</v>
      </c>
    </row>
    <row r="582" spans="1:24" hidden="1" x14ac:dyDescent="0.25">
      <c r="A582" s="60">
        <v>220239000655</v>
      </c>
      <c r="B582" s="43" t="s">
        <v>390</v>
      </c>
      <c r="C582" s="61">
        <v>45292</v>
      </c>
      <c r="D582" s="60">
        <v>22024001256</v>
      </c>
      <c r="E582" s="43" t="s">
        <v>1158</v>
      </c>
      <c r="F582" s="62">
        <v>771.38</v>
      </c>
      <c r="G582" s="43" t="s">
        <v>54</v>
      </c>
      <c r="H582" s="43" t="s">
        <v>2057</v>
      </c>
      <c r="I582" s="60">
        <v>220</v>
      </c>
      <c r="J582" s="43" t="s">
        <v>398</v>
      </c>
      <c r="K582" s="43" t="s">
        <v>398</v>
      </c>
      <c r="L582" s="43" t="s">
        <v>399</v>
      </c>
      <c r="M582" s="43" t="s">
        <v>395</v>
      </c>
      <c r="N582" s="43" t="s">
        <v>396</v>
      </c>
      <c r="O582" s="52" t="s">
        <v>321</v>
      </c>
      <c r="P582" s="63" t="s">
        <v>276</v>
      </c>
      <c r="Q582" s="57" t="str">
        <f>MID(Tabla1[[#This Row],[Aplicación]],14,1)</f>
        <v>2</v>
      </c>
      <c r="R582" s="35" t="s">
        <v>265</v>
      </c>
      <c r="S582" s="57" t="str">
        <f>MID(Tabla1[[#This Row],[Aplicación]],6,2)</f>
        <v>10</v>
      </c>
      <c r="T582" s="54" t="str">
        <f>VLOOKUP(Tabla1[[#This Row],[AREA]],Hoja1!A:B,2,FALSE)</f>
        <v>10. Personas mayores, familia y servicios sociales</v>
      </c>
      <c r="U582" s="57" t="str">
        <f>MID(Tabla1[[#This Row],[Aplicación]],9,4)</f>
        <v>2312</v>
      </c>
      <c r="V582" s="54" t="str">
        <f>VLOOKUP(Tabla1[[#This Row],[PROGRAMA]],Hoja1!A:B,2,FALSE)</f>
        <v>2312. Iniciativas sociales</v>
      </c>
      <c r="W582" s="57" t="str">
        <f>MID(Tabla1[[#This Row],[Aplicación]],14,2)</f>
        <v>21</v>
      </c>
      <c r="X582" s="57" t="str">
        <f>MID(Tabla1[[#This Row],[Aplicación]],14,6)</f>
        <v>213</v>
      </c>
    </row>
    <row r="583" spans="1:24" hidden="1" x14ac:dyDescent="0.25">
      <c r="A583" s="60">
        <v>220240001343</v>
      </c>
      <c r="B583" s="43" t="s">
        <v>673</v>
      </c>
      <c r="C583" s="61">
        <v>45331</v>
      </c>
      <c r="D583" s="60">
        <v>22024001260</v>
      </c>
      <c r="E583" s="43" t="s">
        <v>1278</v>
      </c>
      <c r="F583" s="62">
        <v>-19844.29</v>
      </c>
      <c r="G583" s="43" t="s">
        <v>54</v>
      </c>
      <c r="H583" s="43" t="s">
        <v>2052</v>
      </c>
      <c r="I583" s="60">
        <v>220</v>
      </c>
      <c r="J583" s="43" t="s">
        <v>398</v>
      </c>
      <c r="K583" s="43" t="s">
        <v>398</v>
      </c>
      <c r="L583" s="43" t="s">
        <v>399</v>
      </c>
      <c r="M583" s="43" t="s">
        <v>395</v>
      </c>
      <c r="N583" s="43" t="s">
        <v>396</v>
      </c>
      <c r="O583" s="52" t="s">
        <v>321</v>
      </c>
      <c r="P583" s="63" t="s">
        <v>276</v>
      </c>
      <c r="Q583" s="57" t="str">
        <f>MID(Tabla1[[#This Row],[Aplicación]],14,1)</f>
        <v>2</v>
      </c>
      <c r="R583" s="35" t="s">
        <v>265</v>
      </c>
      <c r="S583" s="57" t="str">
        <f>MID(Tabla1[[#This Row],[Aplicación]],6,2)</f>
        <v>06</v>
      </c>
      <c r="T583" s="54" t="str">
        <f>VLOOKUP(Tabla1[[#This Row],[AREA]],Hoja1!A:B,2,FALSE)</f>
        <v>06. Educación y cultura</v>
      </c>
      <c r="U583" s="57" t="str">
        <f>MID(Tabla1[[#This Row],[Aplicación]],9,4)</f>
        <v>3231</v>
      </c>
      <c r="V583" s="54" t="str">
        <f>VLOOKUP(Tabla1[[#This Row],[PROGRAMA]],Hoja1!A:B,2,FALSE)</f>
        <v>3231. Escuelas infantiles</v>
      </c>
      <c r="W583" s="57" t="str">
        <f>MID(Tabla1[[#This Row],[Aplicación]],14,2)</f>
        <v>21</v>
      </c>
      <c r="X583" s="57" t="str">
        <f>MID(Tabla1[[#This Row],[Aplicación]],14,6)</f>
        <v>213</v>
      </c>
    </row>
    <row r="584" spans="1:24" hidden="1" x14ac:dyDescent="0.25">
      <c r="A584" s="60">
        <v>220240004891</v>
      </c>
      <c r="B584" s="43" t="s">
        <v>390</v>
      </c>
      <c r="C584" s="61">
        <v>45356</v>
      </c>
      <c r="D584" s="60">
        <v>22024003070</v>
      </c>
      <c r="E584" s="43" t="s">
        <v>1216</v>
      </c>
      <c r="F584" s="62">
        <v>45618.93</v>
      </c>
      <c r="G584" s="43" t="s">
        <v>515</v>
      </c>
      <c r="H584" s="43" t="s">
        <v>1640</v>
      </c>
      <c r="I584" s="60">
        <v>220</v>
      </c>
      <c r="J584" s="43" t="s">
        <v>393</v>
      </c>
      <c r="K584" s="43" t="s">
        <v>393</v>
      </c>
      <c r="L584" s="43" t="s">
        <v>399</v>
      </c>
      <c r="M584" s="43" t="s">
        <v>395</v>
      </c>
      <c r="N584" s="43" t="s">
        <v>396</v>
      </c>
      <c r="O584" s="52" t="s">
        <v>321</v>
      </c>
      <c r="P584" s="63" t="s">
        <v>276</v>
      </c>
      <c r="Q584" s="57" t="str">
        <f>MID(Tabla1[[#This Row],[Aplicación]],14,1)</f>
        <v>2</v>
      </c>
      <c r="R584" s="35" t="s">
        <v>265</v>
      </c>
      <c r="S584" s="57" t="str">
        <f>MID(Tabla1[[#This Row],[Aplicación]],6,2)</f>
        <v>06</v>
      </c>
      <c r="T584" s="54" t="str">
        <f>VLOOKUP(Tabla1[[#This Row],[AREA]],Hoja1!A:B,2,FALSE)</f>
        <v>06. Educación y cultura</v>
      </c>
      <c r="U584" s="57" t="str">
        <f>MID(Tabla1[[#This Row],[Aplicación]],9,4)</f>
        <v>3231</v>
      </c>
      <c r="V584" s="54" t="str">
        <f>VLOOKUP(Tabla1[[#This Row],[PROGRAMA]],Hoja1!A:B,2,FALSE)</f>
        <v>3231. Escuelas infantiles</v>
      </c>
      <c r="W584" s="57" t="str">
        <f>MID(Tabla1[[#This Row],[Aplicación]],14,2)</f>
        <v>22</v>
      </c>
      <c r="X584" s="57" t="str">
        <f>MID(Tabla1[[#This Row],[Aplicación]],14,6)</f>
        <v>22799</v>
      </c>
    </row>
    <row r="585" spans="1:24" hidden="1" x14ac:dyDescent="0.25">
      <c r="A585" s="60">
        <v>220240004892</v>
      </c>
      <c r="B585" s="43" t="s">
        <v>390</v>
      </c>
      <c r="C585" s="61">
        <v>45356</v>
      </c>
      <c r="D585" s="60">
        <v>22024003072</v>
      </c>
      <c r="E585" s="43" t="s">
        <v>1216</v>
      </c>
      <c r="F585" s="62">
        <v>43367.43</v>
      </c>
      <c r="G585" s="43" t="s">
        <v>515</v>
      </c>
      <c r="H585" s="43" t="s">
        <v>1648</v>
      </c>
      <c r="I585" s="60">
        <v>220</v>
      </c>
      <c r="J585" s="43" t="s">
        <v>393</v>
      </c>
      <c r="K585" s="43" t="s">
        <v>393</v>
      </c>
      <c r="L585" s="43" t="s">
        <v>399</v>
      </c>
      <c r="M585" s="43" t="s">
        <v>395</v>
      </c>
      <c r="N585" s="43" t="s">
        <v>396</v>
      </c>
      <c r="O585" s="52" t="s">
        <v>321</v>
      </c>
      <c r="P585" s="63" t="s">
        <v>276</v>
      </c>
      <c r="Q585" s="57" t="str">
        <f>MID(Tabla1[[#This Row],[Aplicación]],14,1)</f>
        <v>2</v>
      </c>
      <c r="R585" s="35" t="s">
        <v>265</v>
      </c>
      <c r="S585" s="57" t="str">
        <f>MID(Tabla1[[#This Row],[Aplicación]],6,2)</f>
        <v>06</v>
      </c>
      <c r="T585" s="54" t="str">
        <f>VLOOKUP(Tabla1[[#This Row],[AREA]],Hoja1!A:B,2,FALSE)</f>
        <v>06. Educación y cultura</v>
      </c>
      <c r="U585" s="57" t="str">
        <f>MID(Tabla1[[#This Row],[Aplicación]],9,4)</f>
        <v>3231</v>
      </c>
      <c r="V585" s="54" t="str">
        <f>VLOOKUP(Tabla1[[#This Row],[PROGRAMA]],Hoja1!A:B,2,FALSE)</f>
        <v>3231. Escuelas infantiles</v>
      </c>
      <c r="W585" s="57" t="str">
        <f>MID(Tabla1[[#This Row],[Aplicación]],14,2)</f>
        <v>22</v>
      </c>
      <c r="X585" s="57" t="str">
        <f>MID(Tabla1[[#This Row],[Aplicación]],14,6)</f>
        <v>22799</v>
      </c>
    </row>
    <row r="586" spans="1:24" hidden="1" x14ac:dyDescent="0.25">
      <c r="A586" s="60">
        <v>220240000790</v>
      </c>
      <c r="B586" s="43" t="s">
        <v>390</v>
      </c>
      <c r="C586" s="61">
        <v>45329</v>
      </c>
      <c r="D586" s="60">
        <v>22024000634</v>
      </c>
      <c r="E586" s="43" t="s">
        <v>1333</v>
      </c>
      <c r="F586" s="62">
        <v>653.4</v>
      </c>
      <c r="G586" s="43" t="s">
        <v>346</v>
      </c>
      <c r="H586" s="43" t="s">
        <v>2058</v>
      </c>
      <c r="I586" s="60">
        <v>220</v>
      </c>
      <c r="J586" s="43" t="s">
        <v>393</v>
      </c>
      <c r="K586" s="43" t="s">
        <v>393</v>
      </c>
      <c r="L586" s="43" t="s">
        <v>413</v>
      </c>
      <c r="M586" s="43" t="s">
        <v>585</v>
      </c>
      <c r="N586" s="43" t="s">
        <v>539</v>
      </c>
      <c r="O586" s="52" t="s">
        <v>326</v>
      </c>
      <c r="P586" s="63" t="s">
        <v>276</v>
      </c>
      <c r="Q586" s="57" t="str">
        <f>MID(Tabla1[[#This Row],[Aplicación]],14,1)</f>
        <v>2</v>
      </c>
      <c r="R586" s="35" t="s">
        <v>265</v>
      </c>
      <c r="S586" s="57" t="str">
        <f>MID(Tabla1[[#This Row],[Aplicación]],6,2)</f>
        <v>01</v>
      </c>
      <c r="T586" s="54" t="str">
        <f>VLOOKUP(Tabla1[[#This Row],[AREA]],Hoja1!A:B,2,FALSE)</f>
        <v>01. Alcaldía</v>
      </c>
      <c r="U586" s="57" t="str">
        <f>MID(Tabla1[[#This Row],[Aplicación]],9,4)</f>
        <v>9206</v>
      </c>
      <c r="V586" s="54" t="str">
        <f>VLOOKUP(Tabla1[[#This Row],[PROGRAMA]],Hoja1!A:B,2,FALSE)</f>
        <v>9206. Archivo municipal</v>
      </c>
      <c r="W586" s="57" t="str">
        <f>MID(Tabla1[[#This Row],[Aplicación]],14,2)</f>
        <v>22</v>
      </c>
      <c r="X586" s="57" t="str">
        <f>MID(Tabla1[[#This Row],[Aplicación]],14,6)</f>
        <v>22001</v>
      </c>
    </row>
    <row r="587" spans="1:24" hidden="1" x14ac:dyDescent="0.25">
      <c r="A587" s="60">
        <v>220240007512</v>
      </c>
      <c r="B587" s="43" t="s">
        <v>390</v>
      </c>
      <c r="C587" s="61">
        <v>45371</v>
      </c>
      <c r="D587" s="60">
        <v>22024000887</v>
      </c>
      <c r="E587" s="43" t="s">
        <v>1228</v>
      </c>
      <c r="F587" s="62">
        <v>653.4</v>
      </c>
      <c r="G587" s="43" t="s">
        <v>333</v>
      </c>
      <c r="H587" s="43" t="s">
        <v>2059</v>
      </c>
      <c r="I587" s="60">
        <v>220</v>
      </c>
      <c r="J587" s="43" t="s">
        <v>398</v>
      </c>
      <c r="K587" s="43" t="s">
        <v>398</v>
      </c>
      <c r="L587" s="43" t="s">
        <v>399</v>
      </c>
      <c r="M587" s="43" t="s">
        <v>585</v>
      </c>
      <c r="N587" s="43" t="s">
        <v>539</v>
      </c>
      <c r="O587" s="52" t="s">
        <v>326</v>
      </c>
      <c r="P587" s="63" t="s">
        <v>276</v>
      </c>
      <c r="Q587" s="57" t="str">
        <f>MID(Tabla1[[#This Row],[Aplicación]],14,1)</f>
        <v>2</v>
      </c>
      <c r="R587" s="35" t="s">
        <v>265</v>
      </c>
      <c r="S587" s="57" t="str">
        <f>MID(Tabla1[[#This Row],[Aplicación]],6,2)</f>
        <v>06</v>
      </c>
      <c r="T587" s="54" t="str">
        <f>VLOOKUP(Tabla1[[#This Row],[AREA]],Hoja1!A:B,2,FALSE)</f>
        <v>06. Educación y cultura</v>
      </c>
      <c r="U587" s="57" t="str">
        <f>MID(Tabla1[[#This Row],[Aplicación]],9,4)</f>
        <v>3321</v>
      </c>
      <c r="V587" s="54" t="str">
        <f>VLOOKUP(Tabla1[[#This Row],[PROGRAMA]],Hoja1!A:B,2,FALSE)</f>
        <v>3321. Bibliotecas públicas</v>
      </c>
      <c r="W587" s="57" t="str">
        <f>MID(Tabla1[[#This Row],[Aplicación]],14,2)</f>
        <v>22</v>
      </c>
      <c r="X587" s="57" t="str">
        <f>MID(Tabla1[[#This Row],[Aplicación]],14,6)</f>
        <v>22799</v>
      </c>
    </row>
    <row r="588" spans="1:24" hidden="1" x14ac:dyDescent="0.25">
      <c r="A588" s="60">
        <v>220240003035</v>
      </c>
      <c r="B588" s="43" t="s">
        <v>390</v>
      </c>
      <c r="C588" s="61">
        <v>45343</v>
      </c>
      <c r="D588" s="60">
        <v>22024001557</v>
      </c>
      <c r="E588" s="43" t="s">
        <v>1283</v>
      </c>
      <c r="F588" s="62">
        <v>653.4</v>
      </c>
      <c r="G588" s="43" t="s">
        <v>294</v>
      </c>
      <c r="H588" s="43" t="s">
        <v>2060</v>
      </c>
      <c r="I588" s="60">
        <v>220</v>
      </c>
      <c r="J588" s="43" t="s">
        <v>398</v>
      </c>
      <c r="K588" s="43" t="s">
        <v>398</v>
      </c>
      <c r="L588" s="43" t="s">
        <v>399</v>
      </c>
      <c r="M588" s="43" t="s">
        <v>585</v>
      </c>
      <c r="N588" s="43" t="s">
        <v>539</v>
      </c>
      <c r="O588" s="52" t="s">
        <v>326</v>
      </c>
      <c r="P588" s="63" t="s">
        <v>276</v>
      </c>
      <c r="Q588" s="57" t="str">
        <f>MID(Tabla1[[#This Row],[Aplicación]],14,1)</f>
        <v>2</v>
      </c>
      <c r="R588" s="35" t="s">
        <v>265</v>
      </c>
      <c r="S588" s="57" t="str">
        <f>MID(Tabla1[[#This Row],[Aplicación]],6,2)</f>
        <v>10</v>
      </c>
      <c r="T588" s="54" t="str">
        <f>VLOOKUP(Tabla1[[#This Row],[AREA]],Hoja1!A:B,2,FALSE)</f>
        <v>10. Personas mayores, familia y servicios sociales</v>
      </c>
      <c r="U588" s="57" t="str">
        <f>MID(Tabla1[[#This Row],[Aplicación]],9,4)</f>
        <v>2315</v>
      </c>
      <c r="V588" s="54" t="str">
        <f>VLOOKUP(Tabla1[[#This Row],[PROGRAMA]],Hoja1!A:B,2,FALSE)</f>
        <v>2315. Políticas de Igualdad e infancia</v>
      </c>
      <c r="W588" s="57" t="str">
        <f>MID(Tabla1[[#This Row],[Aplicación]],14,2)</f>
        <v>22</v>
      </c>
      <c r="X588" s="57" t="str">
        <f>MID(Tabla1[[#This Row],[Aplicación]],14,6)</f>
        <v>22611</v>
      </c>
    </row>
    <row r="589" spans="1:24" hidden="1" x14ac:dyDescent="0.25">
      <c r="A589" s="60">
        <v>220240003305</v>
      </c>
      <c r="B589" s="43" t="s">
        <v>390</v>
      </c>
      <c r="C589" s="61">
        <v>45345</v>
      </c>
      <c r="D589" s="60">
        <v>22024001531</v>
      </c>
      <c r="E589" s="43" t="s">
        <v>1260</v>
      </c>
      <c r="F589" s="62">
        <v>20933.490000000002</v>
      </c>
      <c r="G589" s="43" t="s">
        <v>698</v>
      </c>
      <c r="H589" s="43" t="s">
        <v>2061</v>
      </c>
      <c r="I589" s="60">
        <v>220</v>
      </c>
      <c r="J589" s="43" t="s">
        <v>398</v>
      </c>
      <c r="K589" s="43" t="s">
        <v>398</v>
      </c>
      <c r="L589" s="43" t="s">
        <v>399</v>
      </c>
      <c r="M589" s="43" t="s">
        <v>395</v>
      </c>
      <c r="N589" s="43" t="s">
        <v>396</v>
      </c>
      <c r="O589" s="52" t="s">
        <v>321</v>
      </c>
      <c r="P589" s="63" t="s">
        <v>276</v>
      </c>
      <c r="Q589" s="57" t="str">
        <f>MID(Tabla1[[#This Row],[Aplicación]],14,1)</f>
        <v>2</v>
      </c>
      <c r="R589" s="35" t="s">
        <v>265</v>
      </c>
      <c r="S589" s="57" t="str">
        <f>MID(Tabla1[[#This Row],[Aplicación]],6,2)</f>
        <v>06</v>
      </c>
      <c r="T589" s="54" t="str">
        <f>VLOOKUP(Tabla1[[#This Row],[AREA]],Hoja1!A:B,2,FALSE)</f>
        <v>06. Educación y cultura</v>
      </c>
      <c r="U589" s="57" t="str">
        <f>MID(Tabla1[[#This Row],[Aplicación]],9,4)</f>
        <v>3341</v>
      </c>
      <c r="V589" s="54" t="str">
        <f>VLOOKUP(Tabla1[[#This Row],[PROGRAMA]],Hoja1!A:B,2,FALSE)</f>
        <v>3341. Coordinación de políticas culturales</v>
      </c>
      <c r="W589" s="57" t="str">
        <f>MID(Tabla1[[#This Row],[Aplicación]],14,2)</f>
        <v>22</v>
      </c>
      <c r="X589" s="57" t="str">
        <f>MID(Tabla1[[#This Row],[Aplicación]],14,6)</f>
        <v>22609</v>
      </c>
    </row>
    <row r="590" spans="1:24" hidden="1" x14ac:dyDescent="0.25">
      <c r="A590" s="60">
        <v>220239000691</v>
      </c>
      <c r="B590" s="43" t="s">
        <v>390</v>
      </c>
      <c r="C590" s="61">
        <v>45292</v>
      </c>
      <c r="D590" s="60">
        <v>22024001368</v>
      </c>
      <c r="E590" s="43" t="s">
        <v>1313</v>
      </c>
      <c r="F590" s="62">
        <v>3267</v>
      </c>
      <c r="G590" s="43" t="s">
        <v>615</v>
      </c>
      <c r="H590" s="43" t="s">
        <v>2062</v>
      </c>
      <c r="I590" s="60">
        <v>220</v>
      </c>
      <c r="J590" s="43" t="s">
        <v>398</v>
      </c>
      <c r="K590" s="43" t="s">
        <v>398</v>
      </c>
      <c r="L590" s="43" t="s">
        <v>399</v>
      </c>
      <c r="M590" s="43" t="s">
        <v>585</v>
      </c>
      <c r="N590" s="43" t="s">
        <v>539</v>
      </c>
      <c r="O590" s="52" t="s">
        <v>326</v>
      </c>
      <c r="P590" s="63" t="s">
        <v>276</v>
      </c>
      <c r="Q590" s="57" t="str">
        <f>MID(Tabla1[[#This Row],[Aplicación]],14,1)</f>
        <v>2</v>
      </c>
      <c r="R590" s="35" t="s">
        <v>265</v>
      </c>
      <c r="S590" s="57" t="str">
        <f>MID(Tabla1[[#This Row],[Aplicación]],6,2)</f>
        <v>10</v>
      </c>
      <c r="T590" s="54" t="str">
        <f>VLOOKUP(Tabla1[[#This Row],[AREA]],Hoja1!A:B,2,FALSE)</f>
        <v>10. Personas mayores, familia y servicios sociales</v>
      </c>
      <c r="U590" s="57" t="str">
        <f>MID(Tabla1[[#This Row],[Aplicación]],9,4)</f>
        <v>2312</v>
      </c>
      <c r="V590" s="54" t="str">
        <f>VLOOKUP(Tabla1[[#This Row],[PROGRAMA]],Hoja1!A:B,2,FALSE)</f>
        <v>2312. Iniciativas sociales</v>
      </c>
      <c r="W590" s="57" t="str">
        <f>MID(Tabla1[[#This Row],[Aplicación]],14,2)</f>
        <v>22</v>
      </c>
      <c r="X590" s="57" t="str">
        <f>MID(Tabla1[[#This Row],[Aplicación]],14,6)</f>
        <v>22699</v>
      </c>
    </row>
    <row r="591" spans="1:24" hidden="1" x14ac:dyDescent="0.25">
      <c r="A591" s="60">
        <v>220239000689</v>
      </c>
      <c r="B591" s="43" t="s">
        <v>390</v>
      </c>
      <c r="C591" s="61">
        <v>45292</v>
      </c>
      <c r="D591" s="60">
        <v>22024001366</v>
      </c>
      <c r="E591" s="43" t="s">
        <v>1313</v>
      </c>
      <c r="F591" s="62">
        <v>3267</v>
      </c>
      <c r="G591" s="43" t="s">
        <v>644</v>
      </c>
      <c r="H591" s="43" t="s">
        <v>2063</v>
      </c>
      <c r="I591" s="60">
        <v>220</v>
      </c>
      <c r="J591" s="43" t="s">
        <v>575</v>
      </c>
      <c r="K591" s="43" t="s">
        <v>398</v>
      </c>
      <c r="L591" s="43" t="s">
        <v>399</v>
      </c>
      <c r="M591" s="43" t="s">
        <v>585</v>
      </c>
      <c r="N591" s="43" t="s">
        <v>539</v>
      </c>
      <c r="O591" s="52" t="s">
        <v>326</v>
      </c>
      <c r="P591" s="63" t="s">
        <v>276</v>
      </c>
      <c r="Q591" s="57" t="str">
        <f>MID(Tabla1[[#This Row],[Aplicación]],14,1)</f>
        <v>2</v>
      </c>
      <c r="R591" s="35" t="s">
        <v>265</v>
      </c>
      <c r="S591" s="57" t="str">
        <f>MID(Tabla1[[#This Row],[Aplicación]],6,2)</f>
        <v>10</v>
      </c>
      <c r="T591" s="54" t="str">
        <f>VLOOKUP(Tabla1[[#This Row],[AREA]],Hoja1!A:B,2,FALSE)</f>
        <v>10. Personas mayores, familia y servicios sociales</v>
      </c>
      <c r="U591" s="57" t="str">
        <f>MID(Tabla1[[#This Row],[Aplicación]],9,4)</f>
        <v>2312</v>
      </c>
      <c r="V591" s="54" t="str">
        <f>VLOOKUP(Tabla1[[#This Row],[PROGRAMA]],Hoja1!A:B,2,FALSE)</f>
        <v>2312. Iniciativas sociales</v>
      </c>
      <c r="W591" s="57" t="str">
        <f>MID(Tabla1[[#This Row],[Aplicación]],14,2)</f>
        <v>22</v>
      </c>
      <c r="X591" s="57" t="str">
        <f>MID(Tabla1[[#This Row],[Aplicación]],14,6)</f>
        <v>22699</v>
      </c>
    </row>
    <row r="592" spans="1:24" hidden="1" x14ac:dyDescent="0.25">
      <c r="A592" s="60">
        <v>220239000741</v>
      </c>
      <c r="B592" s="43" t="s">
        <v>390</v>
      </c>
      <c r="C592" s="61">
        <v>45292</v>
      </c>
      <c r="D592" s="60">
        <v>22024001278</v>
      </c>
      <c r="E592" s="43" t="s">
        <v>1302</v>
      </c>
      <c r="F592" s="62">
        <v>3026.11</v>
      </c>
      <c r="G592" s="43" t="s">
        <v>18</v>
      </c>
      <c r="H592" s="43" t="s">
        <v>2064</v>
      </c>
      <c r="I592" s="60">
        <v>220</v>
      </c>
      <c r="J592" s="43" t="s">
        <v>398</v>
      </c>
      <c r="K592" s="43" t="s">
        <v>398</v>
      </c>
      <c r="L592" s="43" t="s">
        <v>399</v>
      </c>
      <c r="M592" s="43" t="s">
        <v>585</v>
      </c>
      <c r="N592" s="43" t="s">
        <v>539</v>
      </c>
      <c r="O592" s="52" t="s">
        <v>326</v>
      </c>
      <c r="P592" s="63" t="s">
        <v>276</v>
      </c>
      <c r="Q592" s="57" t="str">
        <f>MID(Tabla1[[#This Row],[Aplicación]],14,1)</f>
        <v>2</v>
      </c>
      <c r="R592" s="35" t="s">
        <v>265</v>
      </c>
      <c r="S592" s="57" t="str">
        <f>MID(Tabla1[[#This Row],[Aplicación]],6,2)</f>
        <v>10</v>
      </c>
      <c r="T592" s="54" t="str">
        <f>VLOOKUP(Tabla1[[#This Row],[AREA]],Hoja1!A:B,2,FALSE)</f>
        <v>10. Personas mayores, familia y servicios sociales</v>
      </c>
      <c r="U592" s="57" t="str">
        <f>MID(Tabla1[[#This Row],[Aplicación]],9,4)</f>
        <v>2314</v>
      </c>
      <c r="V592" s="54" t="str">
        <f>VLOOKUP(Tabla1[[#This Row],[PROGRAMA]],Hoja1!A:B,2,FALSE)</f>
        <v>2314. Centro de programas juveniles</v>
      </c>
      <c r="W592" s="57" t="str">
        <f>MID(Tabla1[[#This Row],[Aplicación]],14,2)</f>
        <v>21</v>
      </c>
      <c r="X592" s="57" t="str">
        <f>MID(Tabla1[[#This Row],[Aplicación]],14,6)</f>
        <v>213</v>
      </c>
    </row>
    <row r="593" spans="1:24" hidden="1" x14ac:dyDescent="0.25">
      <c r="A593" s="60">
        <v>220239000185</v>
      </c>
      <c r="B593" s="43" t="s">
        <v>390</v>
      </c>
      <c r="C593" s="61">
        <v>45292</v>
      </c>
      <c r="D593" s="60">
        <v>22024001158</v>
      </c>
      <c r="E593" s="43" t="s">
        <v>1407</v>
      </c>
      <c r="F593" s="62">
        <v>3025</v>
      </c>
      <c r="G593" s="43" t="s">
        <v>751</v>
      </c>
      <c r="H593" s="43" t="s">
        <v>2065</v>
      </c>
      <c r="I593" s="60">
        <v>220</v>
      </c>
      <c r="J593" s="43" t="s">
        <v>398</v>
      </c>
      <c r="K593" s="43" t="s">
        <v>398</v>
      </c>
      <c r="L593" s="43" t="s">
        <v>399</v>
      </c>
      <c r="M593" s="43" t="s">
        <v>395</v>
      </c>
      <c r="N593" s="43" t="s">
        <v>396</v>
      </c>
      <c r="O593" s="52" t="s">
        <v>321</v>
      </c>
      <c r="P593" s="63" t="s">
        <v>276</v>
      </c>
      <c r="Q593" s="57" t="str">
        <f>MID(Tabla1[[#This Row],[Aplicación]],14,1)</f>
        <v>2</v>
      </c>
      <c r="R593" s="35" t="s">
        <v>265</v>
      </c>
      <c r="S593" s="57" t="str">
        <f>MID(Tabla1[[#This Row],[Aplicación]],6,2)</f>
        <v>10</v>
      </c>
      <c r="T593" s="54" t="str">
        <f>VLOOKUP(Tabla1[[#This Row],[AREA]],Hoja1!A:B,2,FALSE)</f>
        <v>10. Personas mayores, familia y servicios sociales</v>
      </c>
      <c r="U593" s="57" t="str">
        <f>MID(Tabla1[[#This Row],[Aplicación]],9,4)</f>
        <v>2311</v>
      </c>
      <c r="V593" s="54" t="str">
        <f>VLOOKUP(Tabla1[[#This Row],[PROGRAMA]],Hoja1!A:B,2,FALSE)</f>
        <v>2311. Intervención social</v>
      </c>
      <c r="W593" s="57" t="str">
        <f>MID(Tabla1[[#This Row],[Aplicación]],14,2)</f>
        <v>22</v>
      </c>
      <c r="X593" s="57" t="str">
        <f>MID(Tabla1[[#This Row],[Aplicación]],14,6)</f>
        <v>22706</v>
      </c>
    </row>
    <row r="594" spans="1:24" hidden="1" x14ac:dyDescent="0.25">
      <c r="A594" s="60">
        <v>220239000729</v>
      </c>
      <c r="B594" s="43" t="s">
        <v>390</v>
      </c>
      <c r="C594" s="61">
        <v>45292</v>
      </c>
      <c r="D594" s="60">
        <v>22024001266</v>
      </c>
      <c r="E594" s="43" t="s">
        <v>1158</v>
      </c>
      <c r="F594" s="62">
        <v>2967.89</v>
      </c>
      <c r="G594" s="43" t="s">
        <v>14</v>
      </c>
      <c r="H594" s="43" t="s">
        <v>2066</v>
      </c>
      <c r="I594" s="60">
        <v>220</v>
      </c>
      <c r="J594" s="43" t="s">
        <v>398</v>
      </c>
      <c r="K594" s="43" t="s">
        <v>398</v>
      </c>
      <c r="L594" s="43" t="s">
        <v>399</v>
      </c>
      <c r="M594" s="43" t="s">
        <v>585</v>
      </c>
      <c r="N594" s="43" t="s">
        <v>539</v>
      </c>
      <c r="O594" s="52" t="s">
        <v>326</v>
      </c>
      <c r="P594" s="63" t="s">
        <v>276</v>
      </c>
      <c r="Q594" s="57" t="str">
        <f>MID(Tabla1[[#This Row],[Aplicación]],14,1)</f>
        <v>2</v>
      </c>
      <c r="R594" s="35" t="s">
        <v>265</v>
      </c>
      <c r="S594" s="57" t="str">
        <f>MID(Tabla1[[#This Row],[Aplicación]],6,2)</f>
        <v>10</v>
      </c>
      <c r="T594" s="54" t="str">
        <f>VLOOKUP(Tabla1[[#This Row],[AREA]],Hoja1!A:B,2,FALSE)</f>
        <v>10. Personas mayores, familia y servicios sociales</v>
      </c>
      <c r="U594" s="57" t="str">
        <f>MID(Tabla1[[#This Row],[Aplicación]],9,4)</f>
        <v>2312</v>
      </c>
      <c r="V594" s="54" t="str">
        <f>VLOOKUP(Tabla1[[#This Row],[PROGRAMA]],Hoja1!A:B,2,FALSE)</f>
        <v>2312. Iniciativas sociales</v>
      </c>
      <c r="W594" s="57" t="str">
        <f>MID(Tabla1[[#This Row],[Aplicación]],14,2)</f>
        <v>21</v>
      </c>
      <c r="X594" s="57" t="str">
        <f>MID(Tabla1[[#This Row],[Aplicación]],14,6)</f>
        <v>213</v>
      </c>
    </row>
    <row r="595" spans="1:24" hidden="1" x14ac:dyDescent="0.25">
      <c r="A595" s="53">
        <v>220240005060</v>
      </c>
      <c r="B595" s="45" t="s">
        <v>390</v>
      </c>
      <c r="C595" s="50">
        <v>45358</v>
      </c>
      <c r="D595" s="44">
        <v>22024002491</v>
      </c>
      <c r="E595" s="45" t="s">
        <v>1408</v>
      </c>
      <c r="F595" s="51">
        <v>697.87</v>
      </c>
      <c r="G595" s="45" t="s">
        <v>18</v>
      </c>
      <c r="H595" s="45" t="s">
        <v>2067</v>
      </c>
      <c r="I595" s="44">
        <v>220</v>
      </c>
      <c r="J595" s="45" t="s">
        <v>398</v>
      </c>
      <c r="K595" s="45" t="s">
        <v>398</v>
      </c>
      <c r="L595" s="45" t="s">
        <v>399</v>
      </c>
      <c r="M595" s="45" t="s">
        <v>585</v>
      </c>
      <c r="N595" s="45" t="s">
        <v>539</v>
      </c>
      <c r="O595" s="52" t="s">
        <v>326</v>
      </c>
      <c r="P595" s="63" t="s">
        <v>276</v>
      </c>
      <c r="Q595" s="57" t="str">
        <f>MID(Tabla1[[#This Row],[Aplicación]],14,1)</f>
        <v>2</v>
      </c>
      <c r="R595" s="35" t="s">
        <v>265</v>
      </c>
      <c r="S595" s="57" t="str">
        <f>MID(Tabla1[[#This Row],[Aplicación]],6,2)</f>
        <v>09</v>
      </c>
      <c r="T595" s="54" t="str">
        <f>VLOOKUP(Tabla1[[#This Row],[AREA]],Hoja1!A:B,2,FALSE)</f>
        <v>09. Turismo, eventos y marca ciudad</v>
      </c>
      <c r="U595" s="57">
        <v>1721</v>
      </c>
      <c r="V595" s="54" t="str">
        <f>VLOOKUP(Tabla1[[#This Row],[PROGRAMA]],Hoja1!A:B,2,FALSE)</f>
        <v>1721. Protección del medio ambiente</v>
      </c>
      <c r="W595" s="57">
        <v>62</v>
      </c>
      <c r="X595" s="57">
        <v>623</v>
      </c>
    </row>
    <row r="596" spans="1:24" hidden="1" x14ac:dyDescent="0.25">
      <c r="A596" s="53">
        <v>220219001121</v>
      </c>
      <c r="B596" s="45" t="s">
        <v>390</v>
      </c>
      <c r="C596" s="50">
        <v>45292</v>
      </c>
      <c r="D596" s="44">
        <v>22024001955</v>
      </c>
      <c r="E596" s="45" t="s">
        <v>1178</v>
      </c>
      <c r="F596" s="51">
        <v>10606.59</v>
      </c>
      <c r="G596" s="45" t="s">
        <v>717</v>
      </c>
      <c r="H596" s="45" t="s">
        <v>926</v>
      </c>
      <c r="I596" s="44">
        <v>220</v>
      </c>
      <c r="J596" s="45" t="s">
        <v>719</v>
      </c>
      <c r="K596" s="45" t="s">
        <v>720</v>
      </c>
      <c r="L596" s="45" t="s">
        <v>399</v>
      </c>
      <c r="M596" s="45" t="s">
        <v>395</v>
      </c>
      <c r="N596" s="45" t="s">
        <v>396</v>
      </c>
      <c r="O596" s="52" t="s">
        <v>321</v>
      </c>
      <c r="P596" s="63" t="s">
        <v>276</v>
      </c>
      <c r="Q596" s="57" t="str">
        <f>MID(Tabla1[[#This Row],[Aplicación]],14,1)</f>
        <v>2</v>
      </c>
      <c r="R596" s="35" t="s">
        <v>265</v>
      </c>
      <c r="S596" s="57" t="str">
        <f>MID(Tabla1[[#This Row],[Aplicación]],6,2)</f>
        <v>06</v>
      </c>
      <c r="T596" s="54" t="str">
        <f>VLOOKUP(Tabla1[[#This Row],[AREA]],Hoja1!A:B,2,FALSE)</f>
        <v>06. Educación y cultura</v>
      </c>
      <c r="U596" s="57">
        <v>1721</v>
      </c>
      <c r="V596" s="54" t="str">
        <f>VLOOKUP(Tabla1[[#This Row],[PROGRAMA]],Hoja1!A:B,2,FALSE)</f>
        <v>1721. Protección del medio ambiente</v>
      </c>
      <c r="W596" s="57">
        <v>62</v>
      </c>
      <c r="X596" s="57">
        <v>623</v>
      </c>
    </row>
    <row r="597" spans="1:24" hidden="1" x14ac:dyDescent="0.25">
      <c r="A597" s="60">
        <v>220239000438</v>
      </c>
      <c r="B597" s="43" t="s">
        <v>390</v>
      </c>
      <c r="C597" s="61">
        <v>45292</v>
      </c>
      <c r="D597" s="60">
        <v>22024001308</v>
      </c>
      <c r="E597" s="43" t="s">
        <v>1244</v>
      </c>
      <c r="F597" s="62">
        <v>2964.5</v>
      </c>
      <c r="G597" s="43" t="s">
        <v>1057</v>
      </c>
      <c r="H597" s="43" t="s">
        <v>1058</v>
      </c>
      <c r="I597" s="60">
        <v>220</v>
      </c>
      <c r="J597" s="43" t="s">
        <v>507</v>
      </c>
      <c r="K597" s="43" t="s">
        <v>507</v>
      </c>
      <c r="L597" s="43" t="s">
        <v>399</v>
      </c>
      <c r="M597" s="43" t="s">
        <v>585</v>
      </c>
      <c r="N597" s="43" t="s">
        <v>539</v>
      </c>
      <c r="O597" s="52" t="s">
        <v>326</v>
      </c>
      <c r="P597" s="63" t="s">
        <v>276</v>
      </c>
      <c r="Q597" s="57" t="str">
        <f>MID(Tabla1[[#This Row],[Aplicación]],14,1)</f>
        <v>2</v>
      </c>
      <c r="R597" s="35" t="s">
        <v>265</v>
      </c>
      <c r="S597" s="57" t="str">
        <f>MID(Tabla1[[#This Row],[Aplicación]],6,2)</f>
        <v>09</v>
      </c>
      <c r="T597" s="54" t="str">
        <f>VLOOKUP(Tabla1[[#This Row],[AREA]],Hoja1!A:B,2,FALSE)</f>
        <v>09. Turismo, eventos y marca ciudad</v>
      </c>
      <c r="U597" s="57" t="str">
        <f>MID(Tabla1[[#This Row],[Aplicación]],9,4)</f>
        <v>4321</v>
      </c>
      <c r="V597" s="54" t="str">
        <f>VLOOKUP(Tabla1[[#This Row],[PROGRAMA]],Hoja1!A:B,2,FALSE)</f>
        <v>4321. Turismo</v>
      </c>
      <c r="W597" s="57" t="str">
        <f>MID(Tabla1[[#This Row],[Aplicación]],14,2)</f>
        <v>22</v>
      </c>
      <c r="X597" s="57" t="str">
        <f>MID(Tabla1[[#This Row],[Aplicación]],14,6)</f>
        <v>22799</v>
      </c>
    </row>
    <row r="598" spans="1:24" hidden="1" x14ac:dyDescent="0.25">
      <c r="A598" s="60">
        <v>220239000588</v>
      </c>
      <c r="B598" s="43" t="s">
        <v>390</v>
      </c>
      <c r="C598" s="61">
        <v>45292</v>
      </c>
      <c r="D598" s="60">
        <v>22024001315</v>
      </c>
      <c r="E598" s="43" t="s">
        <v>1256</v>
      </c>
      <c r="F598" s="62">
        <v>2960</v>
      </c>
      <c r="G598" s="43" t="s">
        <v>1092</v>
      </c>
      <c r="H598" s="43" t="s">
        <v>2068</v>
      </c>
      <c r="I598" s="60">
        <v>220</v>
      </c>
      <c r="J598" s="43" t="s">
        <v>398</v>
      </c>
      <c r="K598" s="43" t="s">
        <v>398</v>
      </c>
      <c r="L598" s="43" t="s">
        <v>399</v>
      </c>
      <c r="M598" s="43" t="s">
        <v>585</v>
      </c>
      <c r="N598" s="43" t="s">
        <v>539</v>
      </c>
      <c r="O598" s="52" t="s">
        <v>326</v>
      </c>
      <c r="P598" s="63" t="s">
        <v>276</v>
      </c>
      <c r="Q598" s="57" t="str">
        <f>MID(Tabla1[[#This Row],[Aplicación]],14,1)</f>
        <v>2</v>
      </c>
      <c r="R598" s="35" t="s">
        <v>265</v>
      </c>
      <c r="S598" s="57" t="str">
        <f>MID(Tabla1[[#This Row],[Aplicación]],6,2)</f>
        <v>06</v>
      </c>
      <c r="T598" s="54" t="str">
        <f>VLOOKUP(Tabla1[[#This Row],[AREA]],Hoja1!A:B,2,FALSE)</f>
        <v>06. Educación y cultura</v>
      </c>
      <c r="U598" s="57" t="str">
        <f>MID(Tabla1[[#This Row],[Aplicación]],9,4)</f>
        <v>3261</v>
      </c>
      <c r="V598" s="54" t="str">
        <f>VLOOKUP(Tabla1[[#This Row],[PROGRAMA]],Hoja1!A:B,2,FALSE)</f>
        <v>3261. Servicios complementarios de educación</v>
      </c>
      <c r="W598" s="57" t="str">
        <f>MID(Tabla1[[#This Row],[Aplicación]],14,2)</f>
        <v>22</v>
      </c>
      <c r="X598" s="57" t="str">
        <f>MID(Tabla1[[#This Row],[Aplicación]],14,6)</f>
        <v>22799</v>
      </c>
    </row>
    <row r="599" spans="1:24" hidden="1" x14ac:dyDescent="0.25">
      <c r="A599" s="60">
        <v>220239000816</v>
      </c>
      <c r="B599" s="43" t="s">
        <v>390</v>
      </c>
      <c r="C599" s="61">
        <v>45292</v>
      </c>
      <c r="D599" s="60">
        <v>22024001417</v>
      </c>
      <c r="E599" s="43" t="s">
        <v>1283</v>
      </c>
      <c r="F599" s="62">
        <v>2880</v>
      </c>
      <c r="G599" s="43" t="s">
        <v>686</v>
      </c>
      <c r="H599" s="43" t="s">
        <v>2069</v>
      </c>
      <c r="I599" s="60">
        <v>220</v>
      </c>
      <c r="J599" s="43" t="s">
        <v>398</v>
      </c>
      <c r="K599" s="43" t="s">
        <v>398</v>
      </c>
      <c r="L599" s="43" t="s">
        <v>399</v>
      </c>
      <c r="M599" s="43" t="s">
        <v>585</v>
      </c>
      <c r="N599" s="43" t="s">
        <v>539</v>
      </c>
      <c r="O599" s="52" t="s">
        <v>326</v>
      </c>
      <c r="P599" s="63" t="s">
        <v>276</v>
      </c>
      <c r="Q599" s="57" t="str">
        <f>MID(Tabla1[[#This Row],[Aplicación]],14,1)</f>
        <v>2</v>
      </c>
      <c r="R599" s="35" t="s">
        <v>265</v>
      </c>
      <c r="S599" s="57" t="str">
        <f>MID(Tabla1[[#This Row],[Aplicación]],6,2)</f>
        <v>10</v>
      </c>
      <c r="T599" s="54" t="str">
        <f>VLOOKUP(Tabla1[[#This Row],[AREA]],Hoja1!A:B,2,FALSE)</f>
        <v>10. Personas mayores, familia y servicios sociales</v>
      </c>
      <c r="U599" s="57" t="str">
        <f>MID(Tabla1[[#This Row],[Aplicación]],9,4)</f>
        <v>2315</v>
      </c>
      <c r="V599" s="54" t="str">
        <f>VLOOKUP(Tabla1[[#This Row],[PROGRAMA]],Hoja1!A:B,2,FALSE)</f>
        <v>2315. Políticas de Igualdad e infancia</v>
      </c>
      <c r="W599" s="57" t="str">
        <f>MID(Tabla1[[#This Row],[Aplicación]],14,2)</f>
        <v>22</v>
      </c>
      <c r="X599" s="57" t="str">
        <f>MID(Tabla1[[#This Row],[Aplicación]],14,6)</f>
        <v>22611</v>
      </c>
    </row>
    <row r="600" spans="1:24" hidden="1" x14ac:dyDescent="0.25">
      <c r="A600" s="60">
        <v>220240006639</v>
      </c>
      <c r="B600" s="43" t="s">
        <v>390</v>
      </c>
      <c r="C600" s="61">
        <v>45365</v>
      </c>
      <c r="D600" s="60">
        <v>22024003366</v>
      </c>
      <c r="E600" s="43" t="s">
        <v>1196</v>
      </c>
      <c r="F600" s="62">
        <v>2750</v>
      </c>
      <c r="G600" s="43" t="s">
        <v>15</v>
      </c>
      <c r="H600" s="43" t="s">
        <v>2070</v>
      </c>
      <c r="I600" s="60">
        <v>220</v>
      </c>
      <c r="J600" s="43" t="s">
        <v>537</v>
      </c>
      <c r="K600" s="43" t="s">
        <v>537</v>
      </c>
      <c r="L600" s="43" t="s">
        <v>399</v>
      </c>
      <c r="M600" s="43" t="s">
        <v>585</v>
      </c>
      <c r="N600" s="43" t="s">
        <v>539</v>
      </c>
      <c r="O600" s="52" t="s">
        <v>326</v>
      </c>
      <c r="P600" s="63" t="s">
        <v>276</v>
      </c>
      <c r="Q600" s="57" t="str">
        <f>MID(Tabla1[[#This Row],[Aplicación]],14,1)</f>
        <v>2</v>
      </c>
      <c r="R600" s="35" t="s">
        <v>265</v>
      </c>
      <c r="S600" s="57" t="str">
        <f>MID(Tabla1[[#This Row],[Aplicación]],6,2)</f>
        <v>06</v>
      </c>
      <c r="T600" s="54" t="str">
        <f>VLOOKUP(Tabla1[[#This Row],[AREA]],Hoja1!A:B,2,FALSE)</f>
        <v>06. Educación y cultura</v>
      </c>
      <c r="U600" s="57" t="str">
        <f>MID(Tabla1[[#This Row],[Aplicación]],9,4)</f>
        <v>3232</v>
      </c>
      <c r="V600" s="54" t="str">
        <f>VLOOKUP(Tabla1[[#This Row],[PROGRAMA]],Hoja1!A:B,2,FALSE)</f>
        <v>3232. Conservación y mantenimiento centros educación infantil y primaria</v>
      </c>
      <c r="W600" s="57" t="str">
        <f>MID(Tabla1[[#This Row],[Aplicación]],14,2)</f>
        <v>22</v>
      </c>
      <c r="X600" s="57" t="str">
        <f>MID(Tabla1[[#This Row],[Aplicación]],14,6)</f>
        <v>22102</v>
      </c>
    </row>
    <row r="601" spans="1:24" hidden="1" x14ac:dyDescent="0.25">
      <c r="A601" s="60">
        <v>220239000738</v>
      </c>
      <c r="B601" s="43" t="s">
        <v>390</v>
      </c>
      <c r="C601" s="61">
        <v>45292</v>
      </c>
      <c r="D601" s="60">
        <v>22024001275</v>
      </c>
      <c r="E601" s="43" t="s">
        <v>1158</v>
      </c>
      <c r="F601" s="62">
        <v>2715.19</v>
      </c>
      <c r="G601" s="43" t="s">
        <v>18</v>
      </c>
      <c r="H601" s="43" t="s">
        <v>2071</v>
      </c>
      <c r="I601" s="60">
        <v>220</v>
      </c>
      <c r="J601" s="43" t="s">
        <v>398</v>
      </c>
      <c r="K601" s="43" t="s">
        <v>398</v>
      </c>
      <c r="L601" s="43" t="s">
        <v>399</v>
      </c>
      <c r="M601" s="43" t="s">
        <v>585</v>
      </c>
      <c r="N601" s="43" t="s">
        <v>539</v>
      </c>
      <c r="O601" s="52" t="s">
        <v>326</v>
      </c>
      <c r="P601" s="63" t="s">
        <v>276</v>
      </c>
      <c r="Q601" s="57" t="str">
        <f>MID(Tabla1[[#This Row],[Aplicación]],14,1)</f>
        <v>2</v>
      </c>
      <c r="R601" s="35" t="s">
        <v>265</v>
      </c>
      <c r="S601" s="57" t="str">
        <f>MID(Tabla1[[#This Row],[Aplicación]],6,2)</f>
        <v>10</v>
      </c>
      <c r="T601" s="54" t="str">
        <f>VLOOKUP(Tabla1[[#This Row],[AREA]],Hoja1!A:B,2,FALSE)</f>
        <v>10. Personas mayores, familia y servicios sociales</v>
      </c>
      <c r="U601" s="57" t="str">
        <f>MID(Tabla1[[#This Row],[Aplicación]],9,4)</f>
        <v>2312</v>
      </c>
      <c r="V601" s="54" t="str">
        <f>VLOOKUP(Tabla1[[#This Row],[PROGRAMA]],Hoja1!A:B,2,FALSE)</f>
        <v>2312. Iniciativas sociales</v>
      </c>
      <c r="W601" s="57" t="str">
        <f>MID(Tabla1[[#This Row],[Aplicación]],14,2)</f>
        <v>21</v>
      </c>
      <c r="X601" s="57" t="str">
        <f>MID(Tabla1[[#This Row],[Aplicación]],14,6)</f>
        <v>213</v>
      </c>
    </row>
    <row r="602" spans="1:24" hidden="1" x14ac:dyDescent="0.25">
      <c r="A602" s="60">
        <v>220219001123</v>
      </c>
      <c r="B602" s="43" t="s">
        <v>390</v>
      </c>
      <c r="C602" s="61">
        <v>45292</v>
      </c>
      <c r="D602" s="60">
        <v>22024001957</v>
      </c>
      <c r="E602" s="43" t="s">
        <v>1278</v>
      </c>
      <c r="F602" s="62">
        <v>1294.45</v>
      </c>
      <c r="G602" s="43" t="s">
        <v>717</v>
      </c>
      <c r="H602" s="43" t="s">
        <v>928</v>
      </c>
      <c r="I602" s="60">
        <v>220</v>
      </c>
      <c r="J602" s="43" t="s">
        <v>719</v>
      </c>
      <c r="K602" s="43" t="s">
        <v>720</v>
      </c>
      <c r="L602" s="43" t="s">
        <v>399</v>
      </c>
      <c r="M602" s="43" t="s">
        <v>395</v>
      </c>
      <c r="N602" s="43" t="s">
        <v>396</v>
      </c>
      <c r="O602" s="52" t="s">
        <v>321</v>
      </c>
      <c r="P602" s="63" t="s">
        <v>276</v>
      </c>
      <c r="Q602" s="57" t="str">
        <f>MID(Tabla1[[#This Row],[Aplicación]],14,1)</f>
        <v>2</v>
      </c>
      <c r="R602" s="35" t="s">
        <v>265</v>
      </c>
      <c r="S602" s="57" t="str">
        <f>MID(Tabla1[[#This Row],[Aplicación]],6,2)</f>
        <v>06</v>
      </c>
      <c r="T602" s="54" t="str">
        <f>VLOOKUP(Tabla1[[#This Row],[AREA]],Hoja1!A:B,2,FALSE)</f>
        <v>06. Educación y cultura</v>
      </c>
      <c r="U602" s="57" t="str">
        <f>MID(Tabla1[[#This Row],[Aplicación]],9,4)</f>
        <v>3231</v>
      </c>
      <c r="V602" s="54" t="str">
        <f>VLOOKUP(Tabla1[[#This Row],[PROGRAMA]],Hoja1!A:B,2,FALSE)</f>
        <v>3231. Escuelas infantiles</v>
      </c>
      <c r="W602" s="57" t="str">
        <f>MID(Tabla1[[#This Row],[Aplicación]],14,2)</f>
        <v>21</v>
      </c>
      <c r="X602" s="57" t="str">
        <f>MID(Tabla1[[#This Row],[Aplicación]],14,6)</f>
        <v>213</v>
      </c>
    </row>
    <row r="603" spans="1:24" hidden="1" x14ac:dyDescent="0.25">
      <c r="A603" s="60">
        <v>220219001126</v>
      </c>
      <c r="B603" s="43" t="s">
        <v>390</v>
      </c>
      <c r="C603" s="61">
        <v>45292</v>
      </c>
      <c r="D603" s="60">
        <v>22024003247</v>
      </c>
      <c r="E603" s="43" t="s">
        <v>1302</v>
      </c>
      <c r="F603" s="62">
        <v>81.06</v>
      </c>
      <c r="G603" s="43" t="s">
        <v>717</v>
      </c>
      <c r="H603" s="43" t="s">
        <v>930</v>
      </c>
      <c r="I603" s="60">
        <v>220</v>
      </c>
      <c r="J603" s="43" t="s">
        <v>719</v>
      </c>
      <c r="K603" s="43" t="s">
        <v>720</v>
      </c>
      <c r="L603" s="43" t="s">
        <v>399</v>
      </c>
      <c r="M603" s="43" t="s">
        <v>395</v>
      </c>
      <c r="N603" s="43" t="s">
        <v>396</v>
      </c>
      <c r="O603" s="52" t="s">
        <v>321</v>
      </c>
      <c r="P603" s="63" t="s">
        <v>276</v>
      </c>
      <c r="Q603" s="57" t="str">
        <f>MID(Tabla1[[#This Row],[Aplicación]],14,1)</f>
        <v>2</v>
      </c>
      <c r="R603" s="35" t="s">
        <v>265</v>
      </c>
      <c r="S603" s="57" t="str">
        <f>MID(Tabla1[[#This Row],[Aplicación]],6,2)</f>
        <v>10</v>
      </c>
      <c r="T603" s="54" t="str">
        <f>VLOOKUP(Tabla1[[#This Row],[AREA]],Hoja1!A:B,2,FALSE)</f>
        <v>10. Personas mayores, familia y servicios sociales</v>
      </c>
      <c r="U603" s="57" t="str">
        <f>MID(Tabla1[[#This Row],[Aplicación]],9,4)</f>
        <v>2314</v>
      </c>
      <c r="V603" s="54" t="str">
        <f>VLOOKUP(Tabla1[[#This Row],[PROGRAMA]],Hoja1!A:B,2,FALSE)</f>
        <v>2314. Centro de programas juveniles</v>
      </c>
      <c r="W603" s="57" t="str">
        <f>MID(Tabla1[[#This Row],[Aplicación]],14,2)</f>
        <v>21</v>
      </c>
      <c r="X603" s="57" t="str">
        <f>MID(Tabla1[[#This Row],[Aplicación]],14,6)</f>
        <v>213</v>
      </c>
    </row>
    <row r="604" spans="1:24" hidden="1" x14ac:dyDescent="0.25">
      <c r="A604" s="60">
        <v>220219001128</v>
      </c>
      <c r="B604" s="43" t="s">
        <v>390</v>
      </c>
      <c r="C604" s="61">
        <v>45292</v>
      </c>
      <c r="D604" s="60">
        <v>22024001962</v>
      </c>
      <c r="E604" s="43" t="s">
        <v>1324</v>
      </c>
      <c r="F604" s="62">
        <v>33.380000000000003</v>
      </c>
      <c r="G604" s="43" t="s">
        <v>717</v>
      </c>
      <c r="H604" s="43" t="s">
        <v>927</v>
      </c>
      <c r="I604" s="60">
        <v>220</v>
      </c>
      <c r="J604" s="43" t="s">
        <v>719</v>
      </c>
      <c r="K604" s="43" t="s">
        <v>720</v>
      </c>
      <c r="L604" s="43" t="s">
        <v>399</v>
      </c>
      <c r="M604" s="43" t="s">
        <v>395</v>
      </c>
      <c r="N604" s="43" t="s">
        <v>396</v>
      </c>
      <c r="O604" s="52" t="s">
        <v>321</v>
      </c>
      <c r="P604" s="63" t="s">
        <v>276</v>
      </c>
      <c r="Q604" s="57" t="str">
        <f>MID(Tabla1[[#This Row],[Aplicación]],14,1)</f>
        <v>2</v>
      </c>
      <c r="R604" s="35" t="s">
        <v>265</v>
      </c>
      <c r="S604" s="57" t="str">
        <f>MID(Tabla1[[#This Row],[Aplicación]],6,2)</f>
        <v>06</v>
      </c>
      <c r="T604" s="54" t="str">
        <f>VLOOKUP(Tabla1[[#This Row],[AREA]],Hoja1!A:B,2,FALSE)</f>
        <v>06. Educación y cultura</v>
      </c>
      <c r="U604" s="57" t="str">
        <f>MID(Tabla1[[#This Row],[Aplicación]],9,4)</f>
        <v>3261</v>
      </c>
      <c r="V604" s="54" t="str">
        <f>VLOOKUP(Tabla1[[#This Row],[PROGRAMA]],Hoja1!A:B,2,FALSE)</f>
        <v>3261. Servicios complementarios de educación</v>
      </c>
      <c r="W604" s="57" t="str">
        <f>MID(Tabla1[[#This Row],[Aplicación]],14,2)</f>
        <v>21</v>
      </c>
      <c r="X604" s="57" t="str">
        <f>MID(Tabla1[[#This Row],[Aplicación]],14,6)</f>
        <v>213</v>
      </c>
    </row>
    <row r="605" spans="1:24" hidden="1" x14ac:dyDescent="0.25">
      <c r="A605" s="60">
        <v>220239000745</v>
      </c>
      <c r="B605" s="43" t="s">
        <v>390</v>
      </c>
      <c r="C605" s="61">
        <v>45292</v>
      </c>
      <c r="D605" s="60">
        <v>22024001279</v>
      </c>
      <c r="E605" s="43" t="s">
        <v>1160</v>
      </c>
      <c r="F605" s="62">
        <v>2603.9899999999998</v>
      </c>
      <c r="G605" s="43" t="s">
        <v>18</v>
      </c>
      <c r="H605" s="43" t="s">
        <v>2072</v>
      </c>
      <c r="I605" s="60">
        <v>220</v>
      </c>
      <c r="J605" s="43" t="s">
        <v>398</v>
      </c>
      <c r="K605" s="43" t="s">
        <v>398</v>
      </c>
      <c r="L605" s="43" t="s">
        <v>399</v>
      </c>
      <c r="M605" s="43" t="s">
        <v>585</v>
      </c>
      <c r="N605" s="43" t="s">
        <v>539</v>
      </c>
      <c r="O605" s="52" t="s">
        <v>326</v>
      </c>
      <c r="P605" s="63" t="s">
        <v>276</v>
      </c>
      <c r="Q605" s="57" t="str">
        <f>MID(Tabla1[[#This Row],[Aplicación]],14,1)</f>
        <v>2</v>
      </c>
      <c r="R605" s="35" t="s">
        <v>265</v>
      </c>
      <c r="S605" s="57" t="str">
        <f>MID(Tabla1[[#This Row],[Aplicación]],6,2)</f>
        <v>10</v>
      </c>
      <c r="T605" s="54" t="str">
        <f>VLOOKUP(Tabla1[[#This Row],[AREA]],Hoja1!A:B,2,FALSE)</f>
        <v>10. Personas mayores, familia y servicios sociales</v>
      </c>
      <c r="U605" s="57" t="str">
        <f>MID(Tabla1[[#This Row],[Aplicación]],9,4)</f>
        <v>2311</v>
      </c>
      <c r="V605" s="54" t="str">
        <f>VLOOKUP(Tabla1[[#This Row],[PROGRAMA]],Hoja1!A:B,2,FALSE)</f>
        <v>2311. Intervención social</v>
      </c>
      <c r="W605" s="57" t="str">
        <f>MID(Tabla1[[#This Row],[Aplicación]],14,2)</f>
        <v>21</v>
      </c>
      <c r="X605" s="57" t="str">
        <f>MID(Tabla1[[#This Row],[Aplicación]],14,6)</f>
        <v>213</v>
      </c>
    </row>
    <row r="606" spans="1:24" hidden="1" x14ac:dyDescent="0.25">
      <c r="A606" s="60">
        <v>220219001129</v>
      </c>
      <c r="B606" s="43" t="s">
        <v>390</v>
      </c>
      <c r="C606" s="61">
        <v>45292</v>
      </c>
      <c r="D606" s="60">
        <v>22024001963</v>
      </c>
      <c r="E606" s="43" t="s">
        <v>1159</v>
      </c>
      <c r="F606" s="62">
        <v>474.06</v>
      </c>
      <c r="G606" s="43" t="s">
        <v>717</v>
      </c>
      <c r="H606" s="43" t="s">
        <v>790</v>
      </c>
      <c r="I606" s="60">
        <v>220</v>
      </c>
      <c r="J606" s="43" t="s">
        <v>719</v>
      </c>
      <c r="K606" s="43" t="s">
        <v>720</v>
      </c>
      <c r="L606" s="43" t="s">
        <v>399</v>
      </c>
      <c r="M606" s="43" t="s">
        <v>395</v>
      </c>
      <c r="N606" s="43" t="s">
        <v>396</v>
      </c>
      <c r="O606" s="52" t="s">
        <v>321</v>
      </c>
      <c r="P606" s="63" t="s">
        <v>276</v>
      </c>
      <c r="Q606" s="57" t="str">
        <f>MID(Tabla1[[#This Row],[Aplicación]],14,1)</f>
        <v>2</v>
      </c>
      <c r="R606" s="35" t="s">
        <v>265</v>
      </c>
      <c r="S606" s="57" t="str">
        <f>MID(Tabla1[[#This Row],[Aplicación]],6,2)</f>
        <v>10</v>
      </c>
      <c r="T606" s="54" t="str">
        <f>VLOOKUP(Tabla1[[#This Row],[AREA]],Hoja1!A:B,2,FALSE)</f>
        <v>10. Personas mayores, familia y servicios sociales</v>
      </c>
      <c r="U606" s="57" t="str">
        <f>MID(Tabla1[[#This Row],[Aplicación]],9,4)</f>
        <v>2412</v>
      </c>
      <c r="V606" s="54" t="str">
        <f>VLOOKUP(Tabla1[[#This Row],[PROGRAMA]],Hoja1!A:B,2,FALSE)</f>
        <v>2412. Formación para el empleo</v>
      </c>
      <c r="W606" s="57" t="str">
        <f>MID(Tabla1[[#This Row],[Aplicación]],14,2)</f>
        <v>21</v>
      </c>
      <c r="X606" s="57" t="str">
        <f>MID(Tabla1[[#This Row],[Aplicación]],14,6)</f>
        <v>213</v>
      </c>
    </row>
    <row r="607" spans="1:24" hidden="1" x14ac:dyDescent="0.25">
      <c r="A607" s="53">
        <v>220219001131</v>
      </c>
      <c r="B607" s="45" t="s">
        <v>390</v>
      </c>
      <c r="C607" s="50">
        <v>45292</v>
      </c>
      <c r="D607" s="44">
        <v>22024001964</v>
      </c>
      <c r="E607" s="45" t="s">
        <v>1160</v>
      </c>
      <c r="F607" s="51">
        <v>1287.8599999999999</v>
      </c>
      <c r="G607" s="45" t="s">
        <v>717</v>
      </c>
      <c r="H607" s="45" t="s">
        <v>786</v>
      </c>
      <c r="I607" s="44">
        <v>220</v>
      </c>
      <c r="J607" s="45" t="s">
        <v>719</v>
      </c>
      <c r="K607" s="45" t="s">
        <v>720</v>
      </c>
      <c r="L607" s="45" t="s">
        <v>399</v>
      </c>
      <c r="M607" s="45" t="s">
        <v>395</v>
      </c>
      <c r="N607" s="45" t="s">
        <v>396</v>
      </c>
      <c r="O607" s="52" t="s">
        <v>321</v>
      </c>
      <c r="P607" s="63" t="s">
        <v>276</v>
      </c>
      <c r="Q607" s="57" t="str">
        <f>MID(Tabla1[[#This Row],[Aplicación]],14,1)</f>
        <v>2</v>
      </c>
      <c r="R607" s="35" t="s">
        <v>265</v>
      </c>
      <c r="S607" s="57" t="str">
        <f>MID(Tabla1[[#This Row],[Aplicación]],6,2)</f>
        <v>10</v>
      </c>
      <c r="T607" s="54" t="str">
        <f>VLOOKUP(Tabla1[[#This Row],[AREA]],Hoja1!A:B,2,FALSE)</f>
        <v>10. Personas mayores, familia y servicios sociales</v>
      </c>
      <c r="U607" s="57" t="str">
        <f>MID(Tabla1[[#This Row],[Aplicación]],9,4)</f>
        <v>2311</v>
      </c>
      <c r="V607" s="54" t="str">
        <f>VLOOKUP(Tabla1[[#This Row],[PROGRAMA]],Hoja1!A:B,2,FALSE)</f>
        <v>2311. Intervención social</v>
      </c>
      <c r="W607" s="57" t="str">
        <f>MID(Tabla1[[#This Row],[Aplicación]],14,2)</f>
        <v>21</v>
      </c>
      <c r="X607" s="57" t="str">
        <f>MID(Tabla1[[#This Row],[Aplicación]],14,6)</f>
        <v>213</v>
      </c>
    </row>
    <row r="608" spans="1:24" hidden="1" x14ac:dyDescent="0.25">
      <c r="A608" s="53">
        <v>220219001132</v>
      </c>
      <c r="B608" s="45" t="s">
        <v>390</v>
      </c>
      <c r="C608" s="50">
        <v>45292</v>
      </c>
      <c r="D608" s="44">
        <v>22024001965</v>
      </c>
      <c r="E608" s="45" t="s">
        <v>1158</v>
      </c>
      <c r="F608" s="51">
        <v>3237.52</v>
      </c>
      <c r="G608" s="45" t="s">
        <v>717</v>
      </c>
      <c r="H608" s="45" t="s">
        <v>922</v>
      </c>
      <c r="I608" s="44">
        <v>220</v>
      </c>
      <c r="J608" s="45" t="s">
        <v>719</v>
      </c>
      <c r="K608" s="45" t="s">
        <v>720</v>
      </c>
      <c r="L608" s="45" t="s">
        <v>399</v>
      </c>
      <c r="M608" s="45" t="s">
        <v>395</v>
      </c>
      <c r="N608" s="45" t="s">
        <v>396</v>
      </c>
      <c r="O608" s="52" t="s">
        <v>321</v>
      </c>
      <c r="P608" s="63" t="s">
        <v>276</v>
      </c>
      <c r="Q608" s="57" t="str">
        <f>MID(Tabla1[[#This Row],[Aplicación]],14,1)</f>
        <v>2</v>
      </c>
      <c r="R608" s="35" t="s">
        <v>265</v>
      </c>
      <c r="S608" s="57" t="str">
        <f>MID(Tabla1[[#This Row],[Aplicación]],6,2)</f>
        <v>10</v>
      </c>
      <c r="T608" s="54" t="str">
        <f>VLOOKUP(Tabla1[[#This Row],[AREA]],Hoja1!A:B,2,FALSE)</f>
        <v>10. Personas mayores, familia y servicios sociales</v>
      </c>
      <c r="U608" s="57" t="str">
        <f>MID(Tabla1[[#This Row],[Aplicación]],9,4)</f>
        <v>2312</v>
      </c>
      <c r="V608" s="54" t="str">
        <f>VLOOKUP(Tabla1[[#This Row],[PROGRAMA]],Hoja1!A:B,2,FALSE)</f>
        <v>2312. Iniciativas sociales</v>
      </c>
      <c r="W608" s="57" t="str">
        <f>MID(Tabla1[[#This Row],[Aplicación]],14,2)</f>
        <v>21</v>
      </c>
      <c r="X608" s="57" t="str">
        <f>MID(Tabla1[[#This Row],[Aplicación]],14,6)</f>
        <v>213</v>
      </c>
    </row>
    <row r="609" spans="1:24" hidden="1" x14ac:dyDescent="0.25">
      <c r="A609" s="60">
        <v>220219001133</v>
      </c>
      <c r="B609" s="43" t="s">
        <v>390</v>
      </c>
      <c r="C609" s="61">
        <v>45292</v>
      </c>
      <c r="D609" s="60">
        <v>22024001966</v>
      </c>
      <c r="E609" s="43" t="s">
        <v>1409</v>
      </c>
      <c r="F609" s="62">
        <v>211.06</v>
      </c>
      <c r="G609" s="43" t="s">
        <v>717</v>
      </c>
      <c r="H609" s="43" t="s">
        <v>718</v>
      </c>
      <c r="I609" s="60">
        <v>220</v>
      </c>
      <c r="J609" s="43" t="s">
        <v>719</v>
      </c>
      <c r="K609" s="43" t="s">
        <v>720</v>
      </c>
      <c r="L609" s="43" t="s">
        <v>399</v>
      </c>
      <c r="M609" s="43" t="s">
        <v>395</v>
      </c>
      <c r="N609" s="43" t="s">
        <v>396</v>
      </c>
      <c r="O609" s="52" t="s">
        <v>321</v>
      </c>
      <c r="P609" s="63" t="s">
        <v>276</v>
      </c>
      <c r="Q609" s="57" t="str">
        <f>MID(Tabla1[[#This Row],[Aplicación]],14,1)</f>
        <v>2</v>
      </c>
      <c r="R609" s="35" t="s">
        <v>265</v>
      </c>
      <c r="S609" s="57" t="str">
        <f>MID(Tabla1[[#This Row],[Aplicación]],6,2)</f>
        <v>07</v>
      </c>
      <c r="T609" s="54" t="str">
        <f>VLOOKUP(Tabla1[[#This Row],[AREA]],Hoja1!A:B,2,FALSE)</f>
        <v>07. Medio ambiente</v>
      </c>
      <c r="U609" s="57" t="str">
        <f>MID(Tabla1[[#This Row],[Aplicación]],9,4)</f>
        <v>1721</v>
      </c>
      <c r="V609" s="54" t="str">
        <f>VLOOKUP(Tabla1[[#This Row],[PROGRAMA]],Hoja1!A:B,2,FALSE)</f>
        <v>1721. Protección del medio ambiente</v>
      </c>
      <c r="W609" s="57" t="str">
        <f>MID(Tabla1[[#This Row],[Aplicación]],14,2)</f>
        <v>21</v>
      </c>
      <c r="X609" s="57" t="str">
        <f>MID(Tabla1[[#This Row],[Aplicación]],14,6)</f>
        <v>213</v>
      </c>
    </row>
    <row r="610" spans="1:24" hidden="1" x14ac:dyDescent="0.25">
      <c r="A610" s="60">
        <v>220219001275</v>
      </c>
      <c r="B610" s="43" t="s">
        <v>390</v>
      </c>
      <c r="C610" s="61">
        <v>45292</v>
      </c>
      <c r="D610" s="60">
        <v>22024002979</v>
      </c>
      <c r="E610" s="43" t="s">
        <v>1410</v>
      </c>
      <c r="F610" s="62">
        <v>19965</v>
      </c>
      <c r="G610" s="43" t="s">
        <v>687</v>
      </c>
      <c r="H610" s="43" t="s">
        <v>688</v>
      </c>
      <c r="I610" s="60">
        <v>220</v>
      </c>
      <c r="J610" s="43" t="s">
        <v>393</v>
      </c>
      <c r="K610" s="43" t="s">
        <v>393</v>
      </c>
      <c r="L610" s="43" t="s">
        <v>399</v>
      </c>
      <c r="M610" s="43" t="s">
        <v>395</v>
      </c>
      <c r="N610" s="43" t="s">
        <v>396</v>
      </c>
      <c r="O610" s="52" t="s">
        <v>321</v>
      </c>
      <c r="P610" s="63" t="s">
        <v>276</v>
      </c>
      <c r="Q610" s="57" t="str">
        <f>MID(Tabla1[[#This Row],[Aplicación]],14,1)</f>
        <v>2</v>
      </c>
      <c r="R610" s="35" t="s">
        <v>265</v>
      </c>
      <c r="S610" s="57" t="str">
        <f>MID(Tabla1[[#This Row],[Aplicación]],6,2)</f>
        <v>04</v>
      </c>
      <c r="T610" s="54" t="str">
        <f>VLOOKUP(Tabla1[[#This Row],[AREA]],Hoja1!A:B,2,FALSE)</f>
        <v>04. Hacienda, personal y modernización administrativa</v>
      </c>
      <c r="U610" s="57" t="str">
        <f>MID(Tabla1[[#This Row],[Aplicación]],9,4)</f>
        <v>9204</v>
      </c>
      <c r="V610" s="54" t="str">
        <f>VLOOKUP(Tabla1[[#This Row],[PROGRAMA]],Hoja1!A:B,2,FALSE)</f>
        <v>9204. Tecnologías de la información y comunicación</v>
      </c>
      <c r="W610" s="57" t="str">
        <f>MID(Tabla1[[#This Row],[Aplicación]],14,2)</f>
        <v>22</v>
      </c>
      <c r="X610" s="57" t="str">
        <f>MID(Tabla1[[#This Row],[Aplicación]],14,6)</f>
        <v>22799</v>
      </c>
    </row>
    <row r="611" spans="1:24" hidden="1" x14ac:dyDescent="0.25">
      <c r="A611" s="60">
        <v>220240000781</v>
      </c>
      <c r="B611" s="43" t="s">
        <v>390</v>
      </c>
      <c r="C611" s="61">
        <v>45329</v>
      </c>
      <c r="D611" s="60">
        <v>22024000606</v>
      </c>
      <c r="E611" s="43" t="s">
        <v>1226</v>
      </c>
      <c r="F611" s="62">
        <v>720</v>
      </c>
      <c r="G611" s="43" t="s">
        <v>896</v>
      </c>
      <c r="H611" s="43" t="s">
        <v>2073</v>
      </c>
      <c r="I611" s="60">
        <v>220</v>
      </c>
      <c r="J611" s="43" t="s">
        <v>398</v>
      </c>
      <c r="K611" s="43" t="s">
        <v>398</v>
      </c>
      <c r="L611" s="43" t="s">
        <v>399</v>
      </c>
      <c r="M611" s="43" t="s">
        <v>585</v>
      </c>
      <c r="N611" s="43" t="s">
        <v>539</v>
      </c>
      <c r="O611" s="52" t="s">
        <v>326</v>
      </c>
      <c r="P611" s="63" t="s">
        <v>276</v>
      </c>
      <c r="Q611" s="57" t="str">
        <f>MID(Tabla1[[#This Row],[Aplicación]],14,1)</f>
        <v>2</v>
      </c>
      <c r="R611" s="35" t="s">
        <v>265</v>
      </c>
      <c r="S611" s="57" t="str">
        <f>MID(Tabla1[[#This Row],[Aplicación]],6,2)</f>
        <v>01</v>
      </c>
      <c r="T611" s="54" t="str">
        <f>VLOOKUP(Tabla1[[#This Row],[AREA]],Hoja1!A:B,2,FALSE)</f>
        <v>01. Alcaldía</v>
      </c>
      <c r="U611" s="57" t="str">
        <f>MID(Tabla1[[#This Row],[Aplicación]],9,4)</f>
        <v>4331</v>
      </c>
      <c r="V611" s="54" t="str">
        <f>VLOOKUP(Tabla1[[#This Row],[PROGRAMA]],Hoja1!A:B,2,FALSE)</f>
        <v>4331. Desarrollo empresarial</v>
      </c>
      <c r="W611" s="57" t="str">
        <f>MID(Tabla1[[#This Row],[Aplicación]],14,2)</f>
        <v>22</v>
      </c>
      <c r="X611" s="57" t="str">
        <f>MID(Tabla1[[#This Row],[Aplicación]],14,6)</f>
        <v>22706</v>
      </c>
    </row>
    <row r="612" spans="1:24" hidden="1" x14ac:dyDescent="0.25">
      <c r="A612" s="60">
        <v>220240003056</v>
      </c>
      <c r="B612" s="43" t="s">
        <v>390</v>
      </c>
      <c r="C612" s="61">
        <v>45343</v>
      </c>
      <c r="D612" s="60">
        <v>22024001692</v>
      </c>
      <c r="E612" s="43" t="s">
        <v>1226</v>
      </c>
      <c r="F612" s="62">
        <v>720</v>
      </c>
      <c r="G612" s="43" t="s">
        <v>896</v>
      </c>
      <c r="H612" s="43" t="s">
        <v>2074</v>
      </c>
      <c r="I612" s="60">
        <v>220</v>
      </c>
      <c r="J612" s="43" t="s">
        <v>398</v>
      </c>
      <c r="K612" s="43" t="s">
        <v>398</v>
      </c>
      <c r="L612" s="43" t="s">
        <v>399</v>
      </c>
      <c r="M612" s="43" t="s">
        <v>585</v>
      </c>
      <c r="N612" s="43" t="s">
        <v>539</v>
      </c>
      <c r="O612" s="52" t="s">
        <v>326</v>
      </c>
      <c r="P612" s="63" t="s">
        <v>276</v>
      </c>
      <c r="Q612" s="57" t="str">
        <f>MID(Tabla1[[#This Row],[Aplicación]],14,1)</f>
        <v>2</v>
      </c>
      <c r="R612" s="35" t="s">
        <v>265</v>
      </c>
      <c r="S612" s="57" t="str">
        <f>MID(Tabla1[[#This Row],[Aplicación]],6,2)</f>
        <v>01</v>
      </c>
      <c r="T612" s="54" t="str">
        <f>VLOOKUP(Tabla1[[#This Row],[AREA]],Hoja1!A:B,2,FALSE)</f>
        <v>01. Alcaldía</v>
      </c>
      <c r="U612" s="57" t="str">
        <f>MID(Tabla1[[#This Row],[Aplicación]],9,4)</f>
        <v>4331</v>
      </c>
      <c r="V612" s="54" t="str">
        <f>VLOOKUP(Tabla1[[#This Row],[PROGRAMA]],Hoja1!A:B,2,FALSE)</f>
        <v>4331. Desarrollo empresarial</v>
      </c>
      <c r="W612" s="57" t="str">
        <f>MID(Tabla1[[#This Row],[Aplicación]],14,2)</f>
        <v>22</v>
      </c>
      <c r="X612" s="57" t="str">
        <f>MID(Tabla1[[#This Row],[Aplicación]],14,6)</f>
        <v>22706</v>
      </c>
    </row>
    <row r="613" spans="1:24" hidden="1" x14ac:dyDescent="0.25">
      <c r="A613" s="60">
        <v>220239000814</v>
      </c>
      <c r="B613" s="43" t="s">
        <v>390</v>
      </c>
      <c r="C613" s="61">
        <v>45292</v>
      </c>
      <c r="D613" s="60">
        <v>22024001370</v>
      </c>
      <c r="E613" s="43" t="s">
        <v>1325</v>
      </c>
      <c r="F613" s="62">
        <v>2601.5</v>
      </c>
      <c r="G613" s="43" t="s">
        <v>301</v>
      </c>
      <c r="H613" s="43" t="s">
        <v>2075</v>
      </c>
      <c r="I613" s="60">
        <v>220</v>
      </c>
      <c r="J613" s="43" t="s">
        <v>685</v>
      </c>
      <c r="K613" s="43" t="s">
        <v>398</v>
      </c>
      <c r="L613" s="43" t="s">
        <v>399</v>
      </c>
      <c r="M613" s="43" t="s">
        <v>585</v>
      </c>
      <c r="N613" s="43" t="s">
        <v>539</v>
      </c>
      <c r="O613" s="52" t="s">
        <v>326</v>
      </c>
      <c r="P613" s="63" t="s">
        <v>276</v>
      </c>
      <c r="Q613" s="57" t="str">
        <f>MID(Tabla1[[#This Row],[Aplicación]],14,1)</f>
        <v>2</v>
      </c>
      <c r="R613" s="35" t="s">
        <v>265</v>
      </c>
      <c r="S613" s="57" t="str">
        <f>MID(Tabla1[[#This Row],[Aplicación]],6,2)</f>
        <v>10</v>
      </c>
      <c r="T613" s="54" t="str">
        <f>VLOOKUP(Tabla1[[#This Row],[AREA]],Hoja1!A:B,2,FALSE)</f>
        <v>10. Personas mayores, familia y servicios sociales</v>
      </c>
      <c r="U613" s="57" t="str">
        <f>MID(Tabla1[[#This Row],[Aplicación]],9,4)</f>
        <v>2315</v>
      </c>
      <c r="V613" s="54" t="str">
        <f>VLOOKUP(Tabla1[[#This Row],[PROGRAMA]],Hoja1!A:B,2,FALSE)</f>
        <v>2315. Políticas de Igualdad e infancia</v>
      </c>
      <c r="W613" s="57" t="str">
        <f>MID(Tabla1[[#This Row],[Aplicación]],14,2)</f>
        <v>22</v>
      </c>
      <c r="X613" s="57" t="str">
        <f>MID(Tabla1[[#This Row],[Aplicación]],14,6)</f>
        <v>22699</v>
      </c>
    </row>
    <row r="614" spans="1:24" hidden="1" x14ac:dyDescent="0.25">
      <c r="A614" s="60">
        <v>220240002198</v>
      </c>
      <c r="B614" s="43" t="s">
        <v>658</v>
      </c>
      <c r="C614" s="61">
        <v>45343</v>
      </c>
      <c r="D614" s="60">
        <v>22024002299</v>
      </c>
      <c r="E614" s="43" t="s">
        <v>1212</v>
      </c>
      <c r="F614" s="62">
        <v>2876.16</v>
      </c>
      <c r="G614" s="43" t="s">
        <v>884</v>
      </c>
      <c r="H614" s="43" t="s">
        <v>2076</v>
      </c>
      <c r="I614" s="60">
        <v>240</v>
      </c>
      <c r="J614" s="43" t="s">
        <v>393</v>
      </c>
      <c r="K614" s="43" t="s">
        <v>393</v>
      </c>
      <c r="L614" s="43" t="s">
        <v>399</v>
      </c>
      <c r="M614" s="43" t="s">
        <v>395</v>
      </c>
      <c r="N614" s="43" t="s">
        <v>396</v>
      </c>
      <c r="O614" s="52" t="s">
        <v>321</v>
      </c>
      <c r="P614" s="63" t="s">
        <v>276</v>
      </c>
      <c r="Q614" s="57" t="str">
        <f>MID(Tabla1[[#This Row],[Aplicación]],14,1)</f>
        <v>2</v>
      </c>
      <c r="R614" s="35" t="s">
        <v>265</v>
      </c>
      <c r="S614" s="57" t="str">
        <f>MID(Tabla1[[#This Row],[Aplicación]],6,2)</f>
        <v>02</v>
      </c>
      <c r="T614" s="54" t="str">
        <f>VLOOKUP(Tabla1[[#This Row],[AREA]],Hoja1!A:B,2,FALSE)</f>
        <v>02. Urbanismo y vivienda</v>
      </c>
      <c r="U614" s="57" t="str">
        <f>MID(Tabla1[[#This Row],[Aplicación]],9,4)</f>
        <v>9331</v>
      </c>
      <c r="V614" s="54" t="str">
        <f>VLOOKUP(Tabla1[[#This Row],[PROGRAMA]],Hoja1!A:B,2,FALSE)</f>
        <v>9331. Gestión del patrimonio</v>
      </c>
      <c r="W614" s="57" t="str">
        <f>MID(Tabla1[[#This Row],[Aplicación]],14,2)</f>
        <v>22</v>
      </c>
      <c r="X614" s="57" t="str">
        <f>MID(Tabla1[[#This Row],[Aplicación]],14,6)</f>
        <v>224</v>
      </c>
    </row>
    <row r="615" spans="1:24" hidden="1" x14ac:dyDescent="0.25">
      <c r="A615" s="60">
        <v>220229000160</v>
      </c>
      <c r="B615" s="43" t="s">
        <v>390</v>
      </c>
      <c r="C615" s="61">
        <v>45292</v>
      </c>
      <c r="D615" s="60">
        <v>22024002824</v>
      </c>
      <c r="E615" s="43" t="s">
        <v>1256</v>
      </c>
      <c r="F615" s="62">
        <v>14331.79</v>
      </c>
      <c r="G615" s="43" t="s">
        <v>617</v>
      </c>
      <c r="H615" s="43" t="s">
        <v>618</v>
      </c>
      <c r="I615" s="60">
        <v>220</v>
      </c>
      <c r="J615" s="43" t="s">
        <v>398</v>
      </c>
      <c r="K615" s="43" t="s">
        <v>398</v>
      </c>
      <c r="L615" s="43" t="s">
        <v>399</v>
      </c>
      <c r="M615" s="43" t="s">
        <v>395</v>
      </c>
      <c r="N615" s="43" t="s">
        <v>396</v>
      </c>
      <c r="O615" s="52" t="s">
        <v>321</v>
      </c>
      <c r="P615" s="63" t="s">
        <v>276</v>
      </c>
      <c r="Q615" s="57" t="str">
        <f>MID(Tabla1[[#This Row],[Aplicación]],14,1)</f>
        <v>2</v>
      </c>
      <c r="R615" s="35" t="s">
        <v>265</v>
      </c>
      <c r="S615" s="57" t="str">
        <f>MID(Tabla1[[#This Row],[Aplicación]],6,2)</f>
        <v>06</v>
      </c>
      <c r="T615" s="54" t="str">
        <f>VLOOKUP(Tabla1[[#This Row],[AREA]],Hoja1!A:B,2,FALSE)</f>
        <v>06. Educación y cultura</v>
      </c>
      <c r="U615" s="57" t="str">
        <f>MID(Tabla1[[#This Row],[Aplicación]],9,4)</f>
        <v>3261</v>
      </c>
      <c r="V615" s="54" t="str">
        <f>VLOOKUP(Tabla1[[#This Row],[PROGRAMA]],Hoja1!A:B,2,FALSE)</f>
        <v>3261. Servicios complementarios de educación</v>
      </c>
      <c r="W615" s="57" t="str">
        <f>MID(Tabla1[[#This Row],[Aplicación]],14,2)</f>
        <v>22</v>
      </c>
      <c r="X615" s="57" t="str">
        <f>MID(Tabla1[[#This Row],[Aplicación]],14,6)</f>
        <v>22799</v>
      </c>
    </row>
    <row r="616" spans="1:24" hidden="1" x14ac:dyDescent="0.25">
      <c r="A616" s="60">
        <v>220240003700</v>
      </c>
      <c r="B616" s="43" t="s">
        <v>390</v>
      </c>
      <c r="C616" s="61">
        <v>45351</v>
      </c>
      <c r="D616" s="60">
        <v>22024002734</v>
      </c>
      <c r="E616" s="43" t="s">
        <v>1411</v>
      </c>
      <c r="F616" s="62">
        <v>750</v>
      </c>
      <c r="G616" s="43" t="s">
        <v>86</v>
      </c>
      <c r="H616" s="43" t="s">
        <v>2077</v>
      </c>
      <c r="I616" s="60">
        <v>220</v>
      </c>
      <c r="J616" s="43" t="s">
        <v>398</v>
      </c>
      <c r="K616" s="43" t="s">
        <v>398</v>
      </c>
      <c r="L616" s="43" t="s">
        <v>413</v>
      </c>
      <c r="M616" s="43" t="s">
        <v>585</v>
      </c>
      <c r="N616" s="43" t="s">
        <v>539</v>
      </c>
      <c r="O616" s="52" t="s">
        <v>326</v>
      </c>
      <c r="P616" s="63" t="s">
        <v>276</v>
      </c>
      <c r="Q616" s="57" t="str">
        <f>MID(Tabla1[[#This Row],[Aplicación]],14,1)</f>
        <v>2</v>
      </c>
      <c r="R616" s="35" t="s">
        <v>265</v>
      </c>
      <c r="S616" s="57" t="str">
        <f>MID(Tabla1[[#This Row],[Aplicación]],6,2)</f>
        <v>06</v>
      </c>
      <c r="T616" s="54" t="str">
        <f>VLOOKUP(Tabla1[[#This Row],[AREA]],Hoja1!A:B,2,FALSE)</f>
        <v>06. Educación y cultura</v>
      </c>
      <c r="U616" s="57" t="str">
        <f>MID(Tabla1[[#This Row],[Aplicación]],9,4)</f>
        <v>3231</v>
      </c>
      <c r="V616" s="54" t="str">
        <f>VLOOKUP(Tabla1[[#This Row],[PROGRAMA]],Hoja1!A:B,2,FALSE)</f>
        <v>3231. Escuelas infantiles</v>
      </c>
      <c r="W616" s="57" t="str">
        <f>MID(Tabla1[[#This Row],[Aplicación]],14,2)</f>
        <v>21</v>
      </c>
      <c r="X616" s="57" t="str">
        <f>MID(Tabla1[[#This Row],[Aplicación]],14,6)</f>
        <v>212</v>
      </c>
    </row>
    <row r="617" spans="1:24" hidden="1" x14ac:dyDescent="0.25">
      <c r="A617" s="53">
        <v>220240001330</v>
      </c>
      <c r="B617" s="45" t="s">
        <v>390</v>
      </c>
      <c r="C617" s="50">
        <v>45331</v>
      </c>
      <c r="D617" s="44">
        <v>22024001480</v>
      </c>
      <c r="E617" s="45" t="s">
        <v>1179</v>
      </c>
      <c r="F617" s="51">
        <v>750.85</v>
      </c>
      <c r="G617" s="45" t="s">
        <v>18</v>
      </c>
      <c r="H617" s="45" t="s">
        <v>2078</v>
      </c>
      <c r="I617" s="44">
        <v>220</v>
      </c>
      <c r="J617" s="45" t="s">
        <v>398</v>
      </c>
      <c r="K617" s="45" t="s">
        <v>398</v>
      </c>
      <c r="L617" s="45" t="s">
        <v>399</v>
      </c>
      <c r="M617" s="45" t="s">
        <v>585</v>
      </c>
      <c r="N617" s="45" t="s">
        <v>539</v>
      </c>
      <c r="O617" s="52" t="s">
        <v>326</v>
      </c>
      <c r="P617" s="63" t="s">
        <v>276</v>
      </c>
      <c r="Q617" s="57" t="str">
        <f>MID(Tabla1[[#This Row],[Aplicación]],14,1)</f>
        <v>2</v>
      </c>
      <c r="R617" s="35" t="s">
        <v>265</v>
      </c>
      <c r="S617" s="57" t="str">
        <f>MID(Tabla1[[#This Row],[Aplicación]],6,2)</f>
        <v>06</v>
      </c>
      <c r="T617" s="54" t="str">
        <f>VLOOKUP(Tabla1[[#This Row],[AREA]],Hoja1!A:B,2,FALSE)</f>
        <v>06. Educación y cultura</v>
      </c>
      <c r="U617" s="57" t="str">
        <f>MID(Tabla1[[#This Row],[Aplicación]],9,4)</f>
        <v>3321</v>
      </c>
      <c r="V617" s="54" t="str">
        <f>VLOOKUP(Tabla1[[#This Row],[PROGRAMA]],Hoja1!A:B,2,FALSE)</f>
        <v>3321. Bibliotecas públicas</v>
      </c>
      <c r="W617" s="57" t="str">
        <f>MID(Tabla1[[#This Row],[Aplicación]],14,2)</f>
        <v>21</v>
      </c>
      <c r="X617" s="57" t="str">
        <f>MID(Tabla1[[#This Row],[Aplicación]],14,6)</f>
        <v>213</v>
      </c>
    </row>
    <row r="618" spans="1:24" hidden="1" x14ac:dyDescent="0.25">
      <c r="A618" s="60">
        <v>220240007513</v>
      </c>
      <c r="B618" s="43" t="s">
        <v>390</v>
      </c>
      <c r="C618" s="61">
        <v>45371</v>
      </c>
      <c r="D618" s="60">
        <v>22024003438</v>
      </c>
      <c r="E618" s="43" t="s">
        <v>1274</v>
      </c>
      <c r="F618" s="62">
        <v>757.9</v>
      </c>
      <c r="G618" s="43" t="s">
        <v>341</v>
      </c>
      <c r="H618" s="43" t="s">
        <v>2079</v>
      </c>
      <c r="I618" s="60">
        <v>220</v>
      </c>
      <c r="J618" s="43" t="s">
        <v>398</v>
      </c>
      <c r="K618" s="43" t="s">
        <v>398</v>
      </c>
      <c r="L618" s="43" t="s">
        <v>399</v>
      </c>
      <c r="M618" s="43" t="s">
        <v>585</v>
      </c>
      <c r="N618" s="43" t="s">
        <v>539</v>
      </c>
      <c r="O618" s="52" t="s">
        <v>326</v>
      </c>
      <c r="P618" s="63" t="s">
        <v>276</v>
      </c>
      <c r="Q618" s="57" t="str">
        <f>MID(Tabla1[[#This Row],[Aplicación]],14,1)</f>
        <v>2</v>
      </c>
      <c r="R618" s="35" t="s">
        <v>265</v>
      </c>
      <c r="S618" s="57" t="str">
        <f>MID(Tabla1[[#This Row],[Aplicación]],6,2)</f>
        <v>06</v>
      </c>
      <c r="T618" s="54" t="str">
        <f>VLOOKUP(Tabla1[[#This Row],[AREA]],Hoja1!A:B,2,FALSE)</f>
        <v>06. Educación y cultura</v>
      </c>
      <c r="U618" s="57" t="str">
        <f>MID(Tabla1[[#This Row],[Aplicación]],9,4)</f>
        <v>3232</v>
      </c>
      <c r="V618" s="54" t="str">
        <f>VLOOKUP(Tabla1[[#This Row],[PROGRAMA]],Hoja1!A:B,2,FALSE)</f>
        <v>3232. Conservación y mantenimiento centros educación infantil y primaria</v>
      </c>
      <c r="W618" s="57" t="str">
        <f>MID(Tabla1[[#This Row],[Aplicación]],14,2)</f>
        <v>22</v>
      </c>
      <c r="X618" s="57" t="str">
        <f>MID(Tabla1[[#This Row],[Aplicación]],14,6)</f>
        <v>22799</v>
      </c>
    </row>
    <row r="619" spans="1:24" hidden="1" x14ac:dyDescent="0.25">
      <c r="A619" s="60">
        <v>220229000236</v>
      </c>
      <c r="B619" s="43" t="s">
        <v>390</v>
      </c>
      <c r="C619" s="61">
        <v>45292</v>
      </c>
      <c r="D619" s="60">
        <v>22024002846</v>
      </c>
      <c r="E619" s="43" t="s">
        <v>1251</v>
      </c>
      <c r="F619" s="62">
        <v>7063.28</v>
      </c>
      <c r="G619" s="43" t="s">
        <v>13</v>
      </c>
      <c r="H619" s="43" t="s">
        <v>722</v>
      </c>
      <c r="I619" s="60">
        <v>220</v>
      </c>
      <c r="J619" s="43" t="s">
        <v>398</v>
      </c>
      <c r="K619" s="43" t="s">
        <v>398</v>
      </c>
      <c r="L619" s="43" t="s">
        <v>399</v>
      </c>
      <c r="M619" s="43" t="s">
        <v>395</v>
      </c>
      <c r="N619" s="43" t="s">
        <v>396</v>
      </c>
      <c r="O619" s="52" t="s">
        <v>321</v>
      </c>
      <c r="P619" s="63" t="s">
        <v>276</v>
      </c>
      <c r="Q619" s="57" t="str">
        <f>MID(Tabla1[[#This Row],[Aplicación]],14,1)</f>
        <v>2</v>
      </c>
      <c r="R619" s="35" t="s">
        <v>265</v>
      </c>
      <c r="S619" s="57" t="str">
        <f>MID(Tabla1[[#This Row],[Aplicación]],6,2)</f>
        <v>03</v>
      </c>
      <c r="T619" s="54" t="str">
        <f>VLOOKUP(Tabla1[[#This Row],[AREA]],Hoja1!A:B,2,FALSE)</f>
        <v>03. Participación ciudadana y deportes</v>
      </c>
      <c r="U619" s="57" t="str">
        <f>MID(Tabla1[[#This Row],[Aplicación]],9,4)</f>
        <v>9241</v>
      </c>
      <c r="V619" s="54" t="str">
        <f>VLOOKUP(Tabla1[[#This Row],[PROGRAMA]],Hoja1!A:B,2,FALSE)</f>
        <v>9241. Participación ciudadana</v>
      </c>
      <c r="W619" s="57" t="str">
        <f>MID(Tabla1[[#This Row],[Aplicación]],14,2)</f>
        <v>22</v>
      </c>
      <c r="X619" s="57" t="str">
        <f>MID(Tabla1[[#This Row],[Aplicación]],14,6)</f>
        <v>22799</v>
      </c>
    </row>
    <row r="620" spans="1:24" hidden="1" x14ac:dyDescent="0.25">
      <c r="A620" s="53">
        <v>220239000180</v>
      </c>
      <c r="B620" s="45" t="s">
        <v>390</v>
      </c>
      <c r="C620" s="50">
        <v>45292</v>
      </c>
      <c r="D620" s="44">
        <v>22024001157</v>
      </c>
      <c r="E620" s="45" t="s">
        <v>1189</v>
      </c>
      <c r="F620" s="51">
        <v>10424</v>
      </c>
      <c r="G620" s="45" t="s">
        <v>710</v>
      </c>
      <c r="H620" s="45" t="s">
        <v>2080</v>
      </c>
      <c r="I620" s="44">
        <v>220</v>
      </c>
      <c r="J620" s="45" t="s">
        <v>398</v>
      </c>
      <c r="K620" s="45" t="s">
        <v>398</v>
      </c>
      <c r="L620" s="45" t="s">
        <v>399</v>
      </c>
      <c r="M620" s="45" t="s">
        <v>395</v>
      </c>
      <c r="N620" s="45" t="s">
        <v>396</v>
      </c>
      <c r="O620" s="52" t="s">
        <v>321</v>
      </c>
      <c r="P620" s="63" t="s">
        <v>276</v>
      </c>
      <c r="Q620" s="57" t="str">
        <f>MID(Tabla1[[#This Row],[Aplicación]],14,1)</f>
        <v>2</v>
      </c>
      <c r="R620" s="35" t="s">
        <v>265</v>
      </c>
      <c r="S620" s="57" t="str">
        <f>MID(Tabla1[[#This Row],[Aplicación]],6,2)</f>
        <v>10</v>
      </c>
      <c r="T620" s="54" t="str">
        <f>VLOOKUP(Tabla1[[#This Row],[AREA]],Hoja1!A:B,2,FALSE)</f>
        <v>10. Personas mayores, familia y servicios sociales</v>
      </c>
      <c r="U620" s="57" t="str">
        <f>MID(Tabla1[[#This Row],[Aplicación]],9,4)</f>
        <v>2312</v>
      </c>
      <c r="V620" s="54" t="str">
        <f>VLOOKUP(Tabla1[[#This Row],[PROGRAMA]],Hoja1!A:B,2,FALSE)</f>
        <v>2312. Iniciativas sociales</v>
      </c>
      <c r="W620" s="57" t="str">
        <f>MID(Tabla1[[#This Row],[Aplicación]],14,2)</f>
        <v>22</v>
      </c>
      <c r="X620" s="57" t="str">
        <f>MID(Tabla1[[#This Row],[Aplicación]],14,6)</f>
        <v>22799</v>
      </c>
    </row>
    <row r="621" spans="1:24" hidden="1" x14ac:dyDescent="0.25">
      <c r="A621" s="53">
        <v>220240004871</v>
      </c>
      <c r="B621" s="45" t="s">
        <v>390</v>
      </c>
      <c r="C621" s="50">
        <v>45356</v>
      </c>
      <c r="D621" s="44">
        <v>22024002176</v>
      </c>
      <c r="E621" s="45" t="s">
        <v>1234</v>
      </c>
      <c r="F621" s="51">
        <v>10424</v>
      </c>
      <c r="G621" s="45" t="s">
        <v>710</v>
      </c>
      <c r="H621" s="45" t="s">
        <v>2081</v>
      </c>
      <c r="I621" s="44">
        <v>220</v>
      </c>
      <c r="J621" s="45" t="s">
        <v>398</v>
      </c>
      <c r="K621" s="45" t="s">
        <v>398</v>
      </c>
      <c r="L621" s="45" t="s">
        <v>399</v>
      </c>
      <c r="M621" s="45" t="s">
        <v>395</v>
      </c>
      <c r="N621" s="45" t="s">
        <v>396</v>
      </c>
      <c r="O621" s="52" t="s">
        <v>321</v>
      </c>
      <c r="P621" s="63" t="s">
        <v>276</v>
      </c>
      <c r="Q621" s="57" t="str">
        <f>MID(Tabla1[[#This Row],[Aplicación]],14,1)</f>
        <v>2</v>
      </c>
      <c r="R621" s="35" t="s">
        <v>265</v>
      </c>
      <c r="S621" s="57" t="str">
        <f>MID(Tabla1[[#This Row],[Aplicación]],6,2)</f>
        <v>10</v>
      </c>
      <c r="T621" s="54" t="str">
        <f>VLOOKUP(Tabla1[[#This Row],[AREA]],Hoja1!A:B,2,FALSE)</f>
        <v>10. Personas mayores, familia y servicios sociales</v>
      </c>
      <c r="U621" s="57" t="str">
        <f>MID(Tabla1[[#This Row],[Aplicación]],9,4)</f>
        <v>2314</v>
      </c>
      <c r="V621" s="54" t="str">
        <f>VLOOKUP(Tabla1[[#This Row],[PROGRAMA]],Hoja1!A:B,2,FALSE)</f>
        <v>2314. Centro de programas juveniles</v>
      </c>
      <c r="W621" s="57" t="str">
        <f>MID(Tabla1[[#This Row],[Aplicación]],14,2)</f>
        <v>22</v>
      </c>
      <c r="X621" s="57" t="str">
        <f>MID(Tabla1[[#This Row],[Aplicación]],14,6)</f>
        <v>22799</v>
      </c>
    </row>
    <row r="622" spans="1:24" hidden="1" x14ac:dyDescent="0.25">
      <c r="A622" s="60">
        <v>220240001462</v>
      </c>
      <c r="B622" s="43" t="s">
        <v>702</v>
      </c>
      <c r="C622" s="61">
        <v>45341</v>
      </c>
      <c r="D622" s="60">
        <v>22024001380</v>
      </c>
      <c r="E622" s="43" t="s">
        <v>1262</v>
      </c>
      <c r="F622" s="62">
        <v>767.72</v>
      </c>
      <c r="G622" s="43" t="s">
        <v>60</v>
      </c>
      <c r="H622" s="43" t="s">
        <v>2082</v>
      </c>
      <c r="I622" s="60">
        <v>300</v>
      </c>
      <c r="J622" s="43" t="s">
        <v>398</v>
      </c>
      <c r="K622" s="43" t="s">
        <v>393</v>
      </c>
      <c r="L622" s="43" t="s">
        <v>413</v>
      </c>
      <c r="M622" s="43" t="s">
        <v>585</v>
      </c>
      <c r="N622" s="43" t="s">
        <v>539</v>
      </c>
      <c r="O622" s="52" t="s">
        <v>326</v>
      </c>
      <c r="P622" s="63" t="s">
        <v>276</v>
      </c>
      <c r="Q622" s="57" t="str">
        <f>MID(Tabla1[[#This Row],[Aplicación]],14,1)</f>
        <v>2</v>
      </c>
      <c r="R622" s="35" t="s">
        <v>265</v>
      </c>
      <c r="S622" s="57" t="str">
        <f>MID(Tabla1[[#This Row],[Aplicación]],6,2)</f>
        <v>03</v>
      </c>
      <c r="T622" s="54" t="str">
        <f>VLOOKUP(Tabla1[[#This Row],[AREA]],Hoja1!A:B,2,FALSE)</f>
        <v>03. Participación ciudadana y deportes</v>
      </c>
      <c r="U622" s="57" t="str">
        <f>MID(Tabla1[[#This Row],[Aplicación]],9,4)</f>
        <v>9241</v>
      </c>
      <c r="V622" s="54" t="str">
        <f>VLOOKUP(Tabla1[[#This Row],[PROGRAMA]],Hoja1!A:B,2,FALSE)</f>
        <v>9241. Participación ciudadana</v>
      </c>
      <c r="W622" s="57" t="str">
        <f>MID(Tabla1[[#This Row],[Aplicación]],14,2)</f>
        <v>21</v>
      </c>
      <c r="X622" s="57" t="str">
        <f>MID(Tabla1[[#This Row],[Aplicación]],14,6)</f>
        <v>213</v>
      </c>
    </row>
    <row r="623" spans="1:24" hidden="1" x14ac:dyDescent="0.25">
      <c r="A623" s="60">
        <v>220240004868</v>
      </c>
      <c r="B623" s="43" t="s">
        <v>673</v>
      </c>
      <c r="C623" s="61">
        <v>45356</v>
      </c>
      <c r="D623" s="60">
        <v>22024001157</v>
      </c>
      <c r="E623" s="43" t="s">
        <v>1189</v>
      </c>
      <c r="F623" s="62">
        <v>-10424</v>
      </c>
      <c r="G623" s="43" t="s">
        <v>710</v>
      </c>
      <c r="H623" s="43" t="s">
        <v>2084</v>
      </c>
      <c r="I623" s="60">
        <v>220</v>
      </c>
      <c r="J623" s="43" t="s">
        <v>398</v>
      </c>
      <c r="K623" s="43" t="s">
        <v>398</v>
      </c>
      <c r="L623" s="43" t="s">
        <v>399</v>
      </c>
      <c r="M623" s="43" t="s">
        <v>395</v>
      </c>
      <c r="N623" s="43" t="s">
        <v>396</v>
      </c>
      <c r="O623" s="52" t="s">
        <v>321</v>
      </c>
      <c r="P623" s="63" t="s">
        <v>276</v>
      </c>
      <c r="Q623" s="57" t="str">
        <f>MID(Tabla1[[#This Row],[Aplicación]],14,1)</f>
        <v>2</v>
      </c>
      <c r="R623" s="35" t="s">
        <v>265</v>
      </c>
      <c r="S623" s="57" t="str">
        <f>MID(Tabla1[[#This Row],[Aplicación]],6,2)</f>
        <v>10</v>
      </c>
      <c r="T623" s="54" t="str">
        <f>VLOOKUP(Tabla1[[#This Row],[AREA]],Hoja1!A:B,2,FALSE)</f>
        <v>10. Personas mayores, familia y servicios sociales</v>
      </c>
      <c r="U623" s="57" t="str">
        <f>MID(Tabla1[[#This Row],[Aplicación]],9,4)</f>
        <v>2312</v>
      </c>
      <c r="V623" s="54" t="str">
        <f>VLOOKUP(Tabla1[[#This Row],[PROGRAMA]],Hoja1!A:B,2,FALSE)</f>
        <v>2312. Iniciativas sociales</v>
      </c>
      <c r="W623" s="57" t="str">
        <f>MID(Tabla1[[#This Row],[Aplicación]],14,2)</f>
        <v>22</v>
      </c>
      <c r="X623" s="57" t="str">
        <f>MID(Tabla1[[#This Row],[Aplicación]],14,6)</f>
        <v>22799</v>
      </c>
    </row>
    <row r="624" spans="1:24" hidden="1" x14ac:dyDescent="0.25">
      <c r="A624" s="60">
        <v>220240005356</v>
      </c>
      <c r="B624" s="43" t="s">
        <v>390</v>
      </c>
      <c r="C624" s="61">
        <v>45359</v>
      </c>
      <c r="D624" s="60">
        <v>22024003174</v>
      </c>
      <c r="E624" s="43" t="s">
        <v>1178</v>
      </c>
      <c r="F624" s="62">
        <v>798.6</v>
      </c>
      <c r="G624" s="43" t="s">
        <v>784</v>
      </c>
      <c r="H624" s="43" t="s">
        <v>2085</v>
      </c>
      <c r="I624" s="60">
        <v>220</v>
      </c>
      <c r="J624" s="43" t="s">
        <v>398</v>
      </c>
      <c r="K624" s="43" t="s">
        <v>398</v>
      </c>
      <c r="L624" s="43" t="s">
        <v>399</v>
      </c>
      <c r="M624" s="43" t="s">
        <v>585</v>
      </c>
      <c r="N624" s="43" t="s">
        <v>539</v>
      </c>
      <c r="O624" s="52" t="s">
        <v>326</v>
      </c>
      <c r="P624" s="63" t="s">
        <v>276</v>
      </c>
      <c r="Q624" s="57" t="str">
        <f>MID(Tabla1[[#This Row],[Aplicación]],14,1)</f>
        <v>2</v>
      </c>
      <c r="R624" s="35" t="s">
        <v>265</v>
      </c>
      <c r="S624" s="57" t="str">
        <f>MID(Tabla1[[#This Row],[Aplicación]],6,2)</f>
        <v>06</v>
      </c>
      <c r="T624" s="54" t="str">
        <f>VLOOKUP(Tabla1[[#This Row],[AREA]],Hoja1!A:B,2,FALSE)</f>
        <v>06. Educación y cultura</v>
      </c>
      <c r="U624" s="57" t="str">
        <f>MID(Tabla1[[#This Row],[Aplicación]],9,4)</f>
        <v>3232</v>
      </c>
      <c r="V624" s="54" t="str">
        <f>VLOOKUP(Tabla1[[#This Row],[PROGRAMA]],Hoja1!A:B,2,FALSE)</f>
        <v>3232. Conservación y mantenimiento centros educación infantil y primaria</v>
      </c>
      <c r="W624" s="57" t="str">
        <f>MID(Tabla1[[#This Row],[Aplicación]],14,2)</f>
        <v>21</v>
      </c>
      <c r="X624" s="57" t="str">
        <f>MID(Tabla1[[#This Row],[Aplicación]],14,6)</f>
        <v>213</v>
      </c>
    </row>
    <row r="625" spans="1:24" hidden="1" x14ac:dyDescent="0.25">
      <c r="A625" s="60">
        <v>220239000093</v>
      </c>
      <c r="B625" s="43" t="s">
        <v>390</v>
      </c>
      <c r="C625" s="61">
        <v>45292</v>
      </c>
      <c r="D625" s="60">
        <v>22024001152</v>
      </c>
      <c r="E625" s="43" t="s">
        <v>1385</v>
      </c>
      <c r="F625" s="62">
        <v>11656</v>
      </c>
      <c r="G625" s="43" t="s">
        <v>711</v>
      </c>
      <c r="H625" s="43" t="s">
        <v>2086</v>
      </c>
      <c r="I625" s="60">
        <v>220</v>
      </c>
      <c r="J625" s="43" t="s">
        <v>398</v>
      </c>
      <c r="K625" s="43" t="s">
        <v>398</v>
      </c>
      <c r="L625" s="43" t="s">
        <v>399</v>
      </c>
      <c r="M625" s="43" t="s">
        <v>395</v>
      </c>
      <c r="N625" s="43" t="s">
        <v>396</v>
      </c>
      <c r="O625" s="52" t="s">
        <v>321</v>
      </c>
      <c r="P625" s="63" t="s">
        <v>276</v>
      </c>
      <c r="Q625" s="57" t="str">
        <f>MID(Tabla1[[#This Row],[Aplicación]],14,1)</f>
        <v>2</v>
      </c>
      <c r="R625" s="35" t="s">
        <v>265</v>
      </c>
      <c r="S625" s="57" t="str">
        <f>MID(Tabla1[[#This Row],[Aplicación]],6,2)</f>
        <v>07</v>
      </c>
      <c r="T625" s="54" t="str">
        <f>VLOOKUP(Tabla1[[#This Row],[AREA]],Hoja1!A:B,2,FALSE)</f>
        <v>07. Medio ambiente</v>
      </c>
      <c r="U625" s="57" t="str">
        <f>MID(Tabla1[[#This Row],[Aplicación]],9,4)</f>
        <v>1701</v>
      </c>
      <c r="V625" s="54" t="str">
        <f>VLOOKUP(Tabla1[[#This Row],[PROGRAMA]],Hoja1!A:B,2,FALSE)</f>
        <v>1701. Dirección del área de medio ambiente</v>
      </c>
      <c r="W625" s="57" t="str">
        <f>MID(Tabla1[[#This Row],[Aplicación]],14,2)</f>
        <v>22</v>
      </c>
      <c r="X625" s="57" t="str">
        <f>MID(Tabla1[[#This Row],[Aplicación]],14,6)</f>
        <v>22799</v>
      </c>
    </row>
    <row r="626" spans="1:24" hidden="1" x14ac:dyDescent="0.25">
      <c r="A626" s="60">
        <v>220240003078</v>
      </c>
      <c r="B626" s="43" t="s">
        <v>390</v>
      </c>
      <c r="C626" s="61">
        <v>45343</v>
      </c>
      <c r="D626" s="60">
        <v>22024001819</v>
      </c>
      <c r="E626" s="43" t="s">
        <v>1315</v>
      </c>
      <c r="F626" s="62">
        <v>800</v>
      </c>
      <c r="G626" s="43" t="s">
        <v>2087</v>
      </c>
      <c r="H626" s="43" t="s">
        <v>2088</v>
      </c>
      <c r="I626" s="60">
        <v>220</v>
      </c>
      <c r="J626" s="43" t="s">
        <v>393</v>
      </c>
      <c r="K626" s="43" t="s">
        <v>393</v>
      </c>
      <c r="L626" s="43" t="s">
        <v>399</v>
      </c>
      <c r="M626" s="43" t="s">
        <v>585</v>
      </c>
      <c r="N626" s="43" t="s">
        <v>539</v>
      </c>
      <c r="O626" s="52" t="s">
        <v>326</v>
      </c>
      <c r="P626" s="63" t="s">
        <v>276</v>
      </c>
      <c r="Q626" s="57" t="str">
        <f>MID(Tabla1[[#This Row],[Aplicación]],14,1)</f>
        <v>2</v>
      </c>
      <c r="R626" s="35" t="s">
        <v>265</v>
      </c>
      <c r="S626" s="57" t="str">
        <f>MID(Tabla1[[#This Row],[Aplicación]],6,2)</f>
        <v>10</v>
      </c>
      <c r="T626" s="54" t="str">
        <f>VLOOKUP(Tabla1[[#This Row],[AREA]],Hoja1!A:B,2,FALSE)</f>
        <v>10. Personas mayores, familia y servicios sociales</v>
      </c>
      <c r="U626" s="57" t="str">
        <f>MID(Tabla1[[#This Row],[Aplicación]],9,4)</f>
        <v>2314</v>
      </c>
      <c r="V626" s="54" t="str">
        <f>VLOOKUP(Tabla1[[#This Row],[PROGRAMA]],Hoja1!A:B,2,FALSE)</f>
        <v>2314. Centro de programas juveniles</v>
      </c>
      <c r="W626" s="57" t="str">
        <f>MID(Tabla1[[#This Row],[Aplicación]],14,2)</f>
        <v>22</v>
      </c>
      <c r="X626" s="57" t="str">
        <f>MID(Tabla1[[#This Row],[Aplicación]],14,6)</f>
        <v>22613</v>
      </c>
    </row>
    <row r="627" spans="1:24" hidden="1" x14ac:dyDescent="0.25">
      <c r="A627" s="60">
        <v>220229000553</v>
      </c>
      <c r="B627" s="43" t="s">
        <v>390</v>
      </c>
      <c r="C627" s="61">
        <v>45292</v>
      </c>
      <c r="D627" s="60">
        <v>22024003229</v>
      </c>
      <c r="E627" s="43" t="s">
        <v>1332</v>
      </c>
      <c r="F627" s="62">
        <v>38812.5</v>
      </c>
      <c r="G627" s="43" t="s">
        <v>586</v>
      </c>
      <c r="H627" s="43" t="s">
        <v>689</v>
      </c>
      <c r="I627" s="60">
        <v>220</v>
      </c>
      <c r="J627" s="43" t="s">
        <v>487</v>
      </c>
      <c r="K627" s="43" t="s">
        <v>398</v>
      </c>
      <c r="L627" s="43" t="s">
        <v>399</v>
      </c>
      <c r="M627" s="43" t="s">
        <v>395</v>
      </c>
      <c r="N627" s="43" t="s">
        <v>396</v>
      </c>
      <c r="O627" s="52" t="s">
        <v>321</v>
      </c>
      <c r="P627" s="63" t="s">
        <v>276</v>
      </c>
      <c r="Q627" s="57" t="str">
        <f>MID(Tabla1[[#This Row],[Aplicación]],14,1)</f>
        <v>2</v>
      </c>
      <c r="R627" s="35" t="s">
        <v>265</v>
      </c>
      <c r="S627" s="57" t="str">
        <f>MID(Tabla1[[#This Row],[Aplicación]],6,2)</f>
        <v>10</v>
      </c>
      <c r="T627" s="54" t="str">
        <f>VLOOKUP(Tabla1[[#This Row],[AREA]],Hoja1!A:B,2,FALSE)</f>
        <v>10. Personas mayores, familia y servicios sociales</v>
      </c>
      <c r="U627" s="57" t="str">
        <f>MID(Tabla1[[#This Row],[Aplicación]],9,4)</f>
        <v>2315</v>
      </c>
      <c r="V627" s="54" t="str">
        <f>VLOOKUP(Tabla1[[#This Row],[PROGRAMA]],Hoja1!A:B,2,FALSE)</f>
        <v>2315. Políticas de Igualdad e infancia</v>
      </c>
      <c r="W627" s="57" t="str">
        <f>MID(Tabla1[[#This Row],[Aplicación]],14,2)</f>
        <v>22</v>
      </c>
      <c r="X627" s="57" t="str">
        <f>MID(Tabla1[[#This Row],[Aplicación]],14,6)</f>
        <v>22620</v>
      </c>
    </row>
    <row r="628" spans="1:24" hidden="1" x14ac:dyDescent="0.25">
      <c r="A628" s="60">
        <v>220240003079</v>
      </c>
      <c r="B628" s="43" t="s">
        <v>390</v>
      </c>
      <c r="C628" s="61">
        <v>45343</v>
      </c>
      <c r="D628" s="60">
        <v>22024001820</v>
      </c>
      <c r="E628" s="43" t="s">
        <v>1315</v>
      </c>
      <c r="F628" s="62">
        <v>800</v>
      </c>
      <c r="G628" s="43" t="s">
        <v>2087</v>
      </c>
      <c r="H628" s="43" t="s">
        <v>2089</v>
      </c>
      <c r="I628" s="60">
        <v>220</v>
      </c>
      <c r="J628" s="43" t="s">
        <v>393</v>
      </c>
      <c r="K628" s="43" t="s">
        <v>393</v>
      </c>
      <c r="L628" s="43" t="s">
        <v>399</v>
      </c>
      <c r="M628" s="43" t="s">
        <v>585</v>
      </c>
      <c r="N628" s="43" t="s">
        <v>539</v>
      </c>
      <c r="O628" s="52" t="s">
        <v>326</v>
      </c>
      <c r="P628" s="63" t="s">
        <v>276</v>
      </c>
      <c r="Q628" s="57" t="str">
        <f>MID(Tabla1[[#This Row],[Aplicación]],14,1)</f>
        <v>2</v>
      </c>
      <c r="R628" s="35" t="s">
        <v>265</v>
      </c>
      <c r="S628" s="57" t="str">
        <f>MID(Tabla1[[#This Row],[Aplicación]],6,2)</f>
        <v>10</v>
      </c>
      <c r="T628" s="54" t="str">
        <f>VLOOKUP(Tabla1[[#This Row],[AREA]],Hoja1!A:B,2,FALSE)</f>
        <v>10. Personas mayores, familia y servicios sociales</v>
      </c>
      <c r="U628" s="57" t="str">
        <f>MID(Tabla1[[#This Row],[Aplicación]],9,4)</f>
        <v>2314</v>
      </c>
      <c r="V628" s="54" t="str">
        <f>VLOOKUP(Tabla1[[#This Row],[PROGRAMA]],Hoja1!A:B,2,FALSE)</f>
        <v>2314. Centro de programas juveniles</v>
      </c>
      <c r="W628" s="57" t="str">
        <f>MID(Tabla1[[#This Row],[Aplicación]],14,2)</f>
        <v>22</v>
      </c>
      <c r="X628" s="57" t="str">
        <f>MID(Tabla1[[#This Row],[Aplicación]],14,6)</f>
        <v>22613</v>
      </c>
    </row>
    <row r="629" spans="1:24" hidden="1" x14ac:dyDescent="0.25">
      <c r="A629" s="60">
        <v>220240003043</v>
      </c>
      <c r="B629" s="43" t="s">
        <v>390</v>
      </c>
      <c r="C629" s="61">
        <v>45343</v>
      </c>
      <c r="D629" s="60">
        <v>22024001622</v>
      </c>
      <c r="E629" s="43" t="s">
        <v>1294</v>
      </c>
      <c r="F629" s="62">
        <v>808.92</v>
      </c>
      <c r="G629" s="43" t="s">
        <v>1110</v>
      </c>
      <c r="H629" s="43" t="s">
        <v>2090</v>
      </c>
      <c r="I629" s="60">
        <v>220</v>
      </c>
      <c r="J629" s="43" t="s">
        <v>537</v>
      </c>
      <c r="K629" s="43" t="s">
        <v>537</v>
      </c>
      <c r="L629" s="43" t="s">
        <v>413</v>
      </c>
      <c r="M629" s="43" t="s">
        <v>585</v>
      </c>
      <c r="N629" s="43" t="s">
        <v>539</v>
      </c>
      <c r="O629" s="52" t="s">
        <v>326</v>
      </c>
      <c r="P629" s="63" t="s">
        <v>276</v>
      </c>
      <c r="Q629" s="57" t="str">
        <f>MID(Tabla1[[#This Row],[Aplicación]],14,1)</f>
        <v>2</v>
      </c>
      <c r="R629" s="35" t="s">
        <v>265</v>
      </c>
      <c r="S629" s="57" t="str">
        <f>MID(Tabla1[[#This Row],[Aplicación]],6,2)</f>
        <v>06</v>
      </c>
      <c r="T629" s="54" t="str">
        <f>VLOOKUP(Tabla1[[#This Row],[AREA]],Hoja1!A:B,2,FALSE)</f>
        <v>06. Educación y cultura</v>
      </c>
      <c r="U629" s="57" t="str">
        <f>MID(Tabla1[[#This Row],[Aplicación]],9,4)</f>
        <v>3321</v>
      </c>
      <c r="V629" s="54" t="str">
        <f>VLOOKUP(Tabla1[[#This Row],[PROGRAMA]],Hoja1!A:B,2,FALSE)</f>
        <v>3321. Bibliotecas públicas</v>
      </c>
      <c r="W629" s="57" t="str">
        <f>MID(Tabla1[[#This Row],[Aplicación]],14,2)</f>
        <v>22</v>
      </c>
      <c r="X629" s="57" t="str">
        <f>MID(Tabla1[[#This Row],[Aplicación]],14,6)</f>
        <v>22001</v>
      </c>
    </row>
    <row r="630" spans="1:24" hidden="1" x14ac:dyDescent="0.25">
      <c r="A630" s="60">
        <v>220239000546</v>
      </c>
      <c r="B630" s="43" t="s">
        <v>390</v>
      </c>
      <c r="C630" s="61">
        <v>45292</v>
      </c>
      <c r="D630" s="60">
        <v>22024001313</v>
      </c>
      <c r="E630" s="43" t="s">
        <v>1256</v>
      </c>
      <c r="F630" s="62">
        <v>2500</v>
      </c>
      <c r="G630" s="43" t="s">
        <v>956</v>
      </c>
      <c r="H630" s="43" t="s">
        <v>2091</v>
      </c>
      <c r="I630" s="60">
        <v>220</v>
      </c>
      <c r="J630" s="43" t="s">
        <v>398</v>
      </c>
      <c r="K630" s="43" t="s">
        <v>398</v>
      </c>
      <c r="L630" s="43" t="s">
        <v>399</v>
      </c>
      <c r="M630" s="43" t="s">
        <v>585</v>
      </c>
      <c r="N630" s="43" t="s">
        <v>539</v>
      </c>
      <c r="O630" s="52" t="s">
        <v>326</v>
      </c>
      <c r="P630" s="63" t="s">
        <v>276</v>
      </c>
      <c r="Q630" s="57" t="str">
        <f>MID(Tabla1[[#This Row],[Aplicación]],14,1)</f>
        <v>2</v>
      </c>
      <c r="R630" s="35" t="s">
        <v>265</v>
      </c>
      <c r="S630" s="57" t="str">
        <f>MID(Tabla1[[#This Row],[Aplicación]],6,2)</f>
        <v>06</v>
      </c>
      <c r="T630" s="54" t="str">
        <f>VLOOKUP(Tabla1[[#This Row],[AREA]],Hoja1!A:B,2,FALSE)</f>
        <v>06. Educación y cultura</v>
      </c>
      <c r="U630" s="57" t="str">
        <f>MID(Tabla1[[#This Row],[Aplicación]],9,4)</f>
        <v>3261</v>
      </c>
      <c r="V630" s="54" t="str">
        <f>VLOOKUP(Tabla1[[#This Row],[PROGRAMA]],Hoja1!A:B,2,FALSE)</f>
        <v>3261. Servicios complementarios de educación</v>
      </c>
      <c r="W630" s="57" t="str">
        <f>MID(Tabla1[[#This Row],[Aplicación]],14,2)</f>
        <v>22</v>
      </c>
      <c r="X630" s="57" t="str">
        <f>MID(Tabla1[[#This Row],[Aplicación]],14,6)</f>
        <v>22799</v>
      </c>
    </row>
    <row r="631" spans="1:24" hidden="1" x14ac:dyDescent="0.25">
      <c r="A631" s="60">
        <v>220240004081</v>
      </c>
      <c r="B631" s="43" t="s">
        <v>390</v>
      </c>
      <c r="C631" s="61">
        <v>45353</v>
      </c>
      <c r="D631" s="60">
        <v>22024002919</v>
      </c>
      <c r="E631" s="43" t="s">
        <v>1391</v>
      </c>
      <c r="F631" s="62">
        <v>816.26</v>
      </c>
      <c r="G631" s="43" t="s">
        <v>1903</v>
      </c>
      <c r="H631" s="43" t="s">
        <v>2092</v>
      </c>
      <c r="I631" s="60">
        <v>220</v>
      </c>
      <c r="J631" s="43" t="s">
        <v>398</v>
      </c>
      <c r="K631" s="43" t="s">
        <v>398</v>
      </c>
      <c r="L631" s="43" t="s">
        <v>399</v>
      </c>
      <c r="M631" s="43" t="s">
        <v>585</v>
      </c>
      <c r="N631" s="43" t="s">
        <v>539</v>
      </c>
      <c r="O631" s="52" t="s">
        <v>326</v>
      </c>
      <c r="P631" s="63" t="s">
        <v>276</v>
      </c>
      <c r="Q631" s="57" t="str">
        <f>MID(Tabla1[[#This Row],[Aplicación]],14,1)</f>
        <v>2</v>
      </c>
      <c r="R631" s="35" t="s">
        <v>265</v>
      </c>
      <c r="S631" s="57" t="str">
        <f>MID(Tabla1[[#This Row],[Aplicación]],6,2)</f>
        <v>01</v>
      </c>
      <c r="T631" s="54" t="str">
        <f>VLOOKUP(Tabla1[[#This Row],[AREA]],Hoja1!A:B,2,FALSE)</f>
        <v>01. Alcaldía</v>
      </c>
      <c r="U631" s="57" t="str">
        <f>MID(Tabla1[[#This Row],[Aplicación]],9,4)</f>
        <v>9205</v>
      </c>
      <c r="V631" s="54" t="str">
        <f>VLOOKUP(Tabla1[[#This Row],[PROGRAMA]],Hoja1!A:B,2,FALSE)</f>
        <v>9205. Imprenta municipal</v>
      </c>
      <c r="W631" s="57" t="str">
        <f>MID(Tabla1[[#This Row],[Aplicación]],14,2)</f>
        <v>20</v>
      </c>
      <c r="X631" s="57" t="str">
        <f>MID(Tabla1[[#This Row],[Aplicación]],14,6)</f>
        <v>203</v>
      </c>
    </row>
    <row r="632" spans="1:24" hidden="1" x14ac:dyDescent="0.25">
      <c r="A632" s="60">
        <v>220240004075</v>
      </c>
      <c r="B632" s="43" t="s">
        <v>390</v>
      </c>
      <c r="C632" s="61">
        <v>45353</v>
      </c>
      <c r="D632" s="60">
        <v>22024002790</v>
      </c>
      <c r="E632" s="43" t="s">
        <v>1409</v>
      </c>
      <c r="F632" s="62">
        <v>824.24</v>
      </c>
      <c r="G632" s="43" t="s">
        <v>18</v>
      </c>
      <c r="H632" s="43" t="s">
        <v>2093</v>
      </c>
      <c r="I632" s="60">
        <v>220</v>
      </c>
      <c r="J632" s="43" t="s">
        <v>398</v>
      </c>
      <c r="K632" s="43" t="s">
        <v>398</v>
      </c>
      <c r="L632" s="43" t="s">
        <v>399</v>
      </c>
      <c r="M632" s="43" t="s">
        <v>585</v>
      </c>
      <c r="N632" s="43" t="s">
        <v>539</v>
      </c>
      <c r="O632" s="52" t="s">
        <v>326</v>
      </c>
      <c r="P632" s="63" t="s">
        <v>276</v>
      </c>
      <c r="Q632" s="57" t="str">
        <f>MID(Tabla1[[#This Row],[Aplicación]],14,1)</f>
        <v>2</v>
      </c>
      <c r="R632" s="35" t="s">
        <v>265</v>
      </c>
      <c r="S632" s="57" t="str">
        <f>MID(Tabla1[[#This Row],[Aplicación]],6,2)</f>
        <v>07</v>
      </c>
      <c r="T632" s="54" t="str">
        <f>VLOOKUP(Tabla1[[#This Row],[AREA]],Hoja1!A:B,2,FALSE)</f>
        <v>07. Medio ambiente</v>
      </c>
      <c r="U632" s="57" t="str">
        <f>MID(Tabla1[[#This Row],[Aplicación]],9,4)</f>
        <v>1721</v>
      </c>
      <c r="V632" s="54" t="str">
        <f>VLOOKUP(Tabla1[[#This Row],[PROGRAMA]],Hoja1!A:B,2,FALSE)</f>
        <v>1721. Protección del medio ambiente</v>
      </c>
      <c r="W632" s="57" t="str">
        <f>MID(Tabla1[[#This Row],[Aplicación]],14,2)</f>
        <v>21</v>
      </c>
      <c r="X632" s="57" t="str">
        <f>MID(Tabla1[[#This Row],[Aplicación]],14,6)</f>
        <v>213</v>
      </c>
    </row>
    <row r="633" spans="1:24" hidden="1" x14ac:dyDescent="0.25">
      <c r="A633" s="60">
        <v>220239000881</v>
      </c>
      <c r="B633" s="43" t="s">
        <v>390</v>
      </c>
      <c r="C633" s="61">
        <v>45292</v>
      </c>
      <c r="D633" s="60">
        <v>22024001280</v>
      </c>
      <c r="E633" s="43" t="s">
        <v>1409</v>
      </c>
      <c r="F633" s="62">
        <v>3872</v>
      </c>
      <c r="G633" s="43" t="s">
        <v>793</v>
      </c>
      <c r="H633" s="43" t="s">
        <v>2094</v>
      </c>
      <c r="I633" s="60">
        <v>220</v>
      </c>
      <c r="J633" s="43" t="s">
        <v>393</v>
      </c>
      <c r="K633" s="43" t="s">
        <v>393</v>
      </c>
      <c r="L633" s="43" t="s">
        <v>413</v>
      </c>
      <c r="M633" s="43" t="s">
        <v>395</v>
      </c>
      <c r="N633" s="43" t="s">
        <v>396</v>
      </c>
      <c r="O633" s="52" t="s">
        <v>321</v>
      </c>
      <c r="P633" s="63" t="s">
        <v>276</v>
      </c>
      <c r="Q633" s="57" t="str">
        <f>MID(Tabla1[[#This Row],[Aplicación]],14,1)</f>
        <v>2</v>
      </c>
      <c r="R633" s="35" t="s">
        <v>265</v>
      </c>
      <c r="S633" s="57" t="str">
        <f>MID(Tabla1[[#This Row],[Aplicación]],6,2)</f>
        <v>07</v>
      </c>
      <c r="T633" s="54" t="str">
        <f>VLOOKUP(Tabla1[[#This Row],[AREA]],Hoja1!A:B,2,FALSE)</f>
        <v>07. Medio ambiente</v>
      </c>
      <c r="U633" s="57" t="str">
        <f>MID(Tabla1[[#This Row],[Aplicación]],9,4)</f>
        <v>1721</v>
      </c>
      <c r="V633" s="54" t="str">
        <f>VLOOKUP(Tabla1[[#This Row],[PROGRAMA]],Hoja1!A:B,2,FALSE)</f>
        <v>1721. Protección del medio ambiente</v>
      </c>
      <c r="W633" s="57" t="str">
        <f>MID(Tabla1[[#This Row],[Aplicación]],14,2)</f>
        <v>21</v>
      </c>
      <c r="X633" s="57" t="str">
        <f>MID(Tabla1[[#This Row],[Aplicación]],14,6)</f>
        <v>213</v>
      </c>
    </row>
    <row r="634" spans="1:24" hidden="1" x14ac:dyDescent="0.25">
      <c r="A634" s="60">
        <v>220240008418</v>
      </c>
      <c r="B634" s="43" t="s">
        <v>390</v>
      </c>
      <c r="C634" s="61">
        <v>45373</v>
      </c>
      <c r="D634" s="60">
        <v>22024003580</v>
      </c>
      <c r="E634" s="43" t="s">
        <v>1296</v>
      </c>
      <c r="F634" s="62">
        <v>830.16</v>
      </c>
      <c r="G634" s="43" t="s">
        <v>959</v>
      </c>
      <c r="H634" s="43" t="s">
        <v>2095</v>
      </c>
      <c r="I634" s="60">
        <v>220</v>
      </c>
      <c r="J634" s="43" t="s">
        <v>398</v>
      </c>
      <c r="K634" s="43" t="s">
        <v>398</v>
      </c>
      <c r="L634" s="43" t="s">
        <v>413</v>
      </c>
      <c r="M634" s="43" t="s">
        <v>585</v>
      </c>
      <c r="N634" s="43" t="s">
        <v>539</v>
      </c>
      <c r="O634" s="52" t="s">
        <v>326</v>
      </c>
      <c r="P634" s="63" t="s">
        <v>276</v>
      </c>
      <c r="Q634" s="57" t="str">
        <f>MID(Tabla1[[#This Row],[Aplicación]],14,1)</f>
        <v>2</v>
      </c>
      <c r="R634" s="35" t="s">
        <v>265</v>
      </c>
      <c r="S634" s="57" t="str">
        <f>MID(Tabla1[[#This Row],[Aplicación]],6,2)</f>
        <v>11</v>
      </c>
      <c r="T634" s="54" t="str">
        <f>VLOOKUP(Tabla1[[#This Row],[AREA]],Hoja1!A:B,2,FALSE)</f>
        <v>11. Salud pública y seguridad ciudadana</v>
      </c>
      <c r="U634" s="57" t="str">
        <f>MID(Tabla1[[#This Row],[Aplicación]],9,4)</f>
        <v>1361</v>
      </c>
      <c r="V634" s="54" t="str">
        <f>VLOOKUP(Tabla1[[#This Row],[PROGRAMA]],Hoja1!A:B,2,FALSE)</f>
        <v>1361. Prevención y extinción de incencios</v>
      </c>
      <c r="W634" s="57" t="str">
        <f>MID(Tabla1[[#This Row],[Aplicación]],14,2)</f>
        <v>22</v>
      </c>
      <c r="X634" s="57" t="str">
        <f>MID(Tabla1[[#This Row],[Aplicación]],14,6)</f>
        <v>22199</v>
      </c>
    </row>
    <row r="635" spans="1:24" hidden="1" x14ac:dyDescent="0.25">
      <c r="A635" s="60">
        <v>220240003033</v>
      </c>
      <c r="B635" s="43" t="s">
        <v>390</v>
      </c>
      <c r="C635" s="61">
        <v>45343</v>
      </c>
      <c r="D635" s="60">
        <v>22024001650</v>
      </c>
      <c r="E635" s="43" t="s">
        <v>1158</v>
      </c>
      <c r="F635" s="62">
        <v>844.58</v>
      </c>
      <c r="G635" s="43" t="s">
        <v>14</v>
      </c>
      <c r="H635" s="43" t="s">
        <v>2097</v>
      </c>
      <c r="I635" s="60">
        <v>220</v>
      </c>
      <c r="J635" s="43" t="s">
        <v>398</v>
      </c>
      <c r="K635" s="43" t="s">
        <v>398</v>
      </c>
      <c r="L635" s="43" t="s">
        <v>399</v>
      </c>
      <c r="M635" s="43" t="s">
        <v>585</v>
      </c>
      <c r="N635" s="43" t="s">
        <v>539</v>
      </c>
      <c r="O635" s="52" t="s">
        <v>326</v>
      </c>
      <c r="P635" s="63" t="s">
        <v>276</v>
      </c>
      <c r="Q635" s="57" t="str">
        <f>MID(Tabla1[[#This Row],[Aplicación]],14,1)</f>
        <v>2</v>
      </c>
      <c r="R635" s="35" t="s">
        <v>265</v>
      </c>
      <c r="S635" s="57" t="str">
        <f>MID(Tabla1[[#This Row],[Aplicación]],6,2)</f>
        <v>10</v>
      </c>
      <c r="T635" s="54" t="str">
        <f>VLOOKUP(Tabla1[[#This Row],[AREA]],Hoja1!A:B,2,FALSE)</f>
        <v>10. Personas mayores, familia y servicios sociales</v>
      </c>
      <c r="U635" s="57" t="str">
        <f>MID(Tabla1[[#This Row],[Aplicación]],9,4)</f>
        <v>2312</v>
      </c>
      <c r="V635" s="54" t="str">
        <f>VLOOKUP(Tabla1[[#This Row],[PROGRAMA]],Hoja1!A:B,2,FALSE)</f>
        <v>2312. Iniciativas sociales</v>
      </c>
      <c r="W635" s="57" t="str">
        <f>MID(Tabla1[[#This Row],[Aplicación]],14,2)</f>
        <v>21</v>
      </c>
      <c r="X635" s="57" t="str">
        <f>MID(Tabla1[[#This Row],[Aplicación]],14,6)</f>
        <v>213</v>
      </c>
    </row>
    <row r="636" spans="1:24" hidden="1" x14ac:dyDescent="0.25">
      <c r="A636" s="60">
        <v>220240004478</v>
      </c>
      <c r="B636" s="43" t="s">
        <v>702</v>
      </c>
      <c r="C636" s="61">
        <v>45356</v>
      </c>
      <c r="D636" s="60">
        <v>22024001380</v>
      </c>
      <c r="E636" s="43" t="s">
        <v>1262</v>
      </c>
      <c r="F636" s="62">
        <v>844.63</v>
      </c>
      <c r="G636" s="43" t="s">
        <v>60</v>
      </c>
      <c r="H636" s="43" t="s">
        <v>2098</v>
      </c>
      <c r="I636" s="60">
        <v>300</v>
      </c>
      <c r="J636" s="43" t="s">
        <v>398</v>
      </c>
      <c r="K636" s="43" t="s">
        <v>393</v>
      </c>
      <c r="L636" s="43" t="s">
        <v>413</v>
      </c>
      <c r="M636" s="43" t="s">
        <v>585</v>
      </c>
      <c r="N636" s="43" t="s">
        <v>539</v>
      </c>
      <c r="O636" s="52" t="s">
        <v>326</v>
      </c>
      <c r="P636" s="63" t="s">
        <v>276</v>
      </c>
      <c r="Q636" s="57" t="str">
        <f>MID(Tabla1[[#This Row],[Aplicación]],14,1)</f>
        <v>2</v>
      </c>
      <c r="R636" s="35" t="s">
        <v>265</v>
      </c>
      <c r="S636" s="57" t="str">
        <f>MID(Tabla1[[#This Row],[Aplicación]],6,2)</f>
        <v>03</v>
      </c>
      <c r="T636" s="54" t="str">
        <f>VLOOKUP(Tabla1[[#This Row],[AREA]],Hoja1!A:B,2,FALSE)</f>
        <v>03. Participación ciudadana y deportes</v>
      </c>
      <c r="U636" s="57" t="str">
        <f>MID(Tabla1[[#This Row],[Aplicación]],9,4)</f>
        <v>9241</v>
      </c>
      <c r="V636" s="54" t="str">
        <f>VLOOKUP(Tabla1[[#This Row],[PROGRAMA]],Hoja1!A:B,2,FALSE)</f>
        <v>9241. Participación ciudadana</v>
      </c>
      <c r="W636" s="57" t="str">
        <f>MID(Tabla1[[#This Row],[Aplicación]],14,2)</f>
        <v>21</v>
      </c>
      <c r="X636" s="57" t="str">
        <f>MID(Tabla1[[#This Row],[Aplicación]],14,6)</f>
        <v>213</v>
      </c>
    </row>
    <row r="637" spans="1:24" hidden="1" x14ac:dyDescent="0.25">
      <c r="A637" s="60">
        <v>220229000563</v>
      </c>
      <c r="B637" s="43" t="s">
        <v>390</v>
      </c>
      <c r="C637" s="61">
        <v>45292</v>
      </c>
      <c r="D637" s="60">
        <v>22024000477</v>
      </c>
      <c r="E637" s="43" t="s">
        <v>1412</v>
      </c>
      <c r="F637" s="62">
        <v>4000</v>
      </c>
      <c r="G637" s="43" t="s">
        <v>582</v>
      </c>
      <c r="H637" s="43" t="s">
        <v>872</v>
      </c>
      <c r="I637" s="60">
        <v>220</v>
      </c>
      <c r="J637" s="43" t="s">
        <v>393</v>
      </c>
      <c r="K637" s="43" t="s">
        <v>393</v>
      </c>
      <c r="L637" s="43" t="s">
        <v>413</v>
      </c>
      <c r="M637" s="43" t="s">
        <v>395</v>
      </c>
      <c r="N637" s="43" t="s">
        <v>396</v>
      </c>
      <c r="O637" s="52" t="s">
        <v>321</v>
      </c>
      <c r="P637" s="63" t="s">
        <v>276</v>
      </c>
      <c r="Q637" s="57" t="str">
        <f>MID(Tabla1[[#This Row],[Aplicación]],14,1)</f>
        <v>2</v>
      </c>
      <c r="R637" s="35" t="s">
        <v>265</v>
      </c>
      <c r="S637" s="57" t="str">
        <f>MID(Tabla1[[#This Row],[Aplicación]],6,2)</f>
        <v>01</v>
      </c>
      <c r="T637" s="54" t="str">
        <f>VLOOKUP(Tabla1[[#This Row],[AREA]],Hoja1!A:B,2,FALSE)</f>
        <v>01. Alcaldía</v>
      </c>
      <c r="U637" s="57" t="str">
        <f>MID(Tabla1[[#This Row],[Aplicación]],9,4)</f>
        <v>9203</v>
      </c>
      <c r="V637" s="54" t="str">
        <f>VLOOKUP(Tabla1[[#This Row],[PROGRAMA]],Hoja1!A:B,2,FALSE)</f>
        <v>9203. Unidad de régimen interior</v>
      </c>
      <c r="W637" s="57" t="str">
        <f>MID(Tabla1[[#This Row],[Aplicación]],14,2)</f>
        <v>22</v>
      </c>
      <c r="X637" s="57" t="str">
        <f>MID(Tabla1[[#This Row],[Aplicación]],14,6)</f>
        <v>22103</v>
      </c>
    </row>
    <row r="638" spans="1:24" hidden="1" x14ac:dyDescent="0.25">
      <c r="A638" s="60">
        <v>220240008416</v>
      </c>
      <c r="B638" s="43" t="s">
        <v>390</v>
      </c>
      <c r="C638" s="61">
        <v>45373</v>
      </c>
      <c r="D638" s="60">
        <v>22024003570</v>
      </c>
      <c r="E638" s="43" t="s">
        <v>1290</v>
      </c>
      <c r="F638" s="62">
        <v>847</v>
      </c>
      <c r="G638" s="43" t="s">
        <v>86</v>
      </c>
      <c r="H638" s="43" t="s">
        <v>2099</v>
      </c>
      <c r="I638" s="60">
        <v>220</v>
      </c>
      <c r="J638" s="43" t="s">
        <v>398</v>
      </c>
      <c r="K638" s="43" t="s">
        <v>398</v>
      </c>
      <c r="L638" s="43" t="s">
        <v>413</v>
      </c>
      <c r="M638" s="43" t="s">
        <v>585</v>
      </c>
      <c r="N638" s="43" t="s">
        <v>539</v>
      </c>
      <c r="O638" s="52" t="s">
        <v>326</v>
      </c>
      <c r="P638" s="63" t="s">
        <v>276</v>
      </c>
      <c r="Q638" s="57" t="str">
        <f>MID(Tabla1[[#This Row],[Aplicación]],14,1)</f>
        <v>2</v>
      </c>
      <c r="R638" s="35" t="s">
        <v>265</v>
      </c>
      <c r="S638" s="57" t="str">
        <f>MID(Tabla1[[#This Row],[Aplicación]],6,2)</f>
        <v>02</v>
      </c>
      <c r="T638" s="54" t="str">
        <f>VLOOKUP(Tabla1[[#This Row],[AREA]],Hoja1!A:B,2,FALSE)</f>
        <v>02. Urbanismo y vivienda</v>
      </c>
      <c r="U638" s="57" t="str">
        <f>MID(Tabla1[[#This Row],[Aplicación]],9,4)</f>
        <v>9332</v>
      </c>
      <c r="V638" s="54" t="str">
        <f>VLOOKUP(Tabla1[[#This Row],[PROGRAMA]],Hoja1!A:B,2,FALSE)</f>
        <v>9332. Mantenimiento de edificios e instalaciones municipales</v>
      </c>
      <c r="W638" s="57" t="str">
        <f>MID(Tabla1[[#This Row],[Aplicación]],14,2)</f>
        <v>21</v>
      </c>
      <c r="X638" s="57" t="str">
        <f>MID(Tabla1[[#This Row],[Aplicación]],14,6)</f>
        <v>212</v>
      </c>
    </row>
    <row r="639" spans="1:24" hidden="1" x14ac:dyDescent="0.25">
      <c r="A639" s="60">
        <v>220240003040</v>
      </c>
      <c r="B639" s="43" t="s">
        <v>390</v>
      </c>
      <c r="C639" s="61">
        <v>45343</v>
      </c>
      <c r="D639" s="60">
        <v>22024001603</v>
      </c>
      <c r="E639" s="43" t="s">
        <v>1169</v>
      </c>
      <c r="F639" s="62">
        <v>847</v>
      </c>
      <c r="G639" s="43" t="s">
        <v>26</v>
      </c>
      <c r="H639" s="43" t="s">
        <v>2100</v>
      </c>
      <c r="I639" s="60">
        <v>220</v>
      </c>
      <c r="J639" s="43" t="s">
        <v>398</v>
      </c>
      <c r="K639" s="43" t="s">
        <v>398</v>
      </c>
      <c r="L639" s="43" t="s">
        <v>399</v>
      </c>
      <c r="M639" s="43" t="s">
        <v>585</v>
      </c>
      <c r="N639" s="43" t="s">
        <v>539</v>
      </c>
      <c r="O639" s="52" t="s">
        <v>326</v>
      </c>
      <c r="P639" s="63" t="s">
        <v>276</v>
      </c>
      <c r="Q639" s="57" t="str">
        <f>MID(Tabla1[[#This Row],[Aplicación]],14,1)</f>
        <v>2</v>
      </c>
      <c r="R639" s="35" t="s">
        <v>265</v>
      </c>
      <c r="S639" s="57" t="str">
        <f>MID(Tabla1[[#This Row],[Aplicación]],6,2)</f>
        <v>01</v>
      </c>
      <c r="T639" s="54" t="str">
        <f>VLOOKUP(Tabla1[[#This Row],[AREA]],Hoja1!A:B,2,FALSE)</f>
        <v>01. Alcaldía</v>
      </c>
      <c r="U639" s="57" t="str">
        <f>MID(Tabla1[[#This Row],[Aplicación]],9,4)</f>
        <v>9203</v>
      </c>
      <c r="V639" s="54" t="str">
        <f>VLOOKUP(Tabla1[[#This Row],[PROGRAMA]],Hoja1!A:B,2,FALSE)</f>
        <v>9203. Unidad de régimen interior</v>
      </c>
      <c r="W639" s="57" t="str">
        <f>MID(Tabla1[[#This Row],[Aplicación]],14,2)</f>
        <v>20</v>
      </c>
      <c r="X639" s="57" t="str">
        <f>MID(Tabla1[[#This Row],[Aplicación]],14,6)</f>
        <v>203</v>
      </c>
    </row>
    <row r="640" spans="1:24" hidden="1" x14ac:dyDescent="0.25">
      <c r="A640" s="53">
        <v>220240002021</v>
      </c>
      <c r="B640" s="45" t="s">
        <v>390</v>
      </c>
      <c r="C640" s="50">
        <v>45343</v>
      </c>
      <c r="D640" s="44">
        <v>22024001514</v>
      </c>
      <c r="E640" s="45" t="s">
        <v>1228</v>
      </c>
      <c r="F640" s="51">
        <v>859.2</v>
      </c>
      <c r="G640" s="45" t="s">
        <v>42</v>
      </c>
      <c r="H640" s="45" t="s">
        <v>2101</v>
      </c>
      <c r="I640" s="44">
        <v>220</v>
      </c>
      <c r="J640" s="45" t="s">
        <v>398</v>
      </c>
      <c r="K640" s="45" t="s">
        <v>398</v>
      </c>
      <c r="L640" s="45" t="s">
        <v>399</v>
      </c>
      <c r="M640" s="45" t="s">
        <v>585</v>
      </c>
      <c r="N640" s="45" t="s">
        <v>539</v>
      </c>
      <c r="O640" s="52" t="s">
        <v>326</v>
      </c>
      <c r="P640" s="63" t="s">
        <v>276</v>
      </c>
      <c r="Q640" s="57" t="str">
        <f>MID(Tabla1[[#This Row],[Aplicación]],14,1)</f>
        <v>2</v>
      </c>
      <c r="R640" s="35" t="s">
        <v>265</v>
      </c>
      <c r="S640" s="57" t="str">
        <f>MID(Tabla1[[#This Row],[Aplicación]],6,2)</f>
        <v>06</v>
      </c>
      <c r="T640" s="54" t="str">
        <f>VLOOKUP(Tabla1[[#This Row],[AREA]],Hoja1!A:B,2,FALSE)</f>
        <v>06. Educación y cultura</v>
      </c>
      <c r="U640" s="57" t="str">
        <f>MID(Tabla1[[#This Row],[Aplicación]],9,4)</f>
        <v>3321</v>
      </c>
      <c r="V640" s="54" t="str">
        <f>VLOOKUP(Tabla1[[#This Row],[PROGRAMA]],Hoja1!A:B,2,FALSE)</f>
        <v>3321. Bibliotecas públicas</v>
      </c>
      <c r="W640" s="57" t="str">
        <f>MID(Tabla1[[#This Row],[Aplicación]],14,2)</f>
        <v>22</v>
      </c>
      <c r="X640" s="57" t="str">
        <f>MID(Tabla1[[#This Row],[Aplicación]],14,6)</f>
        <v>22799</v>
      </c>
    </row>
    <row r="641" spans="1:24" hidden="1" x14ac:dyDescent="0.25">
      <c r="A641" s="60">
        <v>220240004071</v>
      </c>
      <c r="B641" s="43" t="s">
        <v>390</v>
      </c>
      <c r="C641" s="61">
        <v>45353</v>
      </c>
      <c r="D641" s="60">
        <v>22024002836</v>
      </c>
      <c r="E641" s="43" t="s">
        <v>1299</v>
      </c>
      <c r="F641" s="62">
        <v>877.25</v>
      </c>
      <c r="G641" s="43" t="s">
        <v>286</v>
      </c>
      <c r="H641" s="43" t="s">
        <v>2102</v>
      </c>
      <c r="I641" s="60">
        <v>220</v>
      </c>
      <c r="J641" s="43" t="s">
        <v>398</v>
      </c>
      <c r="K641" s="43" t="s">
        <v>398</v>
      </c>
      <c r="L641" s="43" t="s">
        <v>399</v>
      </c>
      <c r="M641" s="43" t="s">
        <v>585</v>
      </c>
      <c r="N641" s="43" t="s">
        <v>539</v>
      </c>
      <c r="O641" s="52" t="s">
        <v>326</v>
      </c>
      <c r="P641" s="63" t="s">
        <v>276</v>
      </c>
      <c r="Q641" s="57" t="str">
        <f>MID(Tabla1[[#This Row],[Aplicación]],14,1)</f>
        <v>2</v>
      </c>
      <c r="R641" s="35" t="s">
        <v>265</v>
      </c>
      <c r="S641" s="57" t="str">
        <f>MID(Tabla1[[#This Row],[Aplicación]],6,2)</f>
        <v>09</v>
      </c>
      <c r="T641" s="54" t="str">
        <f>VLOOKUP(Tabla1[[#This Row],[AREA]],Hoja1!A:B,2,FALSE)</f>
        <v>09. Turismo, eventos y marca ciudad</v>
      </c>
      <c r="U641" s="57" t="str">
        <f>MID(Tabla1[[#This Row],[Aplicación]],9,4)</f>
        <v>4321</v>
      </c>
      <c r="V641" s="54" t="str">
        <f>VLOOKUP(Tabla1[[#This Row],[PROGRAMA]],Hoja1!A:B,2,FALSE)</f>
        <v>4321. Turismo</v>
      </c>
      <c r="W641" s="57" t="str">
        <f>MID(Tabla1[[#This Row],[Aplicación]],14,2)</f>
        <v>21</v>
      </c>
      <c r="X641" s="57" t="str">
        <f>MID(Tabla1[[#This Row],[Aplicación]],14,6)</f>
        <v>213</v>
      </c>
    </row>
    <row r="642" spans="1:24" hidden="1" x14ac:dyDescent="0.25">
      <c r="A642" s="53">
        <v>220239000422</v>
      </c>
      <c r="B642" s="45" t="s">
        <v>390</v>
      </c>
      <c r="C642" s="50">
        <v>45292</v>
      </c>
      <c r="D642" s="44">
        <v>22024001540</v>
      </c>
      <c r="E642" s="45" t="s">
        <v>1350</v>
      </c>
      <c r="F642" s="51">
        <v>2350</v>
      </c>
      <c r="G642" s="45" t="s">
        <v>15</v>
      </c>
      <c r="H642" s="45" t="s">
        <v>2103</v>
      </c>
      <c r="I642" s="44">
        <v>220</v>
      </c>
      <c r="J642" s="45" t="s">
        <v>537</v>
      </c>
      <c r="K642" s="45" t="s">
        <v>537</v>
      </c>
      <c r="L642" s="45" t="s">
        <v>413</v>
      </c>
      <c r="M642" s="45" t="s">
        <v>395</v>
      </c>
      <c r="N642" s="45" t="s">
        <v>396</v>
      </c>
      <c r="O642" s="52" t="s">
        <v>321</v>
      </c>
      <c r="P642" s="63" t="s">
        <v>276</v>
      </c>
      <c r="Q642" s="57" t="str">
        <f>MID(Tabla1[[#This Row],[Aplicación]],14,1)</f>
        <v>2</v>
      </c>
      <c r="R642" s="35" t="s">
        <v>265</v>
      </c>
      <c r="S642" s="57" t="str">
        <f>MID(Tabla1[[#This Row],[Aplicación]],6,2)</f>
        <v>10</v>
      </c>
      <c r="T642" s="54" t="str">
        <f>VLOOKUP(Tabla1[[#This Row],[AREA]],Hoja1!A:B,2,FALSE)</f>
        <v>10. Personas mayores, familia y servicios sociales</v>
      </c>
      <c r="U642" s="57" t="str">
        <f>MID(Tabla1[[#This Row],[Aplicación]],9,4)</f>
        <v>2412</v>
      </c>
      <c r="V642" s="54" t="str">
        <f>VLOOKUP(Tabla1[[#This Row],[PROGRAMA]],Hoja1!A:B,2,FALSE)</f>
        <v>2412. Formación para el empleo</v>
      </c>
      <c r="W642" s="57" t="str">
        <f>MID(Tabla1[[#This Row],[Aplicación]],14,2)</f>
        <v>22</v>
      </c>
      <c r="X642" s="57" t="str">
        <f>MID(Tabla1[[#This Row],[Aplicación]],14,6)</f>
        <v>22102</v>
      </c>
    </row>
    <row r="643" spans="1:24" hidden="1" x14ac:dyDescent="0.25">
      <c r="A643" s="53">
        <v>220240001369</v>
      </c>
      <c r="B643" s="45" t="s">
        <v>390</v>
      </c>
      <c r="C643" s="50">
        <v>45331</v>
      </c>
      <c r="D643" s="44">
        <v>22024001482</v>
      </c>
      <c r="E643" s="45" t="s">
        <v>1313</v>
      </c>
      <c r="F643" s="51">
        <v>882.3</v>
      </c>
      <c r="G643" s="45" t="s">
        <v>780</v>
      </c>
      <c r="H643" s="45" t="s">
        <v>2104</v>
      </c>
      <c r="I643" s="44">
        <v>220</v>
      </c>
      <c r="J643" s="45" t="s">
        <v>398</v>
      </c>
      <c r="K643" s="45" t="s">
        <v>398</v>
      </c>
      <c r="L643" s="45" t="s">
        <v>399</v>
      </c>
      <c r="M643" s="45" t="s">
        <v>585</v>
      </c>
      <c r="N643" s="45" t="s">
        <v>539</v>
      </c>
      <c r="O643" s="52" t="s">
        <v>326</v>
      </c>
      <c r="P643" s="63" t="s">
        <v>276</v>
      </c>
      <c r="Q643" s="57" t="str">
        <f>MID(Tabla1[[#This Row],[Aplicación]],14,1)</f>
        <v>2</v>
      </c>
      <c r="R643" s="35" t="s">
        <v>265</v>
      </c>
      <c r="S643" s="57" t="str">
        <f>MID(Tabla1[[#This Row],[Aplicación]],6,2)</f>
        <v>10</v>
      </c>
      <c r="T643" s="54" t="str">
        <f>VLOOKUP(Tabla1[[#This Row],[AREA]],Hoja1!A:B,2,FALSE)</f>
        <v>10. Personas mayores, familia y servicios sociales</v>
      </c>
      <c r="U643" s="57" t="str">
        <f>MID(Tabla1[[#This Row],[Aplicación]],9,4)</f>
        <v>2312</v>
      </c>
      <c r="V643" s="54" t="str">
        <f>VLOOKUP(Tabla1[[#This Row],[PROGRAMA]],Hoja1!A:B,2,FALSE)</f>
        <v>2312. Iniciativas sociales</v>
      </c>
      <c r="W643" s="57" t="str">
        <f>MID(Tabla1[[#This Row],[Aplicación]],14,2)</f>
        <v>22</v>
      </c>
      <c r="X643" s="57" t="str">
        <f>MID(Tabla1[[#This Row],[Aplicación]],14,6)</f>
        <v>22699</v>
      </c>
    </row>
    <row r="644" spans="1:24" hidden="1" x14ac:dyDescent="0.25">
      <c r="A644" s="60">
        <v>220240003041</v>
      </c>
      <c r="B644" s="43" t="s">
        <v>390</v>
      </c>
      <c r="C644" s="61">
        <v>45343</v>
      </c>
      <c r="D644" s="60">
        <v>22024001604</v>
      </c>
      <c r="E644" s="43" t="s">
        <v>1390</v>
      </c>
      <c r="F644" s="62">
        <v>882.82</v>
      </c>
      <c r="G644" s="43" t="s">
        <v>18</v>
      </c>
      <c r="H644" s="43" t="s">
        <v>2105</v>
      </c>
      <c r="I644" s="60">
        <v>220</v>
      </c>
      <c r="J644" s="43" t="s">
        <v>398</v>
      </c>
      <c r="K644" s="43" t="s">
        <v>398</v>
      </c>
      <c r="L644" s="43" t="s">
        <v>399</v>
      </c>
      <c r="M644" s="43" t="s">
        <v>585</v>
      </c>
      <c r="N644" s="43" t="s">
        <v>539</v>
      </c>
      <c r="O644" s="52" t="s">
        <v>326</v>
      </c>
      <c r="P644" s="63" t="s">
        <v>276</v>
      </c>
      <c r="Q644" s="57" t="str">
        <f>MID(Tabla1[[#This Row],[Aplicación]],14,1)</f>
        <v>2</v>
      </c>
      <c r="R644" s="35" t="s">
        <v>265</v>
      </c>
      <c r="S644" s="57" t="str">
        <f>MID(Tabla1[[#This Row],[Aplicación]],6,2)</f>
        <v>08</v>
      </c>
      <c r="T644" s="54" t="str">
        <f>VLOOKUP(Tabla1[[#This Row],[AREA]],Hoja1!A:B,2,FALSE)</f>
        <v>08. Tráfico y movilidad</v>
      </c>
      <c r="U644" s="57" t="str">
        <f>MID(Tabla1[[#This Row],[Aplicación]],9,4)</f>
        <v>1532</v>
      </c>
      <c r="V644" s="54" t="str">
        <f>VLOOKUP(Tabla1[[#This Row],[PROGRAMA]],Hoja1!A:B,2,FALSE)</f>
        <v>1532. Pavimentación vias públicas y otros servicios urbanísticos</v>
      </c>
      <c r="W644" s="57" t="str">
        <f>MID(Tabla1[[#This Row],[Aplicación]],14,2)</f>
        <v>21</v>
      </c>
      <c r="X644" s="57" t="str">
        <f>MID(Tabla1[[#This Row],[Aplicación]],14,6)</f>
        <v>213</v>
      </c>
    </row>
    <row r="645" spans="1:24" hidden="1" x14ac:dyDescent="0.25">
      <c r="A645" s="60">
        <v>220240008426</v>
      </c>
      <c r="B645" s="43" t="s">
        <v>390</v>
      </c>
      <c r="C645" s="61">
        <v>45373</v>
      </c>
      <c r="D645" s="60">
        <v>22024003626</v>
      </c>
      <c r="E645" s="43" t="s">
        <v>1296</v>
      </c>
      <c r="F645" s="62">
        <v>895.4</v>
      </c>
      <c r="G645" s="43" t="s">
        <v>1055</v>
      </c>
      <c r="H645" s="43" t="s">
        <v>2106</v>
      </c>
      <c r="I645" s="60">
        <v>220</v>
      </c>
      <c r="J645" s="43" t="s">
        <v>1056</v>
      </c>
      <c r="K645" s="43" t="s">
        <v>393</v>
      </c>
      <c r="L645" s="43" t="s">
        <v>413</v>
      </c>
      <c r="M645" s="43" t="s">
        <v>585</v>
      </c>
      <c r="N645" s="43" t="s">
        <v>539</v>
      </c>
      <c r="O645" s="52" t="s">
        <v>326</v>
      </c>
      <c r="P645" s="63" t="s">
        <v>276</v>
      </c>
      <c r="Q645" s="57" t="str">
        <f>MID(Tabla1[[#This Row],[Aplicación]],14,1)</f>
        <v>2</v>
      </c>
      <c r="R645" s="35" t="s">
        <v>265</v>
      </c>
      <c r="S645" s="57" t="str">
        <f>MID(Tabla1[[#This Row],[Aplicación]],6,2)</f>
        <v>11</v>
      </c>
      <c r="T645" s="54" t="str">
        <f>VLOOKUP(Tabla1[[#This Row],[AREA]],Hoja1!A:B,2,FALSE)</f>
        <v>11. Salud pública y seguridad ciudadana</v>
      </c>
      <c r="U645" s="57" t="str">
        <f>MID(Tabla1[[#This Row],[Aplicación]],9,4)</f>
        <v>1361</v>
      </c>
      <c r="V645" s="54" t="str">
        <f>VLOOKUP(Tabla1[[#This Row],[PROGRAMA]],Hoja1!A:B,2,FALSE)</f>
        <v>1361. Prevención y extinción de incencios</v>
      </c>
      <c r="W645" s="57" t="str">
        <f>MID(Tabla1[[#This Row],[Aplicación]],14,2)</f>
        <v>22</v>
      </c>
      <c r="X645" s="57" t="str">
        <f>MID(Tabla1[[#This Row],[Aplicación]],14,6)</f>
        <v>22199</v>
      </c>
    </row>
    <row r="646" spans="1:24" hidden="1" x14ac:dyDescent="0.25">
      <c r="A646" s="53">
        <v>220240000750</v>
      </c>
      <c r="B646" s="45" t="s">
        <v>390</v>
      </c>
      <c r="C646" s="50">
        <v>45327</v>
      </c>
      <c r="D646" s="44">
        <v>22024000217</v>
      </c>
      <c r="E646" s="45" t="s">
        <v>1413</v>
      </c>
      <c r="F646" s="51">
        <v>897.82</v>
      </c>
      <c r="G646" s="45" t="s">
        <v>709</v>
      </c>
      <c r="H646" s="45" t="s">
        <v>2107</v>
      </c>
      <c r="I646" s="44">
        <v>220</v>
      </c>
      <c r="J646" s="45" t="s">
        <v>398</v>
      </c>
      <c r="K646" s="45" t="s">
        <v>398</v>
      </c>
      <c r="L646" s="45" t="s">
        <v>399</v>
      </c>
      <c r="M646" s="45" t="s">
        <v>585</v>
      </c>
      <c r="N646" s="45" t="s">
        <v>539</v>
      </c>
      <c r="O646" s="52" t="s">
        <v>326</v>
      </c>
      <c r="P646" s="63" t="s">
        <v>276</v>
      </c>
      <c r="Q646" s="57" t="str">
        <f>MID(Tabla1[[#This Row],[Aplicación]],14,1)</f>
        <v>2</v>
      </c>
      <c r="R646" s="35" t="s">
        <v>265</v>
      </c>
      <c r="S646" s="57" t="str">
        <f>MID(Tabla1[[#This Row],[Aplicación]],6,2)</f>
        <v>07</v>
      </c>
      <c r="T646" s="54" t="str">
        <f>VLOOKUP(Tabla1[[#This Row],[AREA]],Hoja1!A:B,2,FALSE)</f>
        <v>07. Medio ambiente</v>
      </c>
      <c r="U646" s="57" t="str">
        <f>MID(Tabla1[[#This Row],[Aplicación]],9,4)</f>
        <v>1701</v>
      </c>
      <c r="V646" s="54" t="str">
        <f>VLOOKUP(Tabla1[[#This Row],[PROGRAMA]],Hoja1!A:B,2,FALSE)</f>
        <v>1701. Dirección del área de medio ambiente</v>
      </c>
      <c r="W646" s="57" t="str">
        <f>MID(Tabla1[[#This Row],[Aplicación]],14,2)</f>
        <v>21</v>
      </c>
      <c r="X646" s="57" t="str">
        <f>MID(Tabla1[[#This Row],[Aplicación]],14,6)</f>
        <v>213</v>
      </c>
    </row>
    <row r="647" spans="1:24" hidden="1" x14ac:dyDescent="0.25">
      <c r="A647" s="53">
        <v>220240000800</v>
      </c>
      <c r="B647" s="45" t="s">
        <v>390</v>
      </c>
      <c r="C647" s="50">
        <v>45330</v>
      </c>
      <c r="D647" s="44">
        <v>22024000639</v>
      </c>
      <c r="E647" s="45" t="s">
        <v>1333</v>
      </c>
      <c r="F647" s="51">
        <v>912</v>
      </c>
      <c r="G647" s="45" t="s">
        <v>342</v>
      </c>
      <c r="H647" s="45" t="s">
        <v>2110</v>
      </c>
      <c r="I647" s="44">
        <v>220</v>
      </c>
      <c r="J647" s="45" t="s">
        <v>393</v>
      </c>
      <c r="K647" s="45" t="s">
        <v>393</v>
      </c>
      <c r="L647" s="45" t="s">
        <v>413</v>
      </c>
      <c r="M647" s="45" t="s">
        <v>585</v>
      </c>
      <c r="N647" s="45" t="s">
        <v>539</v>
      </c>
      <c r="O647" s="52" t="s">
        <v>326</v>
      </c>
      <c r="P647" s="63" t="s">
        <v>276</v>
      </c>
      <c r="Q647" s="57" t="str">
        <f>MID(Tabla1[[#This Row],[Aplicación]],14,1)</f>
        <v>2</v>
      </c>
      <c r="R647" s="35" t="s">
        <v>265</v>
      </c>
      <c r="S647" s="57" t="str">
        <f>MID(Tabla1[[#This Row],[Aplicación]],6,2)</f>
        <v>01</v>
      </c>
      <c r="T647" s="54" t="str">
        <f>VLOOKUP(Tabla1[[#This Row],[AREA]],Hoja1!A:B,2,FALSE)</f>
        <v>01. Alcaldía</v>
      </c>
      <c r="U647" s="57" t="str">
        <f>MID(Tabla1[[#This Row],[Aplicación]],9,4)</f>
        <v>9206</v>
      </c>
      <c r="V647" s="54" t="str">
        <f>VLOOKUP(Tabla1[[#This Row],[PROGRAMA]],Hoja1!A:B,2,FALSE)</f>
        <v>9206. Archivo municipal</v>
      </c>
      <c r="W647" s="57" t="str">
        <f>MID(Tabla1[[#This Row],[Aplicación]],14,2)</f>
        <v>22</v>
      </c>
      <c r="X647" s="57" t="str">
        <f>MID(Tabla1[[#This Row],[Aplicación]],14,6)</f>
        <v>22001</v>
      </c>
    </row>
    <row r="648" spans="1:24" hidden="1" x14ac:dyDescent="0.25">
      <c r="A648" s="53">
        <v>220240002020</v>
      </c>
      <c r="B648" s="45" t="s">
        <v>390</v>
      </c>
      <c r="C648" s="50">
        <v>45343</v>
      </c>
      <c r="D648" s="44">
        <v>22024001433</v>
      </c>
      <c r="E648" s="45" t="s">
        <v>1312</v>
      </c>
      <c r="F648" s="51">
        <v>919.5</v>
      </c>
      <c r="G648" s="45" t="s">
        <v>339</v>
      </c>
      <c r="H648" s="45" t="s">
        <v>2111</v>
      </c>
      <c r="I648" s="44">
        <v>220</v>
      </c>
      <c r="J648" s="45" t="s">
        <v>398</v>
      </c>
      <c r="K648" s="45" t="s">
        <v>398</v>
      </c>
      <c r="L648" s="45" t="s">
        <v>399</v>
      </c>
      <c r="M648" s="45" t="s">
        <v>585</v>
      </c>
      <c r="N648" s="45" t="s">
        <v>539</v>
      </c>
      <c r="O648" s="52" t="s">
        <v>326</v>
      </c>
      <c r="P648" s="63" t="s">
        <v>276</v>
      </c>
      <c r="Q648" s="57" t="str">
        <f>MID(Tabla1[[#This Row],[Aplicación]],14,1)</f>
        <v>2</v>
      </c>
      <c r="R648" s="35" t="s">
        <v>265</v>
      </c>
      <c r="S648" s="57" t="str">
        <f>MID(Tabla1[[#This Row],[Aplicación]],6,2)</f>
        <v>04</v>
      </c>
      <c r="T648" s="54" t="str">
        <f>VLOOKUP(Tabla1[[#This Row],[AREA]],Hoja1!A:B,2,FALSE)</f>
        <v>04. Hacienda, personal y modernización administrativa</v>
      </c>
      <c r="U648" s="57" t="str">
        <f>MID(Tabla1[[#This Row],[Aplicación]],9,4)</f>
        <v>9202</v>
      </c>
      <c r="V648" s="54" t="str">
        <f>VLOOKUP(Tabla1[[#This Row],[PROGRAMA]],Hoja1!A:B,2,FALSE)</f>
        <v>9202. Gestión de recursos humanos</v>
      </c>
      <c r="W648" s="57" t="str">
        <f>MID(Tabla1[[#This Row],[Aplicación]],14,2)</f>
        <v>22</v>
      </c>
      <c r="X648" s="57" t="str">
        <f>MID(Tabla1[[#This Row],[Aplicación]],14,6)</f>
        <v>22607</v>
      </c>
    </row>
    <row r="649" spans="1:24" hidden="1" x14ac:dyDescent="0.25">
      <c r="A649" s="60">
        <v>220240000822</v>
      </c>
      <c r="B649" s="43" t="s">
        <v>390</v>
      </c>
      <c r="C649" s="61">
        <v>45330</v>
      </c>
      <c r="D649" s="60">
        <v>22024000887</v>
      </c>
      <c r="E649" s="43" t="s">
        <v>1228</v>
      </c>
      <c r="F649" s="62">
        <v>920.51</v>
      </c>
      <c r="G649" s="43" t="s">
        <v>333</v>
      </c>
      <c r="H649" s="43" t="s">
        <v>2112</v>
      </c>
      <c r="I649" s="60">
        <v>220</v>
      </c>
      <c r="J649" s="43" t="s">
        <v>398</v>
      </c>
      <c r="K649" s="43" t="s">
        <v>398</v>
      </c>
      <c r="L649" s="43" t="s">
        <v>399</v>
      </c>
      <c r="M649" s="43" t="s">
        <v>585</v>
      </c>
      <c r="N649" s="43" t="s">
        <v>539</v>
      </c>
      <c r="O649" s="52" t="s">
        <v>326</v>
      </c>
      <c r="P649" s="63" t="s">
        <v>276</v>
      </c>
      <c r="Q649" s="57" t="str">
        <f>MID(Tabla1[[#This Row],[Aplicación]],14,1)</f>
        <v>2</v>
      </c>
      <c r="R649" s="35" t="s">
        <v>265</v>
      </c>
      <c r="S649" s="57" t="str">
        <f>MID(Tabla1[[#This Row],[Aplicación]],6,2)</f>
        <v>06</v>
      </c>
      <c r="T649" s="54" t="str">
        <f>VLOOKUP(Tabla1[[#This Row],[AREA]],Hoja1!A:B,2,FALSE)</f>
        <v>06. Educación y cultura</v>
      </c>
      <c r="U649" s="57" t="str">
        <f>MID(Tabla1[[#This Row],[Aplicación]],9,4)</f>
        <v>3321</v>
      </c>
      <c r="V649" s="54" t="str">
        <f>VLOOKUP(Tabla1[[#This Row],[PROGRAMA]],Hoja1!A:B,2,FALSE)</f>
        <v>3321. Bibliotecas públicas</v>
      </c>
      <c r="W649" s="57" t="str">
        <f>MID(Tabla1[[#This Row],[Aplicación]],14,2)</f>
        <v>22</v>
      </c>
      <c r="X649" s="57" t="str">
        <f>MID(Tabla1[[#This Row],[Aplicación]],14,6)</f>
        <v>22799</v>
      </c>
    </row>
    <row r="650" spans="1:24" hidden="1" x14ac:dyDescent="0.25">
      <c r="A650" s="60">
        <v>220240001338</v>
      </c>
      <c r="B650" s="43" t="s">
        <v>390</v>
      </c>
      <c r="C650" s="61">
        <v>45331</v>
      </c>
      <c r="D650" s="60">
        <v>22024001596</v>
      </c>
      <c r="E650" s="43" t="s">
        <v>1216</v>
      </c>
      <c r="F650" s="62">
        <v>922.93</v>
      </c>
      <c r="G650" s="43" t="s">
        <v>42</v>
      </c>
      <c r="H650" s="43" t="s">
        <v>1910</v>
      </c>
      <c r="I650" s="60">
        <v>220</v>
      </c>
      <c r="J650" s="43" t="s">
        <v>398</v>
      </c>
      <c r="K650" s="43" t="s">
        <v>398</v>
      </c>
      <c r="L650" s="43" t="s">
        <v>399</v>
      </c>
      <c r="M650" s="43" t="s">
        <v>585</v>
      </c>
      <c r="N650" s="43" t="s">
        <v>539</v>
      </c>
      <c r="O650" s="52" t="s">
        <v>326</v>
      </c>
      <c r="P650" s="63" t="s">
        <v>276</v>
      </c>
      <c r="Q650" s="57" t="str">
        <f>MID(Tabla1[[#This Row],[Aplicación]],14,1)</f>
        <v>2</v>
      </c>
      <c r="R650" s="35" t="s">
        <v>265</v>
      </c>
      <c r="S650" s="57" t="str">
        <f>MID(Tabla1[[#This Row],[Aplicación]],6,2)</f>
        <v>06</v>
      </c>
      <c r="T650" s="54" t="str">
        <f>VLOOKUP(Tabla1[[#This Row],[AREA]],Hoja1!A:B,2,FALSE)</f>
        <v>06. Educación y cultura</v>
      </c>
      <c r="U650" s="57" t="str">
        <f>MID(Tabla1[[#This Row],[Aplicación]],9,4)</f>
        <v>3231</v>
      </c>
      <c r="V650" s="54" t="str">
        <f>VLOOKUP(Tabla1[[#This Row],[PROGRAMA]],Hoja1!A:B,2,FALSE)</f>
        <v>3231. Escuelas infantiles</v>
      </c>
      <c r="W650" s="57" t="str">
        <f>MID(Tabla1[[#This Row],[Aplicación]],14,2)</f>
        <v>22</v>
      </c>
      <c r="X650" s="57" t="str">
        <f>MID(Tabla1[[#This Row],[Aplicación]],14,6)</f>
        <v>22799</v>
      </c>
    </row>
    <row r="651" spans="1:24" hidden="1" x14ac:dyDescent="0.25">
      <c r="A651" s="60">
        <v>220240008437</v>
      </c>
      <c r="B651" s="43" t="s">
        <v>390</v>
      </c>
      <c r="C651" s="61">
        <v>45373</v>
      </c>
      <c r="D651" s="60">
        <v>22024003766</v>
      </c>
      <c r="E651" s="43" t="s">
        <v>1370</v>
      </c>
      <c r="F651" s="62">
        <v>950</v>
      </c>
      <c r="G651" s="43" t="s">
        <v>367</v>
      </c>
      <c r="H651" s="43" t="s">
        <v>2113</v>
      </c>
      <c r="I651" s="60">
        <v>220</v>
      </c>
      <c r="J651" s="43" t="s">
        <v>398</v>
      </c>
      <c r="K651" s="43" t="s">
        <v>398</v>
      </c>
      <c r="L651" s="43" t="s">
        <v>399</v>
      </c>
      <c r="M651" s="43" t="s">
        <v>585</v>
      </c>
      <c r="N651" s="43" t="s">
        <v>539</v>
      </c>
      <c r="O651" s="52" t="s">
        <v>326</v>
      </c>
      <c r="P651" s="63" t="s">
        <v>276</v>
      </c>
      <c r="Q651" s="57" t="str">
        <f>MID(Tabla1[[#This Row],[Aplicación]],14,1)</f>
        <v>2</v>
      </c>
      <c r="R651" s="35" t="s">
        <v>265</v>
      </c>
      <c r="S651" s="57" t="str">
        <f>MID(Tabla1[[#This Row],[Aplicación]],6,2)</f>
        <v>03</v>
      </c>
      <c r="T651" s="54" t="str">
        <f>VLOOKUP(Tabla1[[#This Row],[AREA]],Hoja1!A:B,2,FALSE)</f>
        <v>03. Participación ciudadana y deportes</v>
      </c>
      <c r="U651" s="57" t="str">
        <f>MID(Tabla1[[#This Row],[Aplicación]],9,4)</f>
        <v>9241</v>
      </c>
      <c r="V651" s="54" t="str">
        <f>VLOOKUP(Tabla1[[#This Row],[PROGRAMA]],Hoja1!A:B,2,FALSE)</f>
        <v>9241. Participación ciudadana</v>
      </c>
      <c r="W651" s="57" t="str">
        <f>MID(Tabla1[[#This Row],[Aplicación]],14,2)</f>
        <v>22</v>
      </c>
      <c r="X651" s="57" t="str">
        <f>MID(Tabla1[[#This Row],[Aplicación]],14,6)</f>
        <v>22609</v>
      </c>
    </row>
    <row r="652" spans="1:24" hidden="1" x14ac:dyDescent="0.25">
      <c r="A652" s="60">
        <v>220229000565</v>
      </c>
      <c r="B652" s="43" t="s">
        <v>390</v>
      </c>
      <c r="C652" s="61">
        <v>45292</v>
      </c>
      <c r="D652" s="60">
        <v>22024002724</v>
      </c>
      <c r="E652" s="43" t="s">
        <v>1381</v>
      </c>
      <c r="F652" s="62">
        <v>1500</v>
      </c>
      <c r="G652" s="43" t="s">
        <v>582</v>
      </c>
      <c r="H652" s="43" t="s">
        <v>869</v>
      </c>
      <c r="I652" s="60">
        <v>220</v>
      </c>
      <c r="J652" s="43" t="s">
        <v>393</v>
      </c>
      <c r="K652" s="43" t="s">
        <v>393</v>
      </c>
      <c r="L652" s="43" t="s">
        <v>413</v>
      </c>
      <c r="M652" s="43" t="s">
        <v>395</v>
      </c>
      <c r="N652" s="43" t="s">
        <v>396</v>
      </c>
      <c r="O652" s="52" t="s">
        <v>321</v>
      </c>
      <c r="P652" s="63" t="s">
        <v>276</v>
      </c>
      <c r="Q652" s="57" t="str">
        <f>MID(Tabla1[[#This Row],[Aplicación]],14,1)</f>
        <v>2</v>
      </c>
      <c r="R652" s="35" t="s">
        <v>265</v>
      </c>
      <c r="S652" s="57" t="str">
        <f>MID(Tabla1[[#This Row],[Aplicación]],6,2)</f>
        <v>11</v>
      </c>
      <c r="T652" s="54" t="str">
        <f>VLOOKUP(Tabla1[[#This Row],[AREA]],Hoja1!A:B,2,FALSE)</f>
        <v>11. Salud pública y seguridad ciudadana</v>
      </c>
      <c r="U652" s="57" t="str">
        <f>MID(Tabla1[[#This Row],[Aplicación]],9,4)</f>
        <v>1361</v>
      </c>
      <c r="V652" s="54" t="str">
        <f>VLOOKUP(Tabla1[[#This Row],[PROGRAMA]],Hoja1!A:B,2,FALSE)</f>
        <v>1361. Prevención y extinción de incencios</v>
      </c>
      <c r="W652" s="57" t="str">
        <f>MID(Tabla1[[#This Row],[Aplicación]],14,2)</f>
        <v>22</v>
      </c>
      <c r="X652" s="57" t="str">
        <f>MID(Tabla1[[#This Row],[Aplicación]],14,6)</f>
        <v>22103</v>
      </c>
    </row>
    <row r="653" spans="1:24" hidden="1" x14ac:dyDescent="0.25">
      <c r="A653" s="60">
        <v>220240005086</v>
      </c>
      <c r="B653" s="43" t="s">
        <v>390</v>
      </c>
      <c r="C653" s="61">
        <v>45358</v>
      </c>
      <c r="D653" s="60">
        <v>22024003096</v>
      </c>
      <c r="E653" s="43" t="s">
        <v>1370</v>
      </c>
      <c r="F653" s="62">
        <v>950</v>
      </c>
      <c r="G653" s="43" t="s">
        <v>800</v>
      </c>
      <c r="H653" s="43" t="s">
        <v>2114</v>
      </c>
      <c r="I653" s="60">
        <v>220</v>
      </c>
      <c r="J653" s="43" t="s">
        <v>398</v>
      </c>
      <c r="K653" s="43" t="s">
        <v>398</v>
      </c>
      <c r="L653" s="43" t="s">
        <v>399</v>
      </c>
      <c r="M653" s="43" t="s">
        <v>585</v>
      </c>
      <c r="N653" s="43" t="s">
        <v>539</v>
      </c>
      <c r="O653" s="52" t="s">
        <v>326</v>
      </c>
      <c r="P653" s="63" t="s">
        <v>276</v>
      </c>
      <c r="Q653" s="57" t="str">
        <f>MID(Tabla1[[#This Row],[Aplicación]],14,1)</f>
        <v>2</v>
      </c>
      <c r="R653" s="35" t="s">
        <v>265</v>
      </c>
      <c r="S653" s="57" t="str">
        <f>MID(Tabla1[[#This Row],[Aplicación]],6,2)</f>
        <v>03</v>
      </c>
      <c r="T653" s="54" t="str">
        <f>VLOOKUP(Tabla1[[#This Row],[AREA]],Hoja1!A:B,2,FALSE)</f>
        <v>03. Participación ciudadana y deportes</v>
      </c>
      <c r="U653" s="57" t="str">
        <f>MID(Tabla1[[#This Row],[Aplicación]],9,4)</f>
        <v>9241</v>
      </c>
      <c r="V653" s="54" t="str">
        <f>VLOOKUP(Tabla1[[#This Row],[PROGRAMA]],Hoja1!A:B,2,FALSE)</f>
        <v>9241. Participación ciudadana</v>
      </c>
      <c r="W653" s="57" t="str">
        <f>MID(Tabla1[[#This Row],[Aplicación]],14,2)</f>
        <v>22</v>
      </c>
      <c r="X653" s="57" t="str">
        <f>MID(Tabla1[[#This Row],[Aplicación]],14,6)</f>
        <v>22609</v>
      </c>
    </row>
    <row r="654" spans="1:24" hidden="1" x14ac:dyDescent="0.25">
      <c r="A654" s="53">
        <v>220240003363</v>
      </c>
      <c r="B654" s="45" t="s">
        <v>390</v>
      </c>
      <c r="C654" s="50">
        <v>45348</v>
      </c>
      <c r="D654" s="44">
        <v>22024002341</v>
      </c>
      <c r="E654" s="45" t="s">
        <v>1363</v>
      </c>
      <c r="F654" s="51">
        <v>952.88</v>
      </c>
      <c r="G654" s="45" t="s">
        <v>26</v>
      </c>
      <c r="H654" s="45" t="s">
        <v>2115</v>
      </c>
      <c r="I654" s="44">
        <v>220</v>
      </c>
      <c r="J654" s="45" t="s">
        <v>398</v>
      </c>
      <c r="K654" s="45" t="s">
        <v>398</v>
      </c>
      <c r="L654" s="45" t="s">
        <v>399</v>
      </c>
      <c r="M654" s="45" t="s">
        <v>585</v>
      </c>
      <c r="N654" s="45" t="s">
        <v>539</v>
      </c>
      <c r="O654" s="52" t="s">
        <v>326</v>
      </c>
      <c r="P654" s="63" t="s">
        <v>276</v>
      </c>
      <c r="Q654" s="57" t="str">
        <f>MID(Tabla1[[#This Row],[Aplicación]],14,1)</f>
        <v>2</v>
      </c>
      <c r="R654" s="35" t="s">
        <v>265</v>
      </c>
      <c r="S654" s="57" t="str">
        <f>MID(Tabla1[[#This Row],[Aplicación]],6,2)</f>
        <v>07</v>
      </c>
      <c r="T654" s="54" t="str">
        <f>VLOOKUP(Tabla1[[#This Row],[AREA]],Hoja1!A:B,2,FALSE)</f>
        <v>07. Medio ambiente</v>
      </c>
      <c r="U654" s="57" t="str">
        <f>MID(Tabla1[[#This Row],[Aplicación]],9,4)</f>
        <v>1721</v>
      </c>
      <c r="V654" s="54" t="str">
        <f>VLOOKUP(Tabla1[[#This Row],[PROGRAMA]],Hoja1!A:B,2,FALSE)</f>
        <v>1721. Protección del medio ambiente</v>
      </c>
      <c r="W654" s="57" t="str">
        <f>MID(Tabla1[[#This Row],[Aplicación]],14,2)</f>
        <v>22</v>
      </c>
      <c r="X654" s="57" t="str">
        <f>MID(Tabla1[[#This Row],[Aplicación]],14,6)</f>
        <v>22112</v>
      </c>
    </row>
    <row r="655" spans="1:24" hidden="1" x14ac:dyDescent="0.25">
      <c r="A655" s="60">
        <v>220239000435</v>
      </c>
      <c r="B655" s="43" t="s">
        <v>390</v>
      </c>
      <c r="C655" s="61">
        <v>45292</v>
      </c>
      <c r="D655" s="60">
        <v>22024001108</v>
      </c>
      <c r="E655" s="43" t="s">
        <v>1414</v>
      </c>
      <c r="F655" s="62">
        <v>2200</v>
      </c>
      <c r="G655" s="43" t="s">
        <v>15</v>
      </c>
      <c r="H655" s="43" t="s">
        <v>2116</v>
      </c>
      <c r="I655" s="60">
        <v>220</v>
      </c>
      <c r="J655" s="43" t="s">
        <v>537</v>
      </c>
      <c r="K655" s="43" t="s">
        <v>537</v>
      </c>
      <c r="L655" s="43" t="s">
        <v>413</v>
      </c>
      <c r="M655" s="43" t="s">
        <v>395</v>
      </c>
      <c r="N655" s="43" t="s">
        <v>396</v>
      </c>
      <c r="O655" s="52" t="s">
        <v>321</v>
      </c>
      <c r="P655" s="63" t="s">
        <v>276</v>
      </c>
      <c r="Q655" s="57" t="str">
        <f>MID(Tabla1[[#This Row],[Aplicación]],14,1)</f>
        <v>2</v>
      </c>
      <c r="R655" s="35" t="s">
        <v>265</v>
      </c>
      <c r="S655" s="57" t="str">
        <f>MID(Tabla1[[#This Row],[Aplicación]],6,2)</f>
        <v>05</v>
      </c>
      <c r="T655" s="54" t="str">
        <f>VLOOKUP(Tabla1[[#This Row],[AREA]],Hoja1!A:B,2,FALSE)</f>
        <v>05. Comercio, mercados y consumo</v>
      </c>
      <c r="U655" s="57" t="str">
        <f>MID(Tabla1[[#This Row],[Aplicación]],9,4)</f>
        <v>4312</v>
      </c>
      <c r="V655" s="54" t="str">
        <f>VLOOKUP(Tabla1[[#This Row],[PROGRAMA]],Hoja1!A:B,2,FALSE)</f>
        <v>4312. Mercados</v>
      </c>
      <c r="W655" s="57" t="str">
        <f>MID(Tabla1[[#This Row],[Aplicación]],14,2)</f>
        <v>22</v>
      </c>
      <c r="X655" s="57" t="str">
        <f>MID(Tabla1[[#This Row],[Aplicación]],14,6)</f>
        <v>22102</v>
      </c>
    </row>
    <row r="656" spans="1:24" hidden="1" x14ac:dyDescent="0.25">
      <c r="A656" s="60">
        <v>220240003097</v>
      </c>
      <c r="B656" s="43" t="s">
        <v>390</v>
      </c>
      <c r="C656" s="61">
        <v>45343</v>
      </c>
      <c r="D656" s="60">
        <v>22024001823</v>
      </c>
      <c r="E656" s="43" t="s">
        <v>1294</v>
      </c>
      <c r="F656" s="62">
        <v>958.32</v>
      </c>
      <c r="G656" s="43" t="s">
        <v>71</v>
      </c>
      <c r="H656" s="43" t="s">
        <v>2117</v>
      </c>
      <c r="I656" s="60">
        <v>220</v>
      </c>
      <c r="J656" s="43" t="s">
        <v>393</v>
      </c>
      <c r="K656" s="43" t="s">
        <v>393</v>
      </c>
      <c r="L656" s="43" t="s">
        <v>413</v>
      </c>
      <c r="M656" s="43" t="s">
        <v>585</v>
      </c>
      <c r="N656" s="43" t="s">
        <v>539</v>
      </c>
      <c r="O656" s="52" t="s">
        <v>326</v>
      </c>
      <c r="P656" s="63" t="s">
        <v>276</v>
      </c>
      <c r="Q656" s="57" t="str">
        <f>MID(Tabla1[[#This Row],[Aplicación]],14,1)</f>
        <v>2</v>
      </c>
      <c r="R656" s="35" t="s">
        <v>265</v>
      </c>
      <c r="S656" s="57" t="str">
        <f>MID(Tabla1[[#This Row],[Aplicación]],6,2)</f>
        <v>06</v>
      </c>
      <c r="T656" s="54" t="str">
        <f>VLOOKUP(Tabla1[[#This Row],[AREA]],Hoja1!A:B,2,FALSE)</f>
        <v>06. Educación y cultura</v>
      </c>
      <c r="U656" s="57" t="str">
        <f>MID(Tabla1[[#This Row],[Aplicación]],9,4)</f>
        <v>3321</v>
      </c>
      <c r="V656" s="54" t="str">
        <f>VLOOKUP(Tabla1[[#This Row],[PROGRAMA]],Hoja1!A:B,2,FALSE)</f>
        <v>3321. Bibliotecas públicas</v>
      </c>
      <c r="W656" s="57" t="str">
        <f>MID(Tabla1[[#This Row],[Aplicación]],14,2)</f>
        <v>22</v>
      </c>
      <c r="X656" s="57" t="str">
        <f>MID(Tabla1[[#This Row],[Aplicación]],14,6)</f>
        <v>22001</v>
      </c>
    </row>
    <row r="657" spans="1:24" hidden="1" x14ac:dyDescent="0.25">
      <c r="A657" s="60">
        <v>220229000566</v>
      </c>
      <c r="B657" s="43" t="s">
        <v>390</v>
      </c>
      <c r="C657" s="61">
        <v>45292</v>
      </c>
      <c r="D657" s="60">
        <v>22024002726</v>
      </c>
      <c r="E657" s="43" t="s">
        <v>1415</v>
      </c>
      <c r="F657" s="62">
        <v>2000</v>
      </c>
      <c r="G657" s="43" t="s">
        <v>582</v>
      </c>
      <c r="H657" s="43" t="s">
        <v>868</v>
      </c>
      <c r="I657" s="60">
        <v>220</v>
      </c>
      <c r="J657" s="43" t="s">
        <v>393</v>
      </c>
      <c r="K657" s="43" t="s">
        <v>393</v>
      </c>
      <c r="L657" s="43" t="s">
        <v>413</v>
      </c>
      <c r="M657" s="43" t="s">
        <v>395</v>
      </c>
      <c r="N657" s="43" t="s">
        <v>396</v>
      </c>
      <c r="O657" s="52" t="s">
        <v>321</v>
      </c>
      <c r="P657" s="63" t="s">
        <v>276</v>
      </c>
      <c r="Q657" s="57" t="str">
        <f>MID(Tabla1[[#This Row],[Aplicación]],14,1)</f>
        <v>2</v>
      </c>
      <c r="R657" s="35" t="s">
        <v>265</v>
      </c>
      <c r="S657" s="57" t="str">
        <f>MID(Tabla1[[#This Row],[Aplicación]],6,2)</f>
        <v>08</v>
      </c>
      <c r="T657" s="54" t="str">
        <f>VLOOKUP(Tabla1[[#This Row],[AREA]],Hoja1!A:B,2,FALSE)</f>
        <v>08. Tráfico y movilidad</v>
      </c>
      <c r="U657" s="57" t="str">
        <f>MID(Tabla1[[#This Row],[Aplicación]],9,4)</f>
        <v>1341</v>
      </c>
      <c r="V657" s="54" t="str">
        <f>VLOOKUP(Tabla1[[#This Row],[PROGRAMA]],Hoja1!A:B,2,FALSE)</f>
        <v>1341. Movilidad</v>
      </c>
      <c r="W657" s="57" t="str">
        <f>MID(Tabla1[[#This Row],[Aplicación]],14,2)</f>
        <v>22</v>
      </c>
      <c r="X657" s="57" t="str">
        <f>MID(Tabla1[[#This Row],[Aplicación]],14,6)</f>
        <v>22103</v>
      </c>
    </row>
    <row r="658" spans="1:24" hidden="1" x14ac:dyDescent="0.25">
      <c r="A658" s="60">
        <v>220240003055</v>
      </c>
      <c r="B658" s="43" t="s">
        <v>390</v>
      </c>
      <c r="C658" s="61">
        <v>45343</v>
      </c>
      <c r="D658" s="60">
        <v>22024001687</v>
      </c>
      <c r="E658" s="43" t="s">
        <v>1416</v>
      </c>
      <c r="F658" s="62">
        <v>2424.84</v>
      </c>
      <c r="G658" s="43" t="s">
        <v>2118</v>
      </c>
      <c r="H658" s="43" t="s">
        <v>2119</v>
      </c>
      <c r="I658" s="60">
        <v>220</v>
      </c>
      <c r="J658" s="43" t="s">
        <v>393</v>
      </c>
      <c r="K658" s="43" t="s">
        <v>393</v>
      </c>
      <c r="L658" s="43" t="s">
        <v>399</v>
      </c>
      <c r="M658" s="43" t="s">
        <v>585</v>
      </c>
      <c r="N658" s="43" t="s">
        <v>539</v>
      </c>
      <c r="O658" s="52" t="s">
        <v>326</v>
      </c>
      <c r="P658" s="63" t="s">
        <v>276</v>
      </c>
      <c r="Q658" s="57" t="str">
        <f>MID(Tabla1[[#This Row],[Aplicación]],14,1)</f>
        <v>2</v>
      </c>
      <c r="R658" s="35" t="s">
        <v>265</v>
      </c>
      <c r="S658" s="57" t="str">
        <f>MID(Tabla1[[#This Row],[Aplicación]],6,2)</f>
        <v>07</v>
      </c>
      <c r="T658" s="54" t="str">
        <f>VLOOKUP(Tabla1[[#This Row],[AREA]],Hoja1!A:B,2,FALSE)</f>
        <v>07. Medio ambiente</v>
      </c>
      <c r="U658" s="57" t="str">
        <f>MID(Tabla1[[#This Row],[Aplicación]],9,4)</f>
        <v>1721</v>
      </c>
      <c r="V658" s="54" t="str">
        <f>VLOOKUP(Tabla1[[#This Row],[PROGRAMA]],Hoja1!A:B,2,FALSE)</f>
        <v>1721. Protección del medio ambiente</v>
      </c>
      <c r="W658" s="57" t="str">
        <f>MID(Tabla1[[#This Row],[Aplicación]],14,2)</f>
        <v>22</v>
      </c>
      <c r="X658" s="57" t="str">
        <f>MID(Tabla1[[#This Row],[Aplicación]],14,6)</f>
        <v>22706</v>
      </c>
    </row>
    <row r="659" spans="1:24" hidden="1" x14ac:dyDescent="0.25">
      <c r="A659" s="60">
        <v>220240001377</v>
      </c>
      <c r="B659" s="43" t="s">
        <v>390</v>
      </c>
      <c r="C659" s="61">
        <v>45331</v>
      </c>
      <c r="D659" s="60">
        <v>22024001234</v>
      </c>
      <c r="E659" s="43" t="s">
        <v>1380</v>
      </c>
      <c r="F659" s="62">
        <v>2420</v>
      </c>
      <c r="G659" s="43" t="s">
        <v>12</v>
      </c>
      <c r="H659" s="43" t="s">
        <v>2120</v>
      </c>
      <c r="I659" s="60">
        <v>220</v>
      </c>
      <c r="J659" s="43" t="s">
        <v>393</v>
      </c>
      <c r="K659" s="43" t="s">
        <v>393</v>
      </c>
      <c r="L659" s="43" t="s">
        <v>413</v>
      </c>
      <c r="M659" s="43" t="s">
        <v>585</v>
      </c>
      <c r="N659" s="43" t="s">
        <v>539</v>
      </c>
      <c r="O659" s="52" t="s">
        <v>326</v>
      </c>
      <c r="P659" s="63" t="s">
        <v>276</v>
      </c>
      <c r="Q659" s="57" t="str">
        <f>MID(Tabla1[[#This Row],[Aplicación]],14,1)</f>
        <v>2</v>
      </c>
      <c r="R659" s="35" t="s">
        <v>265</v>
      </c>
      <c r="S659" s="57" t="str">
        <f>MID(Tabla1[[#This Row],[Aplicación]],6,2)</f>
        <v>08</v>
      </c>
      <c r="T659" s="54" t="str">
        <f>VLOOKUP(Tabla1[[#This Row],[AREA]],Hoja1!A:B,2,FALSE)</f>
        <v>08. Tráfico y movilidad</v>
      </c>
      <c r="U659" s="57" t="str">
        <f>MID(Tabla1[[#This Row],[Aplicación]],9,4)</f>
        <v>1532</v>
      </c>
      <c r="V659" s="54" t="str">
        <f>VLOOKUP(Tabla1[[#This Row],[PROGRAMA]],Hoja1!A:B,2,FALSE)</f>
        <v>1532. Pavimentación vias públicas y otros servicios urbanísticos</v>
      </c>
      <c r="W659" s="57" t="str">
        <f>MID(Tabla1[[#This Row],[Aplicación]],14,2)</f>
        <v>22</v>
      </c>
      <c r="X659" s="57" t="str">
        <f>MID(Tabla1[[#This Row],[Aplicación]],14,6)</f>
        <v>22103</v>
      </c>
    </row>
    <row r="660" spans="1:24" hidden="1" x14ac:dyDescent="0.25">
      <c r="A660" s="60">
        <v>220240004054</v>
      </c>
      <c r="B660" s="43" t="s">
        <v>390</v>
      </c>
      <c r="C660" s="61">
        <v>45353</v>
      </c>
      <c r="D660" s="60">
        <v>22024002322</v>
      </c>
      <c r="E660" s="43" t="s">
        <v>1370</v>
      </c>
      <c r="F660" s="62">
        <v>990</v>
      </c>
      <c r="G660" s="43" t="s">
        <v>27</v>
      </c>
      <c r="H660" s="43" t="s">
        <v>2121</v>
      </c>
      <c r="I660" s="60">
        <v>220</v>
      </c>
      <c r="J660" s="43" t="s">
        <v>499</v>
      </c>
      <c r="K660" s="43" t="s">
        <v>499</v>
      </c>
      <c r="L660" s="43" t="s">
        <v>399</v>
      </c>
      <c r="M660" s="43" t="s">
        <v>585</v>
      </c>
      <c r="N660" s="43" t="s">
        <v>539</v>
      </c>
      <c r="O660" s="52" t="s">
        <v>326</v>
      </c>
      <c r="P660" s="63" t="s">
        <v>276</v>
      </c>
      <c r="Q660" s="57" t="str">
        <f>MID(Tabla1[[#This Row],[Aplicación]],14,1)</f>
        <v>2</v>
      </c>
      <c r="R660" s="35" t="s">
        <v>265</v>
      </c>
      <c r="S660" s="57" t="str">
        <f>MID(Tabla1[[#This Row],[Aplicación]],6,2)</f>
        <v>03</v>
      </c>
      <c r="T660" s="54" t="str">
        <f>VLOOKUP(Tabla1[[#This Row],[AREA]],Hoja1!A:B,2,FALSE)</f>
        <v>03. Participación ciudadana y deportes</v>
      </c>
      <c r="U660" s="57" t="str">
        <f>MID(Tabla1[[#This Row],[Aplicación]],9,4)</f>
        <v>9241</v>
      </c>
      <c r="V660" s="54" t="str">
        <f>VLOOKUP(Tabla1[[#This Row],[PROGRAMA]],Hoja1!A:B,2,FALSE)</f>
        <v>9241. Participación ciudadana</v>
      </c>
      <c r="W660" s="57" t="str">
        <f>MID(Tabla1[[#This Row],[Aplicación]],14,2)</f>
        <v>22</v>
      </c>
      <c r="X660" s="57" t="str">
        <f>MID(Tabla1[[#This Row],[Aplicación]],14,6)</f>
        <v>22609</v>
      </c>
    </row>
    <row r="661" spans="1:24" hidden="1" x14ac:dyDescent="0.25">
      <c r="A661" s="53">
        <v>220240004073</v>
      </c>
      <c r="B661" s="45" t="s">
        <v>390</v>
      </c>
      <c r="C661" s="50">
        <v>45353</v>
      </c>
      <c r="D661" s="44">
        <v>22024003006</v>
      </c>
      <c r="E661" s="45" t="s">
        <v>1370</v>
      </c>
      <c r="F661" s="51">
        <v>990</v>
      </c>
      <c r="G661" s="45" t="s">
        <v>36</v>
      </c>
      <c r="H661" s="45" t="s">
        <v>2122</v>
      </c>
      <c r="I661" s="44">
        <v>220</v>
      </c>
      <c r="J661" s="45" t="s">
        <v>696</v>
      </c>
      <c r="K661" s="45" t="s">
        <v>398</v>
      </c>
      <c r="L661" s="45" t="s">
        <v>399</v>
      </c>
      <c r="M661" s="45" t="s">
        <v>585</v>
      </c>
      <c r="N661" s="45" t="s">
        <v>539</v>
      </c>
      <c r="O661" s="52" t="s">
        <v>326</v>
      </c>
      <c r="P661" s="63" t="s">
        <v>276</v>
      </c>
      <c r="Q661" s="57" t="str">
        <f>MID(Tabla1[[#This Row],[Aplicación]],14,1)</f>
        <v>2</v>
      </c>
      <c r="R661" s="35" t="s">
        <v>265</v>
      </c>
      <c r="S661" s="57" t="str">
        <f>MID(Tabla1[[#This Row],[Aplicación]],6,2)</f>
        <v>03</v>
      </c>
      <c r="T661" s="54" t="str">
        <f>VLOOKUP(Tabla1[[#This Row],[AREA]],Hoja1!A:B,2,FALSE)</f>
        <v>03. Participación ciudadana y deportes</v>
      </c>
      <c r="U661" s="57" t="str">
        <f>MID(Tabla1[[#This Row],[Aplicación]],9,4)</f>
        <v>9241</v>
      </c>
      <c r="V661" s="54" t="str">
        <f>VLOOKUP(Tabla1[[#This Row],[PROGRAMA]],Hoja1!A:B,2,FALSE)</f>
        <v>9241. Participación ciudadana</v>
      </c>
      <c r="W661" s="57" t="str">
        <f>MID(Tabla1[[#This Row],[Aplicación]],14,2)</f>
        <v>22</v>
      </c>
      <c r="X661" s="57" t="str">
        <f>MID(Tabla1[[#This Row],[Aplicación]],14,6)</f>
        <v>22609</v>
      </c>
    </row>
    <row r="662" spans="1:24" hidden="1" x14ac:dyDescent="0.25">
      <c r="A662" s="60">
        <v>220240008438</v>
      </c>
      <c r="B662" s="43" t="s">
        <v>390</v>
      </c>
      <c r="C662" s="61">
        <v>45373</v>
      </c>
      <c r="D662" s="60">
        <v>22024003771</v>
      </c>
      <c r="E662" s="43" t="s">
        <v>1370</v>
      </c>
      <c r="F662" s="62">
        <v>990</v>
      </c>
      <c r="G662" s="43" t="s">
        <v>802</v>
      </c>
      <c r="H662" s="43" t="s">
        <v>2123</v>
      </c>
      <c r="I662" s="60">
        <v>220</v>
      </c>
      <c r="J662" s="43" t="s">
        <v>721</v>
      </c>
      <c r="K662" s="43" t="s">
        <v>499</v>
      </c>
      <c r="L662" s="43" t="s">
        <v>399</v>
      </c>
      <c r="M662" s="43" t="s">
        <v>585</v>
      </c>
      <c r="N662" s="43" t="s">
        <v>539</v>
      </c>
      <c r="O662" s="52" t="s">
        <v>326</v>
      </c>
      <c r="P662" s="63" t="s">
        <v>276</v>
      </c>
      <c r="Q662" s="57" t="str">
        <f>MID(Tabla1[[#This Row],[Aplicación]],14,1)</f>
        <v>2</v>
      </c>
      <c r="R662" s="35" t="s">
        <v>265</v>
      </c>
      <c r="S662" s="57" t="str">
        <f>MID(Tabla1[[#This Row],[Aplicación]],6,2)</f>
        <v>03</v>
      </c>
      <c r="T662" s="54" t="str">
        <f>VLOOKUP(Tabla1[[#This Row],[AREA]],Hoja1!A:B,2,FALSE)</f>
        <v>03. Participación ciudadana y deportes</v>
      </c>
      <c r="U662" s="57" t="str">
        <f>MID(Tabla1[[#This Row],[Aplicación]],9,4)</f>
        <v>9241</v>
      </c>
      <c r="V662" s="54" t="str">
        <f>VLOOKUP(Tabla1[[#This Row],[PROGRAMA]],Hoja1!A:B,2,FALSE)</f>
        <v>9241. Participación ciudadana</v>
      </c>
      <c r="W662" s="57" t="str">
        <f>MID(Tabla1[[#This Row],[Aplicación]],14,2)</f>
        <v>22</v>
      </c>
      <c r="X662" s="57" t="str">
        <f>MID(Tabla1[[#This Row],[Aplicación]],14,6)</f>
        <v>22609</v>
      </c>
    </row>
    <row r="663" spans="1:24" hidden="1" x14ac:dyDescent="0.25">
      <c r="A663" s="60">
        <v>220240003371</v>
      </c>
      <c r="B663" s="43" t="s">
        <v>390</v>
      </c>
      <c r="C663" s="61">
        <v>45348</v>
      </c>
      <c r="D663" s="60">
        <v>22024002397</v>
      </c>
      <c r="E663" s="43" t="s">
        <v>1371</v>
      </c>
      <c r="F663" s="62">
        <v>990.77</v>
      </c>
      <c r="G663" s="43" t="s">
        <v>18</v>
      </c>
      <c r="H663" s="43" t="s">
        <v>2124</v>
      </c>
      <c r="I663" s="60">
        <v>220</v>
      </c>
      <c r="J663" s="43" t="s">
        <v>398</v>
      </c>
      <c r="K663" s="43" t="s">
        <v>398</v>
      </c>
      <c r="L663" s="43" t="s">
        <v>399</v>
      </c>
      <c r="M663" s="43" t="s">
        <v>585</v>
      </c>
      <c r="N663" s="43" t="s">
        <v>539</v>
      </c>
      <c r="O663" s="52" t="s">
        <v>326</v>
      </c>
      <c r="P663" s="63" t="s">
        <v>276</v>
      </c>
      <c r="Q663" s="57" t="str">
        <f>MID(Tabla1[[#This Row],[Aplicación]],14,1)</f>
        <v>2</v>
      </c>
      <c r="R663" s="35" t="s">
        <v>265</v>
      </c>
      <c r="S663" s="57" t="str">
        <f>MID(Tabla1[[#This Row],[Aplicación]],6,2)</f>
        <v>01</v>
      </c>
      <c r="T663" s="54" t="str">
        <f>VLOOKUP(Tabla1[[#This Row],[AREA]],Hoja1!A:B,2,FALSE)</f>
        <v>01. Alcaldía</v>
      </c>
      <c r="U663" s="57" t="str">
        <f>MID(Tabla1[[#This Row],[Aplicación]],9,4)</f>
        <v>4331</v>
      </c>
      <c r="V663" s="54" t="str">
        <f>VLOOKUP(Tabla1[[#This Row],[PROGRAMA]],Hoja1!A:B,2,FALSE)</f>
        <v>4331. Desarrollo empresarial</v>
      </c>
      <c r="W663" s="57" t="str">
        <f>MID(Tabla1[[#This Row],[Aplicación]],14,2)</f>
        <v>21</v>
      </c>
      <c r="X663" s="57" t="str">
        <f>MID(Tabla1[[#This Row],[Aplicación]],14,6)</f>
        <v>213</v>
      </c>
    </row>
    <row r="664" spans="1:24" hidden="1" x14ac:dyDescent="0.25">
      <c r="A664" s="44">
        <v>220240004878</v>
      </c>
      <c r="B664" s="45" t="s">
        <v>390</v>
      </c>
      <c r="C664" s="50">
        <v>45356</v>
      </c>
      <c r="D664" s="44">
        <v>22024002641</v>
      </c>
      <c r="E664" s="45" t="s">
        <v>1315</v>
      </c>
      <c r="F664" s="51">
        <v>1000</v>
      </c>
      <c r="G664" s="45" t="s">
        <v>372</v>
      </c>
      <c r="H664" s="45" t="s">
        <v>2125</v>
      </c>
      <c r="I664" s="44">
        <v>220</v>
      </c>
      <c r="J664" s="45" t="s">
        <v>398</v>
      </c>
      <c r="K664" s="45" t="s">
        <v>398</v>
      </c>
      <c r="L664" s="45" t="s">
        <v>399</v>
      </c>
      <c r="M664" s="45" t="s">
        <v>585</v>
      </c>
      <c r="N664" s="45" t="s">
        <v>539</v>
      </c>
      <c r="O664" s="52" t="s">
        <v>326</v>
      </c>
      <c r="P664" s="63" t="s">
        <v>276</v>
      </c>
      <c r="Q664" s="57" t="str">
        <f>MID(Tabla1[[#This Row],[Aplicación]],14,1)</f>
        <v>2</v>
      </c>
      <c r="R664" s="35" t="s">
        <v>265</v>
      </c>
      <c r="S664" s="57" t="str">
        <f>MID(Tabla1[[#This Row],[Aplicación]],6,2)</f>
        <v>10</v>
      </c>
      <c r="T664" s="54" t="str">
        <f>VLOOKUP(Tabla1[[#This Row],[AREA]],Hoja1!A:B,2,FALSE)</f>
        <v>10. Personas mayores, familia y servicios sociales</v>
      </c>
      <c r="U664" s="57" t="str">
        <f>MID(Tabla1[[#This Row],[Aplicación]],9,4)</f>
        <v>2314</v>
      </c>
      <c r="V664" s="54" t="str">
        <f>VLOOKUP(Tabla1[[#This Row],[PROGRAMA]],Hoja1!A:B,2,FALSE)</f>
        <v>2314. Centro de programas juveniles</v>
      </c>
      <c r="W664" s="57" t="str">
        <f>MID(Tabla1[[#This Row],[Aplicación]],14,2)</f>
        <v>22</v>
      </c>
      <c r="X664" s="57" t="str">
        <f>MID(Tabla1[[#This Row],[Aplicación]],14,6)</f>
        <v>22613</v>
      </c>
    </row>
    <row r="665" spans="1:24" hidden="1" x14ac:dyDescent="0.25">
      <c r="A665" s="44">
        <v>220240003358</v>
      </c>
      <c r="B665" s="45" t="s">
        <v>390</v>
      </c>
      <c r="C665" s="50">
        <v>45348</v>
      </c>
      <c r="D665" s="44">
        <v>22024002302</v>
      </c>
      <c r="E665" s="45" t="s">
        <v>1370</v>
      </c>
      <c r="F665" s="51">
        <v>1000</v>
      </c>
      <c r="G665" s="45" t="s">
        <v>1085</v>
      </c>
      <c r="H665" s="45" t="s">
        <v>2126</v>
      </c>
      <c r="I665" s="44">
        <v>220</v>
      </c>
      <c r="J665" s="45" t="s">
        <v>685</v>
      </c>
      <c r="K665" s="45" t="s">
        <v>398</v>
      </c>
      <c r="L665" s="45" t="s">
        <v>399</v>
      </c>
      <c r="M665" s="45" t="s">
        <v>585</v>
      </c>
      <c r="N665" s="45" t="s">
        <v>539</v>
      </c>
      <c r="O665" s="52" t="s">
        <v>326</v>
      </c>
      <c r="P665" s="63" t="s">
        <v>276</v>
      </c>
      <c r="Q665" s="57" t="str">
        <f>MID(Tabla1[[#This Row],[Aplicación]],14,1)</f>
        <v>2</v>
      </c>
      <c r="R665" s="35" t="s">
        <v>265</v>
      </c>
      <c r="S665" s="57" t="str">
        <f>MID(Tabla1[[#This Row],[Aplicación]],6,2)</f>
        <v>03</v>
      </c>
      <c r="T665" s="54" t="str">
        <f>VLOOKUP(Tabla1[[#This Row],[AREA]],Hoja1!A:B,2,FALSE)</f>
        <v>03. Participación ciudadana y deportes</v>
      </c>
      <c r="U665" s="57" t="str">
        <f>MID(Tabla1[[#This Row],[Aplicación]],9,4)</f>
        <v>9241</v>
      </c>
      <c r="V665" s="54" t="str">
        <f>VLOOKUP(Tabla1[[#This Row],[PROGRAMA]],Hoja1!A:B,2,FALSE)</f>
        <v>9241. Participación ciudadana</v>
      </c>
      <c r="W665" s="57" t="str">
        <f>MID(Tabla1[[#This Row],[Aplicación]],14,2)</f>
        <v>22</v>
      </c>
      <c r="X665" s="57" t="str">
        <f>MID(Tabla1[[#This Row],[Aplicación]],14,6)</f>
        <v>22609</v>
      </c>
    </row>
    <row r="666" spans="1:24" hidden="1" x14ac:dyDescent="0.25">
      <c r="A666" s="44">
        <v>220239000766</v>
      </c>
      <c r="B666" s="45" t="s">
        <v>390</v>
      </c>
      <c r="C666" s="50">
        <v>45292</v>
      </c>
      <c r="D666" s="44">
        <v>22024001211</v>
      </c>
      <c r="E666" s="45" t="s">
        <v>1417</v>
      </c>
      <c r="F666" s="51">
        <v>218584.68</v>
      </c>
      <c r="G666" s="45" t="s">
        <v>42</v>
      </c>
      <c r="H666" s="45" t="s">
        <v>2127</v>
      </c>
      <c r="I666" s="44">
        <v>220</v>
      </c>
      <c r="J666" s="45" t="s">
        <v>398</v>
      </c>
      <c r="K666" s="45" t="s">
        <v>398</v>
      </c>
      <c r="L666" s="45" t="s">
        <v>399</v>
      </c>
      <c r="M666" s="45" t="s">
        <v>395</v>
      </c>
      <c r="N666" s="45" t="s">
        <v>396</v>
      </c>
      <c r="O666" s="52" t="s">
        <v>321</v>
      </c>
      <c r="P666" s="63" t="s">
        <v>276</v>
      </c>
      <c r="Q666" s="57" t="str">
        <f>MID(Tabla1[[#This Row],[Aplicación]],14,1)</f>
        <v>2</v>
      </c>
      <c r="R666" s="35" t="s">
        <v>265</v>
      </c>
      <c r="S666" s="57" t="str">
        <f>MID(Tabla1[[#This Row],[Aplicación]],6,2)</f>
        <v>10</v>
      </c>
      <c r="T666" s="54" t="str">
        <f>VLOOKUP(Tabla1[[#This Row],[AREA]],Hoja1!A:B,2,FALSE)</f>
        <v>10. Personas mayores, familia y servicios sociales</v>
      </c>
      <c r="U666" s="57" t="str">
        <f>MID(Tabla1[[#This Row],[Aplicación]],9,4)</f>
        <v>2312</v>
      </c>
      <c r="V666" s="54" t="str">
        <f>VLOOKUP(Tabla1[[#This Row],[PROGRAMA]],Hoja1!A:B,2,FALSE)</f>
        <v>2312. Iniciativas sociales</v>
      </c>
      <c r="W666" s="57" t="str">
        <f>MID(Tabla1[[#This Row],[Aplicación]],14,2)</f>
        <v>22</v>
      </c>
      <c r="X666" s="57" t="str">
        <f>MID(Tabla1[[#This Row],[Aplicación]],14,6)</f>
        <v>22700</v>
      </c>
    </row>
    <row r="667" spans="1:24" hidden="1" x14ac:dyDescent="0.25">
      <c r="A667" s="44">
        <v>220239000765</v>
      </c>
      <c r="B667" s="45" t="s">
        <v>390</v>
      </c>
      <c r="C667" s="50">
        <v>45292</v>
      </c>
      <c r="D667" s="44">
        <v>22024001210</v>
      </c>
      <c r="E667" s="45" t="s">
        <v>1417</v>
      </c>
      <c r="F667" s="51">
        <v>179647.08</v>
      </c>
      <c r="G667" s="45" t="s">
        <v>42</v>
      </c>
      <c r="H667" s="45" t="s">
        <v>2128</v>
      </c>
      <c r="I667" s="44">
        <v>220</v>
      </c>
      <c r="J667" s="45" t="s">
        <v>398</v>
      </c>
      <c r="K667" s="45" t="s">
        <v>398</v>
      </c>
      <c r="L667" s="45" t="s">
        <v>399</v>
      </c>
      <c r="M667" s="45" t="s">
        <v>395</v>
      </c>
      <c r="N667" s="45" t="s">
        <v>396</v>
      </c>
      <c r="O667" s="52" t="s">
        <v>321</v>
      </c>
      <c r="P667" s="63" t="s">
        <v>276</v>
      </c>
      <c r="Q667" s="57" t="str">
        <f>MID(Tabla1[[#This Row],[Aplicación]],14,1)</f>
        <v>2</v>
      </c>
      <c r="R667" s="35" t="s">
        <v>265</v>
      </c>
      <c r="S667" s="57" t="str">
        <f>MID(Tabla1[[#This Row],[Aplicación]],6,2)</f>
        <v>10</v>
      </c>
      <c r="T667" s="54" t="str">
        <f>VLOOKUP(Tabla1[[#This Row],[AREA]],Hoja1!A:B,2,FALSE)</f>
        <v>10. Personas mayores, familia y servicios sociales</v>
      </c>
      <c r="U667" s="57" t="str">
        <f>MID(Tabla1[[#This Row],[Aplicación]],9,4)</f>
        <v>2312</v>
      </c>
      <c r="V667" s="54" t="str">
        <f>VLOOKUP(Tabla1[[#This Row],[PROGRAMA]],Hoja1!A:B,2,FALSE)</f>
        <v>2312. Iniciativas sociales</v>
      </c>
      <c r="W667" s="57" t="str">
        <f>MID(Tabla1[[#This Row],[Aplicación]],14,2)</f>
        <v>22</v>
      </c>
      <c r="X667" s="57" t="str">
        <f>MID(Tabla1[[#This Row],[Aplicación]],14,6)</f>
        <v>22700</v>
      </c>
    </row>
    <row r="668" spans="1:24" hidden="1" x14ac:dyDescent="0.25">
      <c r="A668" s="60">
        <v>220239000772</v>
      </c>
      <c r="B668" s="43" t="s">
        <v>390</v>
      </c>
      <c r="C668" s="61">
        <v>45292</v>
      </c>
      <c r="D668" s="60">
        <v>22024001217</v>
      </c>
      <c r="E668" s="43" t="s">
        <v>1359</v>
      </c>
      <c r="F668" s="62">
        <v>20994.78</v>
      </c>
      <c r="G668" s="43" t="s">
        <v>42</v>
      </c>
      <c r="H668" s="43" t="s">
        <v>2129</v>
      </c>
      <c r="I668" s="60">
        <v>220</v>
      </c>
      <c r="J668" s="43" t="s">
        <v>398</v>
      </c>
      <c r="K668" s="43" t="s">
        <v>398</v>
      </c>
      <c r="L668" s="43" t="s">
        <v>399</v>
      </c>
      <c r="M668" s="43" t="s">
        <v>395</v>
      </c>
      <c r="N668" s="43" t="s">
        <v>396</v>
      </c>
      <c r="O668" s="52" t="s">
        <v>321</v>
      </c>
      <c r="P668" s="63" t="s">
        <v>276</v>
      </c>
      <c r="Q668" s="57" t="str">
        <f>MID(Tabla1[[#This Row],[Aplicación]],14,1)</f>
        <v>2</v>
      </c>
      <c r="R668" s="35" t="s">
        <v>265</v>
      </c>
      <c r="S668" s="57" t="str">
        <f>MID(Tabla1[[#This Row],[Aplicación]],6,2)</f>
        <v>10</v>
      </c>
      <c r="T668" s="54" t="str">
        <f>VLOOKUP(Tabla1[[#This Row],[AREA]],Hoja1!A:B,2,FALSE)</f>
        <v>10. Personas mayores, familia y servicios sociales</v>
      </c>
      <c r="U668" s="57" t="str">
        <f>MID(Tabla1[[#This Row],[Aplicación]],9,4)</f>
        <v>2412</v>
      </c>
      <c r="V668" s="54" t="str">
        <f>VLOOKUP(Tabla1[[#This Row],[PROGRAMA]],Hoja1!A:B,2,FALSE)</f>
        <v>2412. Formación para el empleo</v>
      </c>
      <c r="W668" s="57" t="str">
        <f>MID(Tabla1[[#This Row],[Aplicación]],14,2)</f>
        <v>22</v>
      </c>
      <c r="X668" s="57" t="str">
        <f>MID(Tabla1[[#This Row],[Aplicación]],14,6)</f>
        <v>22700</v>
      </c>
    </row>
    <row r="669" spans="1:24" hidden="1" x14ac:dyDescent="0.25">
      <c r="A669" s="60">
        <v>220239000133</v>
      </c>
      <c r="B669" s="43" t="s">
        <v>390</v>
      </c>
      <c r="C669" s="61">
        <v>45292</v>
      </c>
      <c r="D669" s="60">
        <v>22024001176</v>
      </c>
      <c r="E669" s="43" t="s">
        <v>1215</v>
      </c>
      <c r="F669" s="62">
        <v>15121.07</v>
      </c>
      <c r="G669" s="43" t="s">
        <v>42</v>
      </c>
      <c r="H669" s="43" t="s">
        <v>2130</v>
      </c>
      <c r="I669" s="60">
        <v>220</v>
      </c>
      <c r="J669" s="43" t="s">
        <v>398</v>
      </c>
      <c r="K669" s="43" t="s">
        <v>398</v>
      </c>
      <c r="L669" s="43" t="s">
        <v>399</v>
      </c>
      <c r="M669" s="43" t="s">
        <v>395</v>
      </c>
      <c r="N669" s="43" t="s">
        <v>433</v>
      </c>
      <c r="O669" s="52" t="s">
        <v>321</v>
      </c>
      <c r="P669" s="63" t="s">
        <v>276</v>
      </c>
      <c r="Q669" s="57" t="str">
        <f>MID(Tabla1[[#This Row],[Aplicación]],14,1)</f>
        <v>2</v>
      </c>
      <c r="R669" s="35" t="s">
        <v>265</v>
      </c>
      <c r="S669" s="57" t="str">
        <f>MID(Tabla1[[#This Row],[Aplicación]],6,2)</f>
        <v>03</v>
      </c>
      <c r="T669" s="54" t="str">
        <f>VLOOKUP(Tabla1[[#This Row],[AREA]],Hoja1!A:B,2,FALSE)</f>
        <v>03. Participación ciudadana y deportes</v>
      </c>
      <c r="U669" s="57" t="str">
        <f>MID(Tabla1[[#This Row],[Aplicación]],9,4)</f>
        <v>9241</v>
      </c>
      <c r="V669" s="54" t="str">
        <f>VLOOKUP(Tabla1[[#This Row],[PROGRAMA]],Hoja1!A:B,2,FALSE)</f>
        <v>9241. Participación ciudadana</v>
      </c>
      <c r="W669" s="57" t="str">
        <f>MID(Tabla1[[#This Row],[Aplicación]],14,2)</f>
        <v>22</v>
      </c>
      <c r="X669" s="57" t="str">
        <f>MID(Tabla1[[#This Row],[Aplicación]],14,6)</f>
        <v>22700</v>
      </c>
    </row>
    <row r="670" spans="1:24" hidden="1" x14ac:dyDescent="0.25">
      <c r="A670" s="60">
        <v>220240004893</v>
      </c>
      <c r="B670" s="43" t="s">
        <v>390</v>
      </c>
      <c r="C670" s="61">
        <v>45356</v>
      </c>
      <c r="D670" s="60">
        <v>22024003073</v>
      </c>
      <c r="E670" s="43" t="s">
        <v>1216</v>
      </c>
      <c r="F670" s="62">
        <v>8282.83</v>
      </c>
      <c r="G670" s="43" t="s">
        <v>42</v>
      </c>
      <c r="H670" s="43" t="s">
        <v>2131</v>
      </c>
      <c r="I670" s="60">
        <v>220</v>
      </c>
      <c r="J670" s="43" t="s">
        <v>398</v>
      </c>
      <c r="K670" s="43" t="s">
        <v>398</v>
      </c>
      <c r="L670" s="43" t="s">
        <v>399</v>
      </c>
      <c r="M670" s="43" t="s">
        <v>395</v>
      </c>
      <c r="N670" s="43" t="s">
        <v>433</v>
      </c>
      <c r="O670" s="52" t="s">
        <v>321</v>
      </c>
      <c r="P670" s="63" t="s">
        <v>276</v>
      </c>
      <c r="Q670" s="57" t="str">
        <f>MID(Tabla1[[#This Row],[Aplicación]],14,1)</f>
        <v>2</v>
      </c>
      <c r="R670" s="35" t="s">
        <v>265</v>
      </c>
      <c r="S670" s="57" t="str">
        <f>MID(Tabla1[[#This Row],[Aplicación]],6,2)</f>
        <v>06</v>
      </c>
      <c r="T670" s="54" t="str">
        <f>VLOOKUP(Tabla1[[#This Row],[AREA]],Hoja1!A:B,2,FALSE)</f>
        <v>06. Educación y cultura</v>
      </c>
      <c r="U670" s="57" t="str">
        <f>MID(Tabla1[[#This Row],[Aplicación]],9,4)</f>
        <v>3231</v>
      </c>
      <c r="V670" s="54" t="str">
        <f>VLOOKUP(Tabla1[[#This Row],[PROGRAMA]],Hoja1!A:B,2,FALSE)</f>
        <v>3231. Escuelas infantiles</v>
      </c>
      <c r="W670" s="57" t="str">
        <f>MID(Tabla1[[#This Row],[Aplicación]],14,2)</f>
        <v>22</v>
      </c>
      <c r="X670" s="57" t="str">
        <f>MID(Tabla1[[#This Row],[Aplicación]],14,6)</f>
        <v>22799</v>
      </c>
    </row>
    <row r="671" spans="1:24" hidden="1" x14ac:dyDescent="0.25">
      <c r="A671" s="60">
        <v>220239000769</v>
      </c>
      <c r="B671" s="43" t="s">
        <v>390</v>
      </c>
      <c r="C671" s="61">
        <v>45292</v>
      </c>
      <c r="D671" s="60">
        <v>22024001214</v>
      </c>
      <c r="E671" s="43" t="s">
        <v>1418</v>
      </c>
      <c r="F671" s="62">
        <v>6161.09</v>
      </c>
      <c r="G671" s="43" t="s">
        <v>42</v>
      </c>
      <c r="H671" s="43" t="s">
        <v>2132</v>
      </c>
      <c r="I671" s="60">
        <v>220</v>
      </c>
      <c r="J671" s="43" t="s">
        <v>398</v>
      </c>
      <c r="K671" s="43" t="s">
        <v>398</v>
      </c>
      <c r="L671" s="43" t="s">
        <v>399</v>
      </c>
      <c r="M671" s="43" t="s">
        <v>395</v>
      </c>
      <c r="N671" s="43" t="s">
        <v>396</v>
      </c>
      <c r="O671" s="52" t="s">
        <v>321</v>
      </c>
      <c r="P671" s="63" t="s">
        <v>276</v>
      </c>
      <c r="Q671" s="57" t="str">
        <f>MID(Tabla1[[#This Row],[Aplicación]],14,1)</f>
        <v>2</v>
      </c>
      <c r="R671" s="35" t="s">
        <v>265</v>
      </c>
      <c r="S671" s="57" t="str">
        <f>MID(Tabla1[[#This Row],[Aplicación]],6,2)</f>
        <v>08</v>
      </c>
      <c r="T671" s="54" t="str">
        <f>VLOOKUP(Tabla1[[#This Row],[AREA]],Hoja1!A:B,2,FALSE)</f>
        <v>08. Tráfico y movilidad</v>
      </c>
      <c r="U671" s="57" t="str">
        <f>MID(Tabla1[[#This Row],[Aplicación]],9,4)</f>
        <v>1532</v>
      </c>
      <c r="V671" s="54" t="str">
        <f>VLOOKUP(Tabla1[[#This Row],[PROGRAMA]],Hoja1!A:B,2,FALSE)</f>
        <v>1532. Pavimentación vias públicas y otros servicios urbanísticos</v>
      </c>
      <c r="W671" s="57" t="str">
        <f>MID(Tabla1[[#This Row],[Aplicación]],14,2)</f>
        <v>22</v>
      </c>
      <c r="X671" s="57" t="str">
        <f>MID(Tabla1[[#This Row],[Aplicación]],14,6)</f>
        <v>22700</v>
      </c>
    </row>
    <row r="672" spans="1:24" hidden="1" x14ac:dyDescent="0.25">
      <c r="A672" s="60">
        <v>220240004084</v>
      </c>
      <c r="B672" s="43" t="s">
        <v>390</v>
      </c>
      <c r="C672" s="61">
        <v>45353</v>
      </c>
      <c r="D672" s="60">
        <v>22024003068</v>
      </c>
      <c r="E672" s="43" t="s">
        <v>1174</v>
      </c>
      <c r="F672" s="62">
        <v>1000</v>
      </c>
      <c r="G672" s="43" t="s">
        <v>18</v>
      </c>
      <c r="H672" s="43" t="s">
        <v>2133</v>
      </c>
      <c r="I672" s="60">
        <v>220</v>
      </c>
      <c r="J672" s="43" t="s">
        <v>398</v>
      </c>
      <c r="K672" s="43" t="s">
        <v>398</v>
      </c>
      <c r="L672" s="43" t="s">
        <v>399</v>
      </c>
      <c r="M672" s="43" t="s">
        <v>585</v>
      </c>
      <c r="N672" s="43" t="s">
        <v>539</v>
      </c>
      <c r="O672" s="52" t="s">
        <v>326</v>
      </c>
      <c r="P672" s="63" t="s">
        <v>276</v>
      </c>
      <c r="Q672" s="57" t="str">
        <f>MID(Tabla1[[#This Row],[Aplicación]],14,1)</f>
        <v>2</v>
      </c>
      <c r="R672" s="35" t="s">
        <v>265</v>
      </c>
      <c r="S672" s="57" t="str">
        <f>MID(Tabla1[[#This Row],[Aplicación]],6,2)</f>
        <v>11</v>
      </c>
      <c r="T672" s="54" t="str">
        <f>VLOOKUP(Tabla1[[#This Row],[AREA]],Hoja1!A:B,2,FALSE)</f>
        <v>11. Salud pública y seguridad ciudadana</v>
      </c>
      <c r="U672" s="57" t="str">
        <f>MID(Tabla1[[#This Row],[Aplicación]],9,4)</f>
        <v>1321</v>
      </c>
      <c r="V672" s="54" t="str">
        <f>VLOOKUP(Tabla1[[#This Row],[PROGRAMA]],Hoja1!A:B,2,FALSE)</f>
        <v>1321. Policía municipal</v>
      </c>
      <c r="W672" s="57" t="str">
        <f>MID(Tabla1[[#This Row],[Aplicación]],14,2)</f>
        <v>21</v>
      </c>
      <c r="X672" s="57" t="str">
        <f>MID(Tabla1[[#This Row],[Aplicación]],14,6)</f>
        <v>213</v>
      </c>
    </row>
    <row r="673" spans="1:24" hidden="1" x14ac:dyDescent="0.25">
      <c r="A673" s="60">
        <v>220229000156</v>
      </c>
      <c r="B673" s="43" t="s">
        <v>390</v>
      </c>
      <c r="C673" s="61">
        <v>45292</v>
      </c>
      <c r="D673" s="60">
        <v>22024003228</v>
      </c>
      <c r="E673" s="43" t="s">
        <v>1375</v>
      </c>
      <c r="F673" s="62">
        <v>4072.32</v>
      </c>
      <c r="G673" s="43" t="s">
        <v>42</v>
      </c>
      <c r="H673" s="43" t="s">
        <v>737</v>
      </c>
      <c r="I673" s="60">
        <v>220</v>
      </c>
      <c r="J673" s="43" t="s">
        <v>398</v>
      </c>
      <c r="K673" s="43" t="s">
        <v>398</v>
      </c>
      <c r="L673" s="43" t="s">
        <v>399</v>
      </c>
      <c r="M673" s="43" t="s">
        <v>395</v>
      </c>
      <c r="N673" s="43" t="s">
        <v>433</v>
      </c>
      <c r="O673" s="52" t="s">
        <v>321</v>
      </c>
      <c r="P673" s="63" t="s">
        <v>276</v>
      </c>
      <c r="Q673" s="57" t="str">
        <f>MID(Tabla1[[#This Row],[Aplicación]],14,1)</f>
        <v>2</v>
      </c>
      <c r="R673" s="35" t="s">
        <v>265</v>
      </c>
      <c r="S673" s="57" t="str">
        <f>MID(Tabla1[[#This Row],[Aplicación]],6,2)</f>
        <v>10</v>
      </c>
      <c r="T673" s="54" t="str">
        <f>VLOOKUP(Tabla1[[#This Row],[AREA]],Hoja1!A:B,2,FALSE)</f>
        <v>10. Personas mayores, familia y servicios sociales</v>
      </c>
      <c r="U673" s="57" t="str">
        <f>MID(Tabla1[[#This Row],[Aplicación]],9,4)</f>
        <v>2315</v>
      </c>
      <c r="V673" s="54" t="str">
        <f>VLOOKUP(Tabla1[[#This Row],[PROGRAMA]],Hoja1!A:B,2,FALSE)</f>
        <v>2315. Políticas de Igualdad e infancia</v>
      </c>
      <c r="W673" s="57" t="str">
        <f>MID(Tabla1[[#This Row],[Aplicación]],14,2)</f>
        <v>22</v>
      </c>
      <c r="X673" s="57" t="str">
        <f>MID(Tabla1[[#This Row],[Aplicación]],14,6)</f>
        <v>22799</v>
      </c>
    </row>
    <row r="674" spans="1:24" hidden="1" x14ac:dyDescent="0.25">
      <c r="A674" s="60">
        <v>220240004893</v>
      </c>
      <c r="B674" s="43" t="s">
        <v>390</v>
      </c>
      <c r="C674" s="61">
        <v>45356</v>
      </c>
      <c r="D674" s="60">
        <v>22024003074</v>
      </c>
      <c r="E674" s="43" t="s">
        <v>1216</v>
      </c>
      <c r="F674" s="62">
        <v>3683.98</v>
      </c>
      <c r="G674" s="43" t="s">
        <v>42</v>
      </c>
      <c r="H674" s="43" t="s">
        <v>2131</v>
      </c>
      <c r="I674" s="60">
        <v>220</v>
      </c>
      <c r="J674" s="43" t="s">
        <v>398</v>
      </c>
      <c r="K674" s="43" t="s">
        <v>398</v>
      </c>
      <c r="L674" s="43" t="s">
        <v>399</v>
      </c>
      <c r="M674" s="43" t="s">
        <v>395</v>
      </c>
      <c r="N674" s="43" t="s">
        <v>433</v>
      </c>
      <c r="O674" s="52" t="s">
        <v>321</v>
      </c>
      <c r="P674" s="63" t="s">
        <v>276</v>
      </c>
      <c r="Q674" s="57" t="str">
        <f>MID(Tabla1[[#This Row],[Aplicación]],14,1)</f>
        <v>2</v>
      </c>
      <c r="R674" s="35" t="s">
        <v>265</v>
      </c>
      <c r="S674" s="57" t="str">
        <f>MID(Tabla1[[#This Row],[Aplicación]],6,2)</f>
        <v>06</v>
      </c>
      <c r="T674" s="54" t="str">
        <f>VLOOKUP(Tabla1[[#This Row],[AREA]],Hoja1!A:B,2,FALSE)</f>
        <v>06. Educación y cultura</v>
      </c>
      <c r="U674" s="57" t="str">
        <f>MID(Tabla1[[#This Row],[Aplicación]],9,4)</f>
        <v>3231</v>
      </c>
      <c r="V674" s="54" t="str">
        <f>VLOOKUP(Tabla1[[#This Row],[PROGRAMA]],Hoja1!A:B,2,FALSE)</f>
        <v>3231. Escuelas infantiles</v>
      </c>
      <c r="W674" s="57" t="str">
        <f>MID(Tabla1[[#This Row],[Aplicación]],14,2)</f>
        <v>22</v>
      </c>
      <c r="X674" s="57" t="str">
        <f>MID(Tabla1[[#This Row],[Aplicación]],14,6)</f>
        <v>22799</v>
      </c>
    </row>
    <row r="675" spans="1:24" hidden="1" x14ac:dyDescent="0.25">
      <c r="A675" s="60">
        <v>220240000813</v>
      </c>
      <c r="B675" s="43" t="s">
        <v>390</v>
      </c>
      <c r="C675" s="61">
        <v>45330</v>
      </c>
      <c r="D675" s="60">
        <v>22024000867</v>
      </c>
      <c r="E675" s="43" t="s">
        <v>1160</v>
      </c>
      <c r="F675" s="62">
        <v>1000</v>
      </c>
      <c r="G675" s="43" t="s">
        <v>1127</v>
      </c>
      <c r="H675" s="43" t="s">
        <v>2134</v>
      </c>
      <c r="I675" s="60">
        <v>220</v>
      </c>
      <c r="J675" s="43" t="s">
        <v>398</v>
      </c>
      <c r="K675" s="43" t="s">
        <v>398</v>
      </c>
      <c r="L675" s="43" t="s">
        <v>399</v>
      </c>
      <c r="M675" s="43" t="s">
        <v>585</v>
      </c>
      <c r="N675" s="43" t="s">
        <v>539</v>
      </c>
      <c r="O675" s="52" t="s">
        <v>326</v>
      </c>
      <c r="P675" s="63" t="s">
        <v>276</v>
      </c>
      <c r="Q675" s="57" t="str">
        <f>MID(Tabla1[[#This Row],[Aplicación]],14,1)</f>
        <v>2</v>
      </c>
      <c r="R675" s="35" t="s">
        <v>265</v>
      </c>
      <c r="S675" s="57" t="str">
        <f>MID(Tabla1[[#This Row],[Aplicación]],6,2)</f>
        <v>10</v>
      </c>
      <c r="T675" s="54" t="str">
        <f>VLOOKUP(Tabla1[[#This Row],[AREA]],Hoja1!A:B,2,FALSE)</f>
        <v>10. Personas mayores, familia y servicios sociales</v>
      </c>
      <c r="U675" s="57" t="str">
        <f>MID(Tabla1[[#This Row],[Aplicación]],9,4)</f>
        <v>2311</v>
      </c>
      <c r="V675" s="54" t="str">
        <f>VLOOKUP(Tabla1[[#This Row],[PROGRAMA]],Hoja1!A:B,2,FALSE)</f>
        <v>2311. Intervención social</v>
      </c>
      <c r="W675" s="57" t="str">
        <f>MID(Tabla1[[#This Row],[Aplicación]],14,2)</f>
        <v>21</v>
      </c>
      <c r="X675" s="57" t="str">
        <f>MID(Tabla1[[#This Row],[Aplicación]],14,6)</f>
        <v>213</v>
      </c>
    </row>
    <row r="676" spans="1:24" hidden="1" x14ac:dyDescent="0.25">
      <c r="A676" s="53">
        <v>220240000764</v>
      </c>
      <c r="B676" s="45" t="s">
        <v>390</v>
      </c>
      <c r="C676" s="50">
        <v>45327</v>
      </c>
      <c r="D676" s="44">
        <v>22024000482</v>
      </c>
      <c r="E676" s="45" t="s">
        <v>1401</v>
      </c>
      <c r="F676" s="51">
        <v>1000</v>
      </c>
      <c r="G676" s="45" t="s">
        <v>1036</v>
      </c>
      <c r="H676" s="45" t="s">
        <v>2135</v>
      </c>
      <c r="I676" s="44">
        <v>220</v>
      </c>
      <c r="J676" s="45" t="s">
        <v>398</v>
      </c>
      <c r="K676" s="45" t="s">
        <v>398</v>
      </c>
      <c r="L676" s="45" t="s">
        <v>399</v>
      </c>
      <c r="M676" s="45" t="s">
        <v>585</v>
      </c>
      <c r="N676" s="45" t="s">
        <v>539</v>
      </c>
      <c r="O676" s="52" t="s">
        <v>326</v>
      </c>
      <c r="P676" s="63" t="s">
        <v>276</v>
      </c>
      <c r="Q676" s="57" t="str">
        <f>MID(Tabla1[[#This Row],[Aplicación]],14,1)</f>
        <v>2</v>
      </c>
      <c r="R676" s="35" t="s">
        <v>265</v>
      </c>
      <c r="S676" s="57" t="str">
        <f>MID(Tabla1[[#This Row],[Aplicación]],6,2)</f>
        <v>04</v>
      </c>
      <c r="T676" s="54" t="str">
        <f>VLOOKUP(Tabla1[[#This Row],[AREA]],Hoja1!A:B,2,FALSE)</f>
        <v>04. Hacienda, personal y modernización administrativa</v>
      </c>
      <c r="U676" s="57" t="str">
        <f>MID(Tabla1[[#This Row],[Aplicación]],9,4)</f>
        <v>3121</v>
      </c>
      <c r="V676" s="54" t="str">
        <f>VLOOKUP(Tabla1[[#This Row],[PROGRAMA]],Hoja1!A:B,2,FALSE)</f>
        <v>3121. Prevención y salud laboral</v>
      </c>
      <c r="W676" s="57" t="str">
        <f>MID(Tabla1[[#This Row],[Aplicación]],14,2)</f>
        <v>22</v>
      </c>
      <c r="X676" s="57" t="str">
        <f>MID(Tabla1[[#This Row],[Aplicación]],14,6)</f>
        <v>22799</v>
      </c>
    </row>
    <row r="677" spans="1:24" hidden="1" x14ac:dyDescent="0.25">
      <c r="A677" s="60">
        <v>220240003071</v>
      </c>
      <c r="B677" s="43" t="s">
        <v>390</v>
      </c>
      <c r="C677" s="61">
        <v>45343</v>
      </c>
      <c r="D677" s="60">
        <v>22024001767</v>
      </c>
      <c r="E677" s="43" t="s">
        <v>1294</v>
      </c>
      <c r="F677" s="62">
        <v>1000</v>
      </c>
      <c r="G677" s="43" t="s">
        <v>29</v>
      </c>
      <c r="H677" s="43" t="s">
        <v>2136</v>
      </c>
      <c r="I677" s="60">
        <v>220</v>
      </c>
      <c r="J677" s="43" t="s">
        <v>398</v>
      </c>
      <c r="K677" s="43" t="s">
        <v>398</v>
      </c>
      <c r="L677" s="43" t="s">
        <v>413</v>
      </c>
      <c r="M677" s="43" t="s">
        <v>585</v>
      </c>
      <c r="N677" s="43" t="s">
        <v>539</v>
      </c>
      <c r="O677" s="52" t="s">
        <v>326</v>
      </c>
      <c r="P677" s="63" t="s">
        <v>276</v>
      </c>
      <c r="Q677" s="57" t="str">
        <f>MID(Tabla1[[#This Row],[Aplicación]],14,1)</f>
        <v>2</v>
      </c>
      <c r="R677" s="35" t="s">
        <v>265</v>
      </c>
      <c r="S677" s="57" t="str">
        <f>MID(Tabla1[[#This Row],[Aplicación]],6,2)</f>
        <v>06</v>
      </c>
      <c r="T677" s="54" t="str">
        <f>VLOOKUP(Tabla1[[#This Row],[AREA]],Hoja1!A:B,2,FALSE)</f>
        <v>06. Educación y cultura</v>
      </c>
      <c r="U677" s="57" t="str">
        <f>MID(Tabla1[[#This Row],[Aplicación]],9,4)</f>
        <v>3321</v>
      </c>
      <c r="V677" s="54" t="str">
        <f>VLOOKUP(Tabla1[[#This Row],[PROGRAMA]],Hoja1!A:B,2,FALSE)</f>
        <v>3321. Bibliotecas públicas</v>
      </c>
      <c r="W677" s="57" t="str">
        <f>MID(Tabla1[[#This Row],[Aplicación]],14,2)</f>
        <v>22</v>
      </c>
      <c r="X677" s="57" t="str">
        <f>MID(Tabla1[[#This Row],[Aplicación]],14,6)</f>
        <v>22001</v>
      </c>
    </row>
    <row r="678" spans="1:24" hidden="1" x14ac:dyDescent="0.25">
      <c r="A678" s="60">
        <v>220239000770</v>
      </c>
      <c r="B678" s="43" t="s">
        <v>390</v>
      </c>
      <c r="C678" s="61">
        <v>45292</v>
      </c>
      <c r="D678" s="60">
        <v>22024001215</v>
      </c>
      <c r="E678" s="43" t="s">
        <v>1419</v>
      </c>
      <c r="F678" s="62">
        <v>1087.25</v>
      </c>
      <c r="G678" s="43" t="s">
        <v>42</v>
      </c>
      <c r="H678" s="43" t="s">
        <v>2137</v>
      </c>
      <c r="I678" s="60">
        <v>220</v>
      </c>
      <c r="J678" s="43" t="s">
        <v>398</v>
      </c>
      <c r="K678" s="43" t="s">
        <v>398</v>
      </c>
      <c r="L678" s="43" t="s">
        <v>399</v>
      </c>
      <c r="M678" s="43" t="s">
        <v>395</v>
      </c>
      <c r="N678" s="43" t="s">
        <v>396</v>
      </c>
      <c r="O678" s="52" t="s">
        <v>321</v>
      </c>
      <c r="P678" s="63" t="s">
        <v>276</v>
      </c>
      <c r="Q678" s="57" t="str">
        <f>MID(Tabla1[[#This Row],[Aplicación]],14,1)</f>
        <v>2</v>
      </c>
      <c r="R678" s="35" t="s">
        <v>265</v>
      </c>
      <c r="S678" s="57" t="str">
        <f>MID(Tabla1[[#This Row],[Aplicación]],6,2)</f>
        <v>08</v>
      </c>
      <c r="T678" s="54" t="str">
        <f>VLOOKUP(Tabla1[[#This Row],[AREA]],Hoja1!A:B,2,FALSE)</f>
        <v>08. Tráfico y movilidad</v>
      </c>
      <c r="U678" s="57" t="str">
        <f>MID(Tabla1[[#This Row],[Aplicación]],9,4)</f>
        <v>1651</v>
      </c>
      <c r="V678" s="54" t="str">
        <f>VLOOKUP(Tabla1[[#This Row],[PROGRAMA]],Hoja1!A:B,2,FALSE)</f>
        <v>1651. Alumbrado público</v>
      </c>
      <c r="W678" s="57" t="str">
        <f>MID(Tabla1[[#This Row],[Aplicación]],14,2)</f>
        <v>22</v>
      </c>
      <c r="X678" s="57" t="str">
        <f>MID(Tabla1[[#This Row],[Aplicación]],14,6)</f>
        <v>22700</v>
      </c>
    </row>
    <row r="679" spans="1:24" hidden="1" x14ac:dyDescent="0.25">
      <c r="A679" s="60">
        <v>220240001976</v>
      </c>
      <c r="B679" s="43" t="s">
        <v>390</v>
      </c>
      <c r="C679" s="61">
        <v>45342</v>
      </c>
      <c r="D679" s="60">
        <v>22024001773</v>
      </c>
      <c r="E679" s="43" t="s">
        <v>1420</v>
      </c>
      <c r="F679" s="62">
        <v>1041.1300000000001</v>
      </c>
      <c r="G679" s="43" t="s">
        <v>368</v>
      </c>
      <c r="H679" s="43" t="s">
        <v>2138</v>
      </c>
      <c r="I679" s="60">
        <v>220</v>
      </c>
      <c r="J679" s="43" t="s">
        <v>695</v>
      </c>
      <c r="K679" s="43" t="s">
        <v>398</v>
      </c>
      <c r="L679" s="43" t="s">
        <v>399</v>
      </c>
      <c r="M679" s="43" t="s">
        <v>585</v>
      </c>
      <c r="N679" s="43" t="s">
        <v>539</v>
      </c>
      <c r="O679" s="52" t="s">
        <v>326</v>
      </c>
      <c r="P679" s="63" t="s">
        <v>276</v>
      </c>
      <c r="Q679" s="57" t="str">
        <f>MID(Tabla1[[#This Row],[Aplicación]],14,1)</f>
        <v>2</v>
      </c>
      <c r="R679" s="35" t="s">
        <v>265</v>
      </c>
      <c r="S679" s="57" t="str">
        <f>MID(Tabla1[[#This Row],[Aplicación]],6,2)</f>
        <v>02</v>
      </c>
      <c r="T679" s="54" t="str">
        <f>VLOOKUP(Tabla1[[#This Row],[AREA]],Hoja1!A:B,2,FALSE)</f>
        <v>02. Urbanismo y vivienda</v>
      </c>
      <c r="U679" s="57" t="str">
        <f>MID(Tabla1[[#This Row],[Aplicación]],9,4)</f>
        <v>9332</v>
      </c>
      <c r="V679" s="54" t="str">
        <f>VLOOKUP(Tabla1[[#This Row],[PROGRAMA]],Hoja1!A:B,2,FALSE)</f>
        <v>9332. Mantenimiento de edificios e instalaciones municipales</v>
      </c>
      <c r="W679" s="57" t="str">
        <f>MID(Tabla1[[#This Row],[Aplicación]],14,2)</f>
        <v>22</v>
      </c>
      <c r="X679" s="57" t="str">
        <f>MID(Tabla1[[#This Row],[Aplicación]],14,6)</f>
        <v>22799</v>
      </c>
    </row>
    <row r="680" spans="1:24" hidden="1" x14ac:dyDescent="0.25">
      <c r="A680" s="60">
        <v>220240001381</v>
      </c>
      <c r="B680" s="43" t="s">
        <v>390</v>
      </c>
      <c r="C680" s="61">
        <v>45331</v>
      </c>
      <c r="D680" s="60">
        <v>22024001428</v>
      </c>
      <c r="E680" s="43" t="s">
        <v>1380</v>
      </c>
      <c r="F680" s="62">
        <v>2381.2800000000002</v>
      </c>
      <c r="G680" s="43" t="s">
        <v>30</v>
      </c>
      <c r="H680" s="43" t="s">
        <v>2139</v>
      </c>
      <c r="I680" s="60">
        <v>220</v>
      </c>
      <c r="J680" s="43" t="s">
        <v>398</v>
      </c>
      <c r="K680" s="43" t="s">
        <v>398</v>
      </c>
      <c r="L680" s="43" t="s">
        <v>413</v>
      </c>
      <c r="M680" s="43" t="s">
        <v>585</v>
      </c>
      <c r="N680" s="43" t="s">
        <v>539</v>
      </c>
      <c r="O680" s="52" t="s">
        <v>326</v>
      </c>
      <c r="P680" s="63" t="s">
        <v>276</v>
      </c>
      <c r="Q680" s="57" t="str">
        <f>MID(Tabla1[[#This Row],[Aplicación]],14,1)</f>
        <v>2</v>
      </c>
      <c r="R680" s="35" t="s">
        <v>265</v>
      </c>
      <c r="S680" s="57" t="str">
        <f>MID(Tabla1[[#This Row],[Aplicación]],6,2)</f>
        <v>08</v>
      </c>
      <c r="T680" s="54" t="str">
        <f>VLOOKUP(Tabla1[[#This Row],[AREA]],Hoja1!A:B,2,FALSE)</f>
        <v>08. Tráfico y movilidad</v>
      </c>
      <c r="U680" s="57" t="str">
        <f>MID(Tabla1[[#This Row],[Aplicación]],9,4)</f>
        <v>1532</v>
      </c>
      <c r="V680" s="54" t="str">
        <f>VLOOKUP(Tabla1[[#This Row],[PROGRAMA]],Hoja1!A:B,2,FALSE)</f>
        <v>1532. Pavimentación vias públicas y otros servicios urbanísticos</v>
      </c>
      <c r="W680" s="57" t="str">
        <f>MID(Tabla1[[#This Row],[Aplicación]],14,2)</f>
        <v>22</v>
      </c>
      <c r="X680" s="57" t="str">
        <f>MID(Tabla1[[#This Row],[Aplicación]],14,6)</f>
        <v>22103</v>
      </c>
    </row>
    <row r="681" spans="1:24" hidden="1" x14ac:dyDescent="0.25">
      <c r="A681" s="60">
        <v>220239000353</v>
      </c>
      <c r="B681" s="43" t="s">
        <v>390</v>
      </c>
      <c r="C681" s="61">
        <v>45292</v>
      </c>
      <c r="D681" s="60">
        <v>22024001050</v>
      </c>
      <c r="E681" s="43" t="s">
        <v>1244</v>
      </c>
      <c r="F681" s="62">
        <v>2329.25</v>
      </c>
      <c r="G681" s="43" t="s">
        <v>887</v>
      </c>
      <c r="H681" s="43" t="s">
        <v>1035</v>
      </c>
      <c r="I681" s="60">
        <v>220</v>
      </c>
      <c r="J681" s="43" t="s">
        <v>398</v>
      </c>
      <c r="K681" s="43" t="s">
        <v>398</v>
      </c>
      <c r="L681" s="43" t="s">
        <v>399</v>
      </c>
      <c r="M681" s="43" t="s">
        <v>585</v>
      </c>
      <c r="N681" s="43" t="s">
        <v>539</v>
      </c>
      <c r="O681" s="52" t="s">
        <v>326</v>
      </c>
      <c r="P681" s="63" t="s">
        <v>276</v>
      </c>
      <c r="Q681" s="57" t="str">
        <f>MID(Tabla1[[#This Row],[Aplicación]],14,1)</f>
        <v>2</v>
      </c>
      <c r="R681" s="35" t="s">
        <v>265</v>
      </c>
      <c r="S681" s="57" t="str">
        <f>MID(Tabla1[[#This Row],[Aplicación]],6,2)</f>
        <v>09</v>
      </c>
      <c r="T681" s="54" t="str">
        <f>VLOOKUP(Tabla1[[#This Row],[AREA]],Hoja1!A:B,2,FALSE)</f>
        <v>09. Turismo, eventos y marca ciudad</v>
      </c>
      <c r="U681" s="57" t="str">
        <f>MID(Tabla1[[#This Row],[Aplicación]],9,4)</f>
        <v>4321</v>
      </c>
      <c r="V681" s="54" t="str">
        <f>VLOOKUP(Tabla1[[#This Row],[PROGRAMA]],Hoja1!A:B,2,FALSE)</f>
        <v>4321. Turismo</v>
      </c>
      <c r="W681" s="57" t="str">
        <f>MID(Tabla1[[#This Row],[Aplicación]],14,2)</f>
        <v>22</v>
      </c>
      <c r="X681" s="57" t="str">
        <f>MID(Tabla1[[#This Row],[Aplicación]],14,6)</f>
        <v>22799</v>
      </c>
    </row>
    <row r="682" spans="1:24" hidden="1" x14ac:dyDescent="0.25">
      <c r="A682" s="60">
        <v>220240000772</v>
      </c>
      <c r="B682" s="43" t="s">
        <v>390</v>
      </c>
      <c r="C682" s="61">
        <v>45329</v>
      </c>
      <c r="D682" s="60">
        <v>22024000516</v>
      </c>
      <c r="E682" s="43" t="s">
        <v>1156</v>
      </c>
      <c r="F682" s="62">
        <v>1082.27</v>
      </c>
      <c r="G682" s="43" t="s">
        <v>948</v>
      </c>
      <c r="H682" s="43" t="s">
        <v>2140</v>
      </c>
      <c r="I682" s="60">
        <v>220</v>
      </c>
      <c r="J682" s="43" t="s">
        <v>949</v>
      </c>
      <c r="K682" s="43" t="s">
        <v>537</v>
      </c>
      <c r="L682" s="43" t="s">
        <v>399</v>
      </c>
      <c r="M682" s="43" t="s">
        <v>585</v>
      </c>
      <c r="N682" s="43" t="s">
        <v>539</v>
      </c>
      <c r="O682" s="52" t="s">
        <v>326</v>
      </c>
      <c r="P682" s="63" t="s">
        <v>276</v>
      </c>
      <c r="Q682" s="57" t="str">
        <f>MID(Tabla1[[#This Row],[Aplicación]],14,1)</f>
        <v>2</v>
      </c>
      <c r="R682" s="35" t="s">
        <v>265</v>
      </c>
      <c r="S682" s="57" t="str">
        <f>MID(Tabla1[[#This Row],[Aplicación]],6,2)</f>
        <v>11</v>
      </c>
      <c r="T682" s="54" t="str">
        <f>VLOOKUP(Tabla1[[#This Row],[AREA]],Hoja1!A:B,2,FALSE)</f>
        <v>11. Salud pública y seguridad ciudadana</v>
      </c>
      <c r="U682" s="57" t="str">
        <f>MID(Tabla1[[#This Row],[Aplicación]],9,4)</f>
        <v>1621</v>
      </c>
      <c r="V682" s="54" t="str">
        <f>VLOOKUP(Tabla1[[#This Row],[PROGRAMA]],Hoja1!A:B,2,FALSE)</f>
        <v>1621. Recogida de residuos</v>
      </c>
      <c r="W682" s="57" t="str">
        <f>MID(Tabla1[[#This Row],[Aplicación]],14,2)</f>
        <v>21</v>
      </c>
      <c r="X682" s="57" t="str">
        <f>MID(Tabla1[[#This Row],[Aplicación]],14,6)</f>
        <v>213</v>
      </c>
    </row>
    <row r="683" spans="1:24" hidden="1" x14ac:dyDescent="0.25">
      <c r="A683" s="60">
        <v>220240006644</v>
      </c>
      <c r="B683" s="43" t="s">
        <v>390</v>
      </c>
      <c r="C683" s="61">
        <v>45365</v>
      </c>
      <c r="D683" s="60">
        <v>22024003383</v>
      </c>
      <c r="E683" s="43" t="s">
        <v>1370</v>
      </c>
      <c r="F683" s="62">
        <v>1089</v>
      </c>
      <c r="G683" s="43" t="s">
        <v>1083</v>
      </c>
      <c r="H683" s="43" t="s">
        <v>2141</v>
      </c>
      <c r="I683" s="60">
        <v>220</v>
      </c>
      <c r="J683" s="43" t="s">
        <v>393</v>
      </c>
      <c r="K683" s="43" t="s">
        <v>393</v>
      </c>
      <c r="L683" s="43" t="s">
        <v>399</v>
      </c>
      <c r="M683" s="43" t="s">
        <v>585</v>
      </c>
      <c r="N683" s="43" t="s">
        <v>539</v>
      </c>
      <c r="O683" s="52" t="s">
        <v>326</v>
      </c>
      <c r="P683" s="63" t="s">
        <v>276</v>
      </c>
      <c r="Q683" s="57" t="str">
        <f>MID(Tabla1[[#This Row],[Aplicación]],14,1)</f>
        <v>2</v>
      </c>
      <c r="R683" s="35" t="s">
        <v>265</v>
      </c>
      <c r="S683" s="57" t="str">
        <f>MID(Tabla1[[#This Row],[Aplicación]],6,2)</f>
        <v>03</v>
      </c>
      <c r="T683" s="54" t="str">
        <f>VLOOKUP(Tabla1[[#This Row],[AREA]],Hoja1!A:B,2,FALSE)</f>
        <v>03. Participación ciudadana y deportes</v>
      </c>
      <c r="U683" s="57" t="str">
        <f>MID(Tabla1[[#This Row],[Aplicación]],9,4)</f>
        <v>9241</v>
      </c>
      <c r="V683" s="54" t="str">
        <f>VLOOKUP(Tabla1[[#This Row],[PROGRAMA]],Hoja1!A:B,2,FALSE)</f>
        <v>9241. Participación ciudadana</v>
      </c>
      <c r="W683" s="57" t="str">
        <f>MID(Tabla1[[#This Row],[Aplicación]],14,2)</f>
        <v>22</v>
      </c>
      <c r="X683" s="57" t="str">
        <f>MID(Tabla1[[#This Row],[Aplicación]],14,6)</f>
        <v>22609</v>
      </c>
    </row>
    <row r="684" spans="1:24" hidden="1" x14ac:dyDescent="0.25">
      <c r="A684" s="60">
        <v>220240003054</v>
      </c>
      <c r="B684" s="43" t="s">
        <v>390</v>
      </c>
      <c r="C684" s="61">
        <v>45343</v>
      </c>
      <c r="D684" s="60">
        <v>22024001683</v>
      </c>
      <c r="E684" s="43" t="s">
        <v>1319</v>
      </c>
      <c r="F684" s="62">
        <v>1098</v>
      </c>
      <c r="G684" s="43" t="s">
        <v>29</v>
      </c>
      <c r="H684" s="43" t="s">
        <v>2142</v>
      </c>
      <c r="I684" s="60">
        <v>220</v>
      </c>
      <c r="J684" s="43" t="s">
        <v>398</v>
      </c>
      <c r="K684" s="43" t="s">
        <v>398</v>
      </c>
      <c r="L684" s="43" t="s">
        <v>413</v>
      </c>
      <c r="M684" s="43" t="s">
        <v>585</v>
      </c>
      <c r="N684" s="43" t="s">
        <v>539</v>
      </c>
      <c r="O684" s="52" t="s">
        <v>326</v>
      </c>
      <c r="P684" s="63" t="s">
        <v>276</v>
      </c>
      <c r="Q684" s="57" t="str">
        <f>MID(Tabla1[[#This Row],[Aplicación]],14,1)</f>
        <v>2</v>
      </c>
      <c r="R684" s="35" t="s">
        <v>265</v>
      </c>
      <c r="S684" s="57" t="str">
        <f>MID(Tabla1[[#This Row],[Aplicación]],6,2)</f>
        <v>01</v>
      </c>
      <c r="T684" s="54" t="str">
        <f>VLOOKUP(Tabla1[[#This Row],[AREA]],Hoja1!A:B,2,FALSE)</f>
        <v>01. Alcaldía</v>
      </c>
      <c r="U684" s="57" t="str">
        <f>MID(Tabla1[[#This Row],[Aplicación]],9,4)</f>
        <v>9207</v>
      </c>
      <c r="V684" s="54" t="str">
        <f>VLOOKUP(Tabla1[[#This Row],[PROGRAMA]],Hoja1!A:B,2,FALSE)</f>
        <v>9207. Gobierno y relaciones</v>
      </c>
      <c r="W684" s="57" t="str">
        <f>MID(Tabla1[[#This Row],[Aplicación]],14,2)</f>
        <v>22</v>
      </c>
      <c r="X684" s="57" t="str">
        <f>MID(Tabla1[[#This Row],[Aplicación]],14,6)</f>
        <v>22001</v>
      </c>
    </row>
    <row r="685" spans="1:24" hidden="1" x14ac:dyDescent="0.25">
      <c r="A685" s="60">
        <v>220240003372</v>
      </c>
      <c r="B685" s="43" t="s">
        <v>390</v>
      </c>
      <c r="C685" s="61">
        <v>45348</v>
      </c>
      <c r="D685" s="60">
        <v>22024002439</v>
      </c>
      <c r="E685" s="43" t="s">
        <v>1421</v>
      </c>
      <c r="F685" s="62">
        <v>1100</v>
      </c>
      <c r="G685" s="43" t="s">
        <v>93</v>
      </c>
      <c r="H685" s="43" t="s">
        <v>2143</v>
      </c>
      <c r="I685" s="60">
        <v>220</v>
      </c>
      <c r="J685" s="43" t="s">
        <v>398</v>
      </c>
      <c r="K685" s="43" t="s">
        <v>398</v>
      </c>
      <c r="L685" s="43" t="s">
        <v>413</v>
      </c>
      <c r="M685" s="43" t="s">
        <v>585</v>
      </c>
      <c r="N685" s="43" t="s">
        <v>539</v>
      </c>
      <c r="O685" s="52" t="s">
        <v>326</v>
      </c>
      <c r="P685" s="63" t="s">
        <v>276</v>
      </c>
      <c r="Q685" s="57" t="str">
        <f>MID(Tabla1[[#This Row],[Aplicación]],14,1)</f>
        <v>2</v>
      </c>
      <c r="R685" s="35" t="s">
        <v>265</v>
      </c>
      <c r="S685" s="57" t="str">
        <f>MID(Tabla1[[#This Row],[Aplicación]],6,2)</f>
        <v>08</v>
      </c>
      <c r="T685" s="54" t="str">
        <f>VLOOKUP(Tabla1[[#This Row],[AREA]],Hoja1!A:B,2,FALSE)</f>
        <v>08. Tráfico y movilidad</v>
      </c>
      <c r="U685" s="57" t="str">
        <f>MID(Tabla1[[#This Row],[Aplicación]],9,4)</f>
        <v>1532</v>
      </c>
      <c r="V685" s="54" t="str">
        <f>VLOOKUP(Tabla1[[#This Row],[PROGRAMA]],Hoja1!A:B,2,FALSE)</f>
        <v>1532. Pavimentación vias públicas y otros servicios urbanísticos</v>
      </c>
      <c r="W685" s="57" t="str">
        <f>MID(Tabla1[[#This Row],[Aplicación]],14,2)</f>
        <v>22</v>
      </c>
      <c r="X685" s="57" t="str">
        <f>MID(Tabla1[[#This Row],[Aplicación]],14,6)</f>
        <v>22199</v>
      </c>
    </row>
    <row r="686" spans="1:24" hidden="1" x14ac:dyDescent="0.25">
      <c r="A686" s="60">
        <v>220239000193</v>
      </c>
      <c r="B686" s="43" t="s">
        <v>390</v>
      </c>
      <c r="C686" s="61">
        <v>45292</v>
      </c>
      <c r="D686" s="60">
        <v>22024001164</v>
      </c>
      <c r="E686" s="43" t="s">
        <v>1189</v>
      </c>
      <c r="F686" s="62">
        <v>4966.6499999999996</v>
      </c>
      <c r="G686" s="43" t="s">
        <v>739</v>
      </c>
      <c r="H686" s="43" t="s">
        <v>2144</v>
      </c>
      <c r="I686" s="60">
        <v>220</v>
      </c>
      <c r="J686" s="43" t="s">
        <v>398</v>
      </c>
      <c r="K686" s="43" t="s">
        <v>398</v>
      </c>
      <c r="L686" s="43" t="s">
        <v>399</v>
      </c>
      <c r="M686" s="43" t="s">
        <v>395</v>
      </c>
      <c r="N686" s="43" t="s">
        <v>396</v>
      </c>
      <c r="O686" s="52" t="s">
        <v>321</v>
      </c>
      <c r="P686" s="63" t="s">
        <v>276</v>
      </c>
      <c r="Q686" s="57" t="str">
        <f>MID(Tabla1[[#This Row],[Aplicación]],14,1)</f>
        <v>2</v>
      </c>
      <c r="R686" s="35" t="s">
        <v>265</v>
      </c>
      <c r="S686" s="57" t="str">
        <f>MID(Tabla1[[#This Row],[Aplicación]],6,2)</f>
        <v>10</v>
      </c>
      <c r="T686" s="54" t="str">
        <f>VLOOKUP(Tabla1[[#This Row],[AREA]],Hoja1!A:B,2,FALSE)</f>
        <v>10. Personas mayores, familia y servicios sociales</v>
      </c>
      <c r="U686" s="57" t="str">
        <f>MID(Tabla1[[#This Row],[Aplicación]],9,4)</f>
        <v>2312</v>
      </c>
      <c r="V686" s="54" t="str">
        <f>VLOOKUP(Tabla1[[#This Row],[PROGRAMA]],Hoja1!A:B,2,FALSE)</f>
        <v>2312. Iniciativas sociales</v>
      </c>
      <c r="W686" s="57" t="str">
        <f>MID(Tabla1[[#This Row],[Aplicación]],14,2)</f>
        <v>22</v>
      </c>
      <c r="X686" s="57" t="str">
        <f>MID(Tabla1[[#This Row],[Aplicación]],14,6)</f>
        <v>22799</v>
      </c>
    </row>
    <row r="687" spans="1:24" hidden="1" x14ac:dyDescent="0.25">
      <c r="A687" s="60">
        <v>220239000192</v>
      </c>
      <c r="B687" s="43" t="s">
        <v>390</v>
      </c>
      <c r="C687" s="61">
        <v>45292</v>
      </c>
      <c r="D687" s="60">
        <v>22024001163</v>
      </c>
      <c r="E687" s="43" t="s">
        <v>1141</v>
      </c>
      <c r="F687" s="62">
        <v>461.37</v>
      </c>
      <c r="G687" s="43" t="s">
        <v>739</v>
      </c>
      <c r="H687" s="43" t="s">
        <v>2145</v>
      </c>
      <c r="I687" s="60">
        <v>220</v>
      </c>
      <c r="J687" s="43" t="s">
        <v>398</v>
      </c>
      <c r="K687" s="43" t="s">
        <v>398</v>
      </c>
      <c r="L687" s="43" t="s">
        <v>399</v>
      </c>
      <c r="M687" s="43" t="s">
        <v>395</v>
      </c>
      <c r="N687" s="43" t="s">
        <v>396</v>
      </c>
      <c r="O687" s="52" t="s">
        <v>321</v>
      </c>
      <c r="P687" s="63" t="s">
        <v>276</v>
      </c>
      <c r="Q687" s="57" t="str">
        <f>MID(Tabla1[[#This Row],[Aplicación]],14,1)</f>
        <v>2</v>
      </c>
      <c r="R687" s="35" t="s">
        <v>265</v>
      </c>
      <c r="S687" s="57" t="str">
        <f>MID(Tabla1[[#This Row],[Aplicación]],6,2)</f>
        <v>10</v>
      </c>
      <c r="T687" s="54" t="str">
        <f>VLOOKUP(Tabla1[[#This Row],[AREA]],Hoja1!A:B,2,FALSE)</f>
        <v>10. Personas mayores, familia y servicios sociales</v>
      </c>
      <c r="U687" s="57" t="str">
        <f>MID(Tabla1[[#This Row],[Aplicación]],9,4)</f>
        <v>2311</v>
      </c>
      <c r="V687" s="54" t="str">
        <f>VLOOKUP(Tabla1[[#This Row],[PROGRAMA]],Hoja1!A:B,2,FALSE)</f>
        <v>2311. Intervención social</v>
      </c>
      <c r="W687" s="57" t="str">
        <f>MID(Tabla1[[#This Row],[Aplicación]],14,2)</f>
        <v>22</v>
      </c>
      <c r="X687" s="57" t="str">
        <f>MID(Tabla1[[#This Row],[Aplicación]],14,6)</f>
        <v>22799</v>
      </c>
    </row>
    <row r="688" spans="1:24" hidden="1" x14ac:dyDescent="0.25">
      <c r="A688" s="60">
        <v>220239000807</v>
      </c>
      <c r="B688" s="43" t="s">
        <v>390</v>
      </c>
      <c r="C688" s="61">
        <v>45292</v>
      </c>
      <c r="D688" s="60">
        <v>22024001409</v>
      </c>
      <c r="E688" s="43" t="s">
        <v>1283</v>
      </c>
      <c r="F688" s="62">
        <v>2305.88</v>
      </c>
      <c r="G688" s="43" t="s">
        <v>381</v>
      </c>
      <c r="H688" s="43" t="s">
        <v>2146</v>
      </c>
      <c r="I688" s="60">
        <v>220</v>
      </c>
      <c r="J688" s="43" t="s">
        <v>398</v>
      </c>
      <c r="K688" s="43" t="s">
        <v>398</v>
      </c>
      <c r="L688" s="43" t="s">
        <v>399</v>
      </c>
      <c r="M688" s="43" t="s">
        <v>585</v>
      </c>
      <c r="N688" s="43" t="s">
        <v>539</v>
      </c>
      <c r="O688" s="52" t="s">
        <v>326</v>
      </c>
      <c r="P688" s="63" t="s">
        <v>276</v>
      </c>
      <c r="Q688" s="57" t="str">
        <f>MID(Tabla1[[#This Row],[Aplicación]],14,1)</f>
        <v>2</v>
      </c>
      <c r="R688" s="35" t="s">
        <v>265</v>
      </c>
      <c r="S688" s="57" t="str">
        <f>MID(Tabla1[[#This Row],[Aplicación]],6,2)</f>
        <v>10</v>
      </c>
      <c r="T688" s="54" t="str">
        <f>VLOOKUP(Tabla1[[#This Row],[AREA]],Hoja1!A:B,2,FALSE)</f>
        <v>10. Personas mayores, familia y servicios sociales</v>
      </c>
      <c r="U688" s="57" t="str">
        <f>MID(Tabla1[[#This Row],[Aplicación]],9,4)</f>
        <v>2315</v>
      </c>
      <c r="V688" s="54" t="str">
        <f>VLOOKUP(Tabla1[[#This Row],[PROGRAMA]],Hoja1!A:B,2,FALSE)</f>
        <v>2315. Políticas de Igualdad e infancia</v>
      </c>
      <c r="W688" s="57" t="str">
        <f>MID(Tabla1[[#This Row],[Aplicación]],14,2)</f>
        <v>22</v>
      </c>
      <c r="X688" s="57" t="str">
        <f>MID(Tabla1[[#This Row],[Aplicación]],14,6)</f>
        <v>22611</v>
      </c>
    </row>
    <row r="689" spans="1:24" hidden="1" x14ac:dyDescent="0.25">
      <c r="A689" s="60">
        <v>220229000884</v>
      </c>
      <c r="B689" s="43" t="s">
        <v>390</v>
      </c>
      <c r="C689" s="61">
        <v>45292</v>
      </c>
      <c r="D689" s="60">
        <v>22024002154</v>
      </c>
      <c r="E689" s="43" t="s">
        <v>1357</v>
      </c>
      <c r="F689" s="62">
        <v>2216.75</v>
      </c>
      <c r="G689" s="43" t="s">
        <v>64</v>
      </c>
      <c r="H689" s="43" t="s">
        <v>2148</v>
      </c>
      <c r="I689" s="60">
        <v>220</v>
      </c>
      <c r="J689" s="43" t="s">
        <v>398</v>
      </c>
      <c r="K689" s="43" t="s">
        <v>398</v>
      </c>
      <c r="L689" s="43" t="s">
        <v>413</v>
      </c>
      <c r="M689" s="43" t="s">
        <v>395</v>
      </c>
      <c r="N689" s="43" t="s">
        <v>396</v>
      </c>
      <c r="O689" s="52" t="s">
        <v>321</v>
      </c>
      <c r="P689" s="63" t="s">
        <v>276</v>
      </c>
      <c r="Q689" s="57" t="str">
        <f>MID(Tabla1[[#This Row],[Aplicación]],14,1)</f>
        <v>2</v>
      </c>
      <c r="R689" s="35" t="s">
        <v>265</v>
      </c>
      <c r="S689" s="57" t="str">
        <f>MID(Tabla1[[#This Row],[Aplicación]],6,2)</f>
        <v>01</v>
      </c>
      <c r="T689" s="54" t="str">
        <f>VLOOKUP(Tabla1[[#This Row],[AREA]],Hoja1!A:B,2,FALSE)</f>
        <v>01. Alcaldía</v>
      </c>
      <c r="U689" s="57" t="str">
        <f>MID(Tabla1[[#This Row],[Aplicación]],9,4)</f>
        <v>9203</v>
      </c>
      <c r="V689" s="54" t="str">
        <f>VLOOKUP(Tabla1[[#This Row],[PROGRAMA]],Hoja1!A:B,2,FALSE)</f>
        <v>9203. Unidad de régimen interior</v>
      </c>
      <c r="W689" s="57" t="str">
        <f>MID(Tabla1[[#This Row],[Aplicación]],14,2)</f>
        <v>22</v>
      </c>
      <c r="X689" s="57" t="str">
        <f>MID(Tabla1[[#This Row],[Aplicación]],14,6)</f>
        <v>22000</v>
      </c>
    </row>
    <row r="690" spans="1:24" hidden="1" x14ac:dyDescent="0.25">
      <c r="A690" s="60">
        <v>220240000810</v>
      </c>
      <c r="B690" s="43" t="s">
        <v>390</v>
      </c>
      <c r="C690" s="61">
        <v>45330</v>
      </c>
      <c r="D690" s="60">
        <v>22024000883</v>
      </c>
      <c r="E690" s="43" t="s">
        <v>1324</v>
      </c>
      <c r="F690" s="62">
        <v>1132.56</v>
      </c>
      <c r="G690" s="43" t="s">
        <v>18</v>
      </c>
      <c r="H690" s="43" t="s">
        <v>2149</v>
      </c>
      <c r="I690" s="60">
        <v>220</v>
      </c>
      <c r="J690" s="43" t="s">
        <v>398</v>
      </c>
      <c r="K690" s="43" t="s">
        <v>398</v>
      </c>
      <c r="L690" s="43" t="s">
        <v>399</v>
      </c>
      <c r="M690" s="43" t="s">
        <v>585</v>
      </c>
      <c r="N690" s="43" t="s">
        <v>539</v>
      </c>
      <c r="O690" s="52" t="s">
        <v>326</v>
      </c>
      <c r="P690" s="63" t="s">
        <v>276</v>
      </c>
      <c r="Q690" s="57" t="str">
        <f>MID(Tabla1[[#This Row],[Aplicación]],14,1)</f>
        <v>2</v>
      </c>
      <c r="R690" s="35" t="s">
        <v>265</v>
      </c>
      <c r="S690" s="57" t="str">
        <f>MID(Tabla1[[#This Row],[Aplicación]],6,2)</f>
        <v>06</v>
      </c>
      <c r="T690" s="54" t="str">
        <f>VLOOKUP(Tabla1[[#This Row],[AREA]],Hoja1!A:B,2,FALSE)</f>
        <v>06. Educación y cultura</v>
      </c>
      <c r="U690" s="57" t="str">
        <f>MID(Tabla1[[#This Row],[Aplicación]],9,4)</f>
        <v>3261</v>
      </c>
      <c r="V690" s="54" t="str">
        <f>VLOOKUP(Tabla1[[#This Row],[PROGRAMA]],Hoja1!A:B,2,FALSE)</f>
        <v>3261. Servicios complementarios de educación</v>
      </c>
      <c r="W690" s="57" t="str">
        <f>MID(Tabla1[[#This Row],[Aplicación]],14,2)</f>
        <v>21</v>
      </c>
      <c r="X690" s="57" t="str">
        <f>MID(Tabla1[[#This Row],[Aplicación]],14,6)</f>
        <v>213</v>
      </c>
    </row>
    <row r="691" spans="1:24" hidden="1" x14ac:dyDescent="0.25">
      <c r="A691" s="60">
        <v>220240001670</v>
      </c>
      <c r="B691" s="43" t="s">
        <v>390</v>
      </c>
      <c r="C691" s="61">
        <v>45341</v>
      </c>
      <c r="D691" s="60">
        <v>22024000075</v>
      </c>
      <c r="E691" s="43" t="s">
        <v>1312</v>
      </c>
      <c r="F691" s="62">
        <v>1140.7</v>
      </c>
      <c r="G691" s="43" t="s">
        <v>339</v>
      </c>
      <c r="H691" s="43" t="s">
        <v>2150</v>
      </c>
      <c r="I691" s="60">
        <v>220</v>
      </c>
      <c r="J691" s="43" t="s">
        <v>398</v>
      </c>
      <c r="K691" s="43" t="s">
        <v>398</v>
      </c>
      <c r="L691" s="43" t="s">
        <v>399</v>
      </c>
      <c r="M691" s="43" t="s">
        <v>585</v>
      </c>
      <c r="N691" s="43" t="s">
        <v>539</v>
      </c>
      <c r="O691" s="52" t="s">
        <v>326</v>
      </c>
      <c r="P691" s="63" t="s">
        <v>276</v>
      </c>
      <c r="Q691" s="57" t="str">
        <f>MID(Tabla1[[#This Row],[Aplicación]],14,1)</f>
        <v>2</v>
      </c>
      <c r="R691" s="35" t="s">
        <v>265</v>
      </c>
      <c r="S691" s="57" t="str">
        <f>MID(Tabla1[[#This Row],[Aplicación]],6,2)</f>
        <v>04</v>
      </c>
      <c r="T691" s="54" t="str">
        <f>VLOOKUP(Tabla1[[#This Row],[AREA]],Hoja1!A:B,2,FALSE)</f>
        <v>04. Hacienda, personal y modernización administrativa</v>
      </c>
      <c r="U691" s="57" t="str">
        <f>MID(Tabla1[[#This Row],[Aplicación]],9,4)</f>
        <v>9202</v>
      </c>
      <c r="V691" s="54" t="str">
        <f>VLOOKUP(Tabla1[[#This Row],[PROGRAMA]],Hoja1!A:B,2,FALSE)</f>
        <v>9202. Gestión de recursos humanos</v>
      </c>
      <c r="W691" s="57" t="str">
        <f>MID(Tabla1[[#This Row],[Aplicación]],14,2)</f>
        <v>22</v>
      </c>
      <c r="X691" s="57" t="str">
        <f>MID(Tabla1[[#This Row],[Aplicación]],14,6)</f>
        <v>22607</v>
      </c>
    </row>
    <row r="692" spans="1:24" hidden="1" x14ac:dyDescent="0.25">
      <c r="A692" s="60">
        <v>220240003360</v>
      </c>
      <c r="B692" s="43" t="s">
        <v>390</v>
      </c>
      <c r="C692" s="61">
        <v>45348</v>
      </c>
      <c r="D692" s="60">
        <v>22024002311</v>
      </c>
      <c r="E692" s="43" t="s">
        <v>1370</v>
      </c>
      <c r="F692" s="62">
        <v>1149.5</v>
      </c>
      <c r="G692" s="43" t="s">
        <v>791</v>
      </c>
      <c r="H692" s="43" t="s">
        <v>2151</v>
      </c>
      <c r="I692" s="60">
        <v>220</v>
      </c>
      <c r="J692" s="43" t="s">
        <v>537</v>
      </c>
      <c r="K692" s="43" t="s">
        <v>537</v>
      </c>
      <c r="L692" s="43" t="s">
        <v>399</v>
      </c>
      <c r="M692" s="43" t="s">
        <v>585</v>
      </c>
      <c r="N692" s="43" t="s">
        <v>539</v>
      </c>
      <c r="O692" s="52" t="s">
        <v>326</v>
      </c>
      <c r="P692" s="63" t="s">
        <v>276</v>
      </c>
      <c r="Q692" s="57" t="str">
        <f>MID(Tabla1[[#This Row],[Aplicación]],14,1)</f>
        <v>2</v>
      </c>
      <c r="R692" s="35" t="s">
        <v>265</v>
      </c>
      <c r="S692" s="57" t="str">
        <f>MID(Tabla1[[#This Row],[Aplicación]],6,2)</f>
        <v>03</v>
      </c>
      <c r="T692" s="54" t="str">
        <f>VLOOKUP(Tabla1[[#This Row],[AREA]],Hoja1!A:B,2,FALSE)</f>
        <v>03. Participación ciudadana y deportes</v>
      </c>
      <c r="U692" s="57" t="str">
        <f>MID(Tabla1[[#This Row],[Aplicación]],9,4)</f>
        <v>9241</v>
      </c>
      <c r="V692" s="54" t="str">
        <f>VLOOKUP(Tabla1[[#This Row],[PROGRAMA]],Hoja1!A:B,2,FALSE)</f>
        <v>9241. Participación ciudadana</v>
      </c>
      <c r="W692" s="57" t="str">
        <f>MID(Tabla1[[#This Row],[Aplicación]],14,2)</f>
        <v>22</v>
      </c>
      <c r="X692" s="57" t="str">
        <f>MID(Tabla1[[#This Row],[Aplicación]],14,6)</f>
        <v>22609</v>
      </c>
    </row>
    <row r="693" spans="1:24" hidden="1" x14ac:dyDescent="0.25">
      <c r="A693" s="60">
        <v>220239000452</v>
      </c>
      <c r="B693" s="43" t="s">
        <v>390</v>
      </c>
      <c r="C693" s="61">
        <v>45292</v>
      </c>
      <c r="D693" s="60">
        <v>22024001309</v>
      </c>
      <c r="E693" s="43" t="s">
        <v>1338</v>
      </c>
      <c r="F693" s="62">
        <v>8394.3799999999992</v>
      </c>
      <c r="G693" s="43" t="s">
        <v>741</v>
      </c>
      <c r="H693" s="43" t="s">
        <v>2152</v>
      </c>
      <c r="I693" s="60">
        <v>220</v>
      </c>
      <c r="J693" s="43" t="s">
        <v>398</v>
      </c>
      <c r="K693" s="43" t="s">
        <v>398</v>
      </c>
      <c r="L693" s="43" t="s">
        <v>399</v>
      </c>
      <c r="M693" s="43" t="s">
        <v>395</v>
      </c>
      <c r="N693" s="43" t="s">
        <v>396</v>
      </c>
      <c r="O693" s="52" t="s">
        <v>321</v>
      </c>
      <c r="P693" s="63" t="s">
        <v>276</v>
      </c>
      <c r="Q693" s="57" t="str">
        <f>MID(Tabla1[[#This Row],[Aplicación]],14,1)</f>
        <v>2</v>
      </c>
      <c r="R693" s="35" t="s">
        <v>265</v>
      </c>
      <c r="S693" s="57" t="str">
        <f>MID(Tabla1[[#This Row],[Aplicación]],6,2)</f>
        <v>11</v>
      </c>
      <c r="T693" s="54" t="str">
        <f>VLOOKUP(Tabla1[[#This Row],[AREA]],Hoja1!A:B,2,FALSE)</f>
        <v>11. Salud pública y seguridad ciudadana</v>
      </c>
      <c r="U693" s="57" t="str">
        <f>MID(Tabla1[[#This Row],[Aplicación]],9,4)</f>
        <v>3111</v>
      </c>
      <c r="V693" s="54" t="str">
        <f>VLOOKUP(Tabla1[[#This Row],[PROGRAMA]],Hoja1!A:B,2,FALSE)</f>
        <v>3111. Protección de la salubridad pública</v>
      </c>
      <c r="W693" s="57" t="str">
        <f>MID(Tabla1[[#This Row],[Aplicación]],14,2)</f>
        <v>22</v>
      </c>
      <c r="X693" s="57" t="str">
        <f>MID(Tabla1[[#This Row],[Aplicación]],14,6)</f>
        <v>22799</v>
      </c>
    </row>
    <row r="694" spans="1:24" hidden="1" x14ac:dyDescent="0.25">
      <c r="A694" s="60">
        <v>220240006270</v>
      </c>
      <c r="B694" s="43" t="s">
        <v>390</v>
      </c>
      <c r="C694" s="61">
        <v>45364</v>
      </c>
      <c r="D694" s="60">
        <v>22024003111</v>
      </c>
      <c r="E694" s="43" t="s">
        <v>1335</v>
      </c>
      <c r="F694" s="62">
        <v>1153.8399999999999</v>
      </c>
      <c r="G694" s="43" t="s">
        <v>1941</v>
      </c>
      <c r="H694" s="43" t="s">
        <v>1942</v>
      </c>
      <c r="I694" s="60">
        <v>220</v>
      </c>
      <c r="J694" s="43" t="s">
        <v>398</v>
      </c>
      <c r="K694" s="43" t="s">
        <v>398</v>
      </c>
      <c r="L694" s="43" t="s">
        <v>413</v>
      </c>
      <c r="M694" s="43" t="s">
        <v>585</v>
      </c>
      <c r="N694" s="43" t="s">
        <v>539</v>
      </c>
      <c r="O694" s="52" t="s">
        <v>326</v>
      </c>
      <c r="P694" s="63" t="s">
        <v>276</v>
      </c>
      <c r="Q694" s="57" t="str">
        <f>MID(Tabla1[[#This Row],[Aplicación]],14,1)</f>
        <v>2</v>
      </c>
      <c r="R694" s="35" t="s">
        <v>265</v>
      </c>
      <c r="S694" s="57" t="str">
        <f>MID(Tabla1[[#This Row],[Aplicación]],6,2)</f>
        <v>10</v>
      </c>
      <c r="T694" s="54" t="str">
        <f>VLOOKUP(Tabla1[[#This Row],[AREA]],Hoja1!A:B,2,FALSE)</f>
        <v>10. Personas mayores, familia y servicios sociales</v>
      </c>
      <c r="U694" s="57" t="str">
        <f>MID(Tabla1[[#This Row],[Aplicación]],9,4)</f>
        <v>2412</v>
      </c>
      <c r="V694" s="54" t="str">
        <f>VLOOKUP(Tabla1[[#This Row],[PROGRAMA]],Hoja1!A:B,2,FALSE)</f>
        <v>2412. Formación para el empleo</v>
      </c>
      <c r="W694" s="57" t="str">
        <f>MID(Tabla1[[#This Row],[Aplicación]],14,2)</f>
        <v>22</v>
      </c>
      <c r="X694" s="57" t="str">
        <f>MID(Tabla1[[#This Row],[Aplicación]],14,6)</f>
        <v>22199</v>
      </c>
    </row>
    <row r="695" spans="1:24" hidden="1" x14ac:dyDescent="0.25">
      <c r="A695" s="60">
        <v>220240001334</v>
      </c>
      <c r="B695" s="43" t="s">
        <v>390</v>
      </c>
      <c r="C695" s="61">
        <v>45331</v>
      </c>
      <c r="D695" s="60">
        <v>22024001516</v>
      </c>
      <c r="E695" s="43" t="s">
        <v>1231</v>
      </c>
      <c r="F695" s="62">
        <v>1176.1199999999999</v>
      </c>
      <c r="G695" s="43" t="s">
        <v>500</v>
      </c>
      <c r="H695" s="43" t="s">
        <v>2153</v>
      </c>
      <c r="I695" s="60">
        <v>220</v>
      </c>
      <c r="J695" s="43" t="s">
        <v>393</v>
      </c>
      <c r="K695" s="43" t="s">
        <v>393</v>
      </c>
      <c r="L695" s="43" t="s">
        <v>399</v>
      </c>
      <c r="M695" s="43" t="s">
        <v>585</v>
      </c>
      <c r="N695" s="43" t="s">
        <v>539</v>
      </c>
      <c r="O695" s="52" t="s">
        <v>326</v>
      </c>
      <c r="P695" s="63" t="s">
        <v>276</v>
      </c>
      <c r="Q695" s="57" t="str">
        <f>MID(Tabla1[[#This Row],[Aplicación]],14,1)</f>
        <v>2</v>
      </c>
      <c r="R695" s="35" t="s">
        <v>265</v>
      </c>
      <c r="S695" s="57" t="str">
        <f>MID(Tabla1[[#This Row],[Aplicación]],6,2)</f>
        <v>06</v>
      </c>
      <c r="T695" s="54" t="str">
        <f>VLOOKUP(Tabla1[[#This Row],[AREA]],Hoja1!A:B,2,FALSE)</f>
        <v>06. Educación y cultura</v>
      </c>
      <c r="U695" s="57" t="str">
        <f>MID(Tabla1[[#This Row],[Aplicación]],9,4)</f>
        <v>3231</v>
      </c>
      <c r="V695" s="54" t="str">
        <f>VLOOKUP(Tabla1[[#This Row],[PROGRAMA]],Hoja1!A:B,2,FALSE)</f>
        <v>3231. Escuelas infantiles</v>
      </c>
      <c r="W695" s="57" t="str">
        <f>MID(Tabla1[[#This Row],[Aplicación]],14,2)</f>
        <v>22</v>
      </c>
      <c r="X695" s="57" t="str">
        <f>MID(Tabla1[[#This Row],[Aplicación]],14,6)</f>
        <v>22700</v>
      </c>
    </row>
    <row r="696" spans="1:24" hidden="1" x14ac:dyDescent="0.25">
      <c r="A696" s="60">
        <v>220239000587</v>
      </c>
      <c r="B696" s="43" t="s">
        <v>390</v>
      </c>
      <c r="C696" s="61">
        <v>45292</v>
      </c>
      <c r="D696" s="60">
        <v>22024001365</v>
      </c>
      <c r="E696" s="43" t="s">
        <v>1405</v>
      </c>
      <c r="F696" s="62">
        <v>2178</v>
      </c>
      <c r="G696" s="43" t="s">
        <v>1091</v>
      </c>
      <c r="H696" s="43" t="s">
        <v>2154</v>
      </c>
      <c r="I696" s="60">
        <v>220</v>
      </c>
      <c r="J696" s="43" t="s">
        <v>616</v>
      </c>
      <c r="K696" s="43" t="s">
        <v>398</v>
      </c>
      <c r="L696" s="43" t="s">
        <v>399</v>
      </c>
      <c r="M696" s="43" t="s">
        <v>585</v>
      </c>
      <c r="N696" s="43" t="s">
        <v>539</v>
      </c>
      <c r="O696" s="52" t="s">
        <v>326</v>
      </c>
      <c r="P696" s="63" t="s">
        <v>276</v>
      </c>
      <c r="Q696" s="57" t="str">
        <f>MID(Tabla1[[#This Row],[Aplicación]],14,1)</f>
        <v>2</v>
      </c>
      <c r="R696" s="35" t="s">
        <v>265</v>
      </c>
      <c r="S696" s="57" t="str">
        <f>MID(Tabla1[[#This Row],[Aplicación]],6,2)</f>
        <v>01</v>
      </c>
      <c r="T696" s="54" t="str">
        <f>VLOOKUP(Tabla1[[#This Row],[AREA]],Hoja1!A:B,2,FALSE)</f>
        <v>01. Alcaldía</v>
      </c>
      <c r="U696" s="57" t="str">
        <f>MID(Tabla1[[#This Row],[Aplicación]],9,4)</f>
        <v>9207</v>
      </c>
      <c r="V696" s="54" t="str">
        <f>VLOOKUP(Tabla1[[#This Row],[PROGRAMA]],Hoja1!A:B,2,FALSE)</f>
        <v>9207. Gobierno y relaciones</v>
      </c>
      <c r="W696" s="57" t="str">
        <f>MID(Tabla1[[#This Row],[Aplicación]],14,2)</f>
        <v>22</v>
      </c>
      <c r="X696" s="57" t="str">
        <f>MID(Tabla1[[#This Row],[Aplicación]],14,6)</f>
        <v>22699</v>
      </c>
    </row>
    <row r="697" spans="1:24" hidden="1" x14ac:dyDescent="0.25">
      <c r="A697" s="60">
        <v>220229000567</v>
      </c>
      <c r="B697" s="43" t="s">
        <v>390</v>
      </c>
      <c r="C697" s="61">
        <v>45292</v>
      </c>
      <c r="D697" s="60">
        <v>22024002728</v>
      </c>
      <c r="E697" s="43" t="s">
        <v>1255</v>
      </c>
      <c r="F697" s="62">
        <v>45000</v>
      </c>
      <c r="G697" s="43" t="s">
        <v>582</v>
      </c>
      <c r="H697" s="43" t="s">
        <v>583</v>
      </c>
      <c r="I697" s="60">
        <v>220</v>
      </c>
      <c r="J697" s="43" t="s">
        <v>393</v>
      </c>
      <c r="K697" s="43" t="s">
        <v>393</v>
      </c>
      <c r="L697" s="43" t="s">
        <v>413</v>
      </c>
      <c r="M697" s="43" t="s">
        <v>395</v>
      </c>
      <c r="N697" s="43" t="s">
        <v>396</v>
      </c>
      <c r="O697" s="52" t="s">
        <v>321</v>
      </c>
      <c r="P697" s="63" t="s">
        <v>276</v>
      </c>
      <c r="Q697" s="57" t="str">
        <f>MID(Tabla1[[#This Row],[Aplicación]],14,1)</f>
        <v>2</v>
      </c>
      <c r="R697" s="35" t="s">
        <v>265</v>
      </c>
      <c r="S697" s="57" t="str">
        <f>MID(Tabla1[[#This Row],[Aplicación]],6,2)</f>
        <v>11</v>
      </c>
      <c r="T697" s="54" t="str">
        <f>VLOOKUP(Tabla1[[#This Row],[AREA]],Hoja1!A:B,2,FALSE)</f>
        <v>11. Salud pública y seguridad ciudadana</v>
      </c>
      <c r="U697" s="57" t="str">
        <f>MID(Tabla1[[#This Row],[Aplicación]],9,4)</f>
        <v>1321</v>
      </c>
      <c r="V697" s="54" t="str">
        <f>VLOOKUP(Tabla1[[#This Row],[PROGRAMA]],Hoja1!A:B,2,FALSE)</f>
        <v>1321. Policía municipal</v>
      </c>
      <c r="W697" s="57" t="str">
        <f>MID(Tabla1[[#This Row],[Aplicación]],14,2)</f>
        <v>22</v>
      </c>
      <c r="X697" s="57" t="str">
        <f>MID(Tabla1[[#This Row],[Aplicación]],14,6)</f>
        <v>22103</v>
      </c>
    </row>
    <row r="698" spans="1:24" hidden="1" x14ac:dyDescent="0.25">
      <c r="A698" s="60">
        <v>220240004875</v>
      </c>
      <c r="B698" s="43" t="s">
        <v>390</v>
      </c>
      <c r="C698" s="61">
        <v>45356</v>
      </c>
      <c r="D698" s="60">
        <v>22024002192</v>
      </c>
      <c r="E698" s="43" t="s">
        <v>1283</v>
      </c>
      <c r="F698" s="62">
        <v>1200</v>
      </c>
      <c r="G698" s="43" t="s">
        <v>805</v>
      </c>
      <c r="H698" s="43" t="s">
        <v>2155</v>
      </c>
      <c r="I698" s="60">
        <v>220</v>
      </c>
      <c r="J698" s="43" t="s">
        <v>398</v>
      </c>
      <c r="K698" s="43" t="s">
        <v>398</v>
      </c>
      <c r="L698" s="43" t="s">
        <v>399</v>
      </c>
      <c r="M698" s="43" t="s">
        <v>585</v>
      </c>
      <c r="N698" s="43" t="s">
        <v>539</v>
      </c>
      <c r="O698" s="52" t="s">
        <v>326</v>
      </c>
      <c r="P698" s="63" t="s">
        <v>276</v>
      </c>
      <c r="Q698" s="57" t="str">
        <f>MID(Tabla1[[#This Row],[Aplicación]],14,1)</f>
        <v>2</v>
      </c>
      <c r="R698" s="35" t="s">
        <v>265</v>
      </c>
      <c r="S698" s="57" t="str">
        <f>MID(Tabla1[[#This Row],[Aplicación]],6,2)</f>
        <v>10</v>
      </c>
      <c r="T698" s="54" t="str">
        <f>VLOOKUP(Tabla1[[#This Row],[AREA]],Hoja1!A:B,2,FALSE)</f>
        <v>10. Personas mayores, familia y servicios sociales</v>
      </c>
      <c r="U698" s="57" t="str">
        <f>MID(Tabla1[[#This Row],[Aplicación]],9,4)</f>
        <v>2315</v>
      </c>
      <c r="V698" s="54" t="str">
        <f>VLOOKUP(Tabla1[[#This Row],[PROGRAMA]],Hoja1!A:B,2,FALSE)</f>
        <v>2315. Políticas de Igualdad e infancia</v>
      </c>
      <c r="W698" s="57" t="str">
        <f>MID(Tabla1[[#This Row],[Aplicación]],14,2)</f>
        <v>22</v>
      </c>
      <c r="X698" s="57" t="str">
        <f>MID(Tabla1[[#This Row],[Aplicación]],14,6)</f>
        <v>22611</v>
      </c>
    </row>
    <row r="699" spans="1:24" hidden="1" x14ac:dyDescent="0.25">
      <c r="A699" s="60">
        <v>220229000568</v>
      </c>
      <c r="B699" s="43" t="s">
        <v>390</v>
      </c>
      <c r="C699" s="61">
        <v>45292</v>
      </c>
      <c r="D699" s="60">
        <v>22024002729</v>
      </c>
      <c r="E699" s="43" t="s">
        <v>1238</v>
      </c>
      <c r="F699" s="62">
        <v>11000</v>
      </c>
      <c r="G699" s="43" t="s">
        <v>582</v>
      </c>
      <c r="H699" s="43" t="s">
        <v>865</v>
      </c>
      <c r="I699" s="60">
        <v>220</v>
      </c>
      <c r="J699" s="43" t="s">
        <v>393</v>
      </c>
      <c r="K699" s="43" t="s">
        <v>393</v>
      </c>
      <c r="L699" s="43" t="s">
        <v>413</v>
      </c>
      <c r="M699" s="43" t="s">
        <v>395</v>
      </c>
      <c r="N699" s="43" t="s">
        <v>396</v>
      </c>
      <c r="O699" s="52" t="s">
        <v>321</v>
      </c>
      <c r="P699" s="63" t="s">
        <v>276</v>
      </c>
      <c r="Q699" s="57" t="str">
        <f>MID(Tabla1[[#This Row],[Aplicación]],14,1)</f>
        <v>2</v>
      </c>
      <c r="R699" s="35" t="s">
        <v>265</v>
      </c>
      <c r="S699" s="57" t="str">
        <f>MID(Tabla1[[#This Row],[Aplicación]],6,2)</f>
        <v>11</v>
      </c>
      <c r="T699" s="54" t="str">
        <f>VLOOKUP(Tabla1[[#This Row],[AREA]],Hoja1!A:B,2,FALSE)</f>
        <v>11. Salud pública y seguridad ciudadana</v>
      </c>
      <c r="U699" s="57" t="str">
        <f>MID(Tabla1[[#This Row],[Aplicación]],9,4)</f>
        <v>1631</v>
      </c>
      <c r="V699" s="54" t="str">
        <f>VLOOKUP(Tabla1[[#This Row],[PROGRAMA]],Hoja1!A:B,2,FALSE)</f>
        <v>1631. Limpieza viaria</v>
      </c>
      <c r="W699" s="57" t="str">
        <f>MID(Tabla1[[#This Row],[Aplicación]],14,2)</f>
        <v>22</v>
      </c>
      <c r="X699" s="57" t="str">
        <f>MID(Tabla1[[#This Row],[Aplicación]],14,6)</f>
        <v>22103</v>
      </c>
    </row>
    <row r="700" spans="1:24" hidden="1" x14ac:dyDescent="0.25">
      <c r="A700" s="60">
        <v>220229000569</v>
      </c>
      <c r="B700" s="43" t="s">
        <v>390</v>
      </c>
      <c r="C700" s="61">
        <v>45292</v>
      </c>
      <c r="D700" s="60">
        <v>22024002730</v>
      </c>
      <c r="E700" s="43" t="s">
        <v>1380</v>
      </c>
      <c r="F700" s="62">
        <v>5000</v>
      </c>
      <c r="G700" s="43" t="s">
        <v>582</v>
      </c>
      <c r="H700" s="43" t="s">
        <v>867</v>
      </c>
      <c r="I700" s="60">
        <v>220</v>
      </c>
      <c r="J700" s="43" t="s">
        <v>393</v>
      </c>
      <c r="K700" s="43" t="s">
        <v>393</v>
      </c>
      <c r="L700" s="43" t="s">
        <v>413</v>
      </c>
      <c r="M700" s="43" t="s">
        <v>395</v>
      </c>
      <c r="N700" s="43" t="s">
        <v>396</v>
      </c>
      <c r="O700" s="52" t="s">
        <v>321</v>
      </c>
      <c r="P700" s="63" t="s">
        <v>276</v>
      </c>
      <c r="Q700" s="57" t="str">
        <f>MID(Tabla1[[#This Row],[Aplicación]],14,1)</f>
        <v>2</v>
      </c>
      <c r="R700" s="35" t="s">
        <v>265</v>
      </c>
      <c r="S700" s="57" t="str">
        <f>MID(Tabla1[[#This Row],[Aplicación]],6,2)</f>
        <v>08</v>
      </c>
      <c r="T700" s="54" t="str">
        <f>VLOOKUP(Tabla1[[#This Row],[AREA]],Hoja1!A:B,2,FALSE)</f>
        <v>08. Tráfico y movilidad</v>
      </c>
      <c r="U700" s="57" t="str">
        <f>MID(Tabla1[[#This Row],[Aplicación]],9,4)</f>
        <v>1532</v>
      </c>
      <c r="V700" s="54" t="str">
        <f>VLOOKUP(Tabla1[[#This Row],[PROGRAMA]],Hoja1!A:B,2,FALSE)</f>
        <v>1532. Pavimentación vias públicas y otros servicios urbanísticos</v>
      </c>
      <c r="W700" s="57" t="str">
        <f>MID(Tabla1[[#This Row],[Aplicación]],14,2)</f>
        <v>22</v>
      </c>
      <c r="X700" s="57" t="str">
        <f>MID(Tabla1[[#This Row],[Aplicación]],14,6)</f>
        <v>22103</v>
      </c>
    </row>
    <row r="701" spans="1:24" hidden="1" x14ac:dyDescent="0.25">
      <c r="A701" s="60">
        <v>220240008422</v>
      </c>
      <c r="B701" s="43" t="s">
        <v>390</v>
      </c>
      <c r="C701" s="61">
        <v>45373</v>
      </c>
      <c r="D701" s="60">
        <v>22024003592</v>
      </c>
      <c r="E701" s="43" t="s">
        <v>1156</v>
      </c>
      <c r="F701" s="62">
        <v>1205.1600000000001</v>
      </c>
      <c r="G701" s="43" t="s">
        <v>893</v>
      </c>
      <c r="H701" s="43" t="s">
        <v>2156</v>
      </c>
      <c r="I701" s="60">
        <v>220</v>
      </c>
      <c r="J701" s="43" t="s">
        <v>736</v>
      </c>
      <c r="K701" s="43" t="s">
        <v>398</v>
      </c>
      <c r="L701" s="43" t="s">
        <v>399</v>
      </c>
      <c r="M701" s="43" t="s">
        <v>585</v>
      </c>
      <c r="N701" s="43" t="s">
        <v>539</v>
      </c>
      <c r="O701" s="52" t="s">
        <v>326</v>
      </c>
      <c r="P701" s="63" t="s">
        <v>276</v>
      </c>
      <c r="Q701" s="57" t="str">
        <f>MID(Tabla1[[#This Row],[Aplicación]],14,1)</f>
        <v>2</v>
      </c>
      <c r="R701" s="35" t="s">
        <v>265</v>
      </c>
      <c r="S701" s="57" t="str">
        <f>MID(Tabla1[[#This Row],[Aplicación]],6,2)</f>
        <v>11</v>
      </c>
      <c r="T701" s="54" t="str">
        <f>VLOOKUP(Tabla1[[#This Row],[AREA]],Hoja1!A:B,2,FALSE)</f>
        <v>11. Salud pública y seguridad ciudadana</v>
      </c>
      <c r="U701" s="57" t="str">
        <f>MID(Tabla1[[#This Row],[Aplicación]],9,4)</f>
        <v>1621</v>
      </c>
      <c r="V701" s="54" t="str">
        <f>VLOOKUP(Tabla1[[#This Row],[PROGRAMA]],Hoja1!A:B,2,FALSE)</f>
        <v>1621. Recogida de residuos</v>
      </c>
      <c r="W701" s="57" t="str">
        <f>MID(Tabla1[[#This Row],[Aplicación]],14,2)</f>
        <v>21</v>
      </c>
      <c r="X701" s="57" t="str">
        <f>MID(Tabla1[[#This Row],[Aplicación]],14,6)</f>
        <v>213</v>
      </c>
    </row>
    <row r="702" spans="1:24" hidden="1" x14ac:dyDescent="0.25">
      <c r="A702" s="60">
        <v>220229000570</v>
      </c>
      <c r="B702" s="43" t="s">
        <v>390</v>
      </c>
      <c r="C702" s="61">
        <v>45292</v>
      </c>
      <c r="D702" s="60">
        <v>22024002731</v>
      </c>
      <c r="E702" s="43" t="s">
        <v>1263</v>
      </c>
      <c r="F702" s="62">
        <v>40000</v>
      </c>
      <c r="G702" s="43" t="s">
        <v>582</v>
      </c>
      <c r="H702" s="43" t="s">
        <v>589</v>
      </c>
      <c r="I702" s="60">
        <v>220</v>
      </c>
      <c r="J702" s="43" t="s">
        <v>393</v>
      </c>
      <c r="K702" s="43" t="s">
        <v>393</v>
      </c>
      <c r="L702" s="43" t="s">
        <v>413</v>
      </c>
      <c r="M702" s="43" t="s">
        <v>395</v>
      </c>
      <c r="N702" s="43" t="s">
        <v>396</v>
      </c>
      <c r="O702" s="52" t="s">
        <v>321</v>
      </c>
      <c r="P702" s="63" t="s">
        <v>276</v>
      </c>
      <c r="Q702" s="57" t="str">
        <f>MID(Tabla1[[#This Row],[Aplicación]],14,1)</f>
        <v>2</v>
      </c>
      <c r="R702" s="35" t="s">
        <v>265</v>
      </c>
      <c r="S702" s="57" t="str">
        <f>MID(Tabla1[[#This Row],[Aplicación]],6,2)</f>
        <v>07</v>
      </c>
      <c r="T702" s="54" t="str">
        <f>VLOOKUP(Tabla1[[#This Row],[AREA]],Hoja1!A:B,2,FALSE)</f>
        <v>07. Medio ambiente</v>
      </c>
      <c r="U702" s="57" t="str">
        <f>MID(Tabla1[[#This Row],[Aplicación]],9,4)</f>
        <v>1711</v>
      </c>
      <c r="V702" s="54" t="str">
        <f>VLOOKUP(Tabla1[[#This Row],[PROGRAMA]],Hoja1!A:B,2,FALSE)</f>
        <v>1711. Parques y jardines</v>
      </c>
      <c r="W702" s="57" t="str">
        <f>MID(Tabla1[[#This Row],[Aplicación]],14,2)</f>
        <v>22</v>
      </c>
      <c r="X702" s="57" t="str">
        <f>MID(Tabla1[[#This Row],[Aplicación]],14,6)</f>
        <v>22103</v>
      </c>
    </row>
    <row r="703" spans="1:24" hidden="1" x14ac:dyDescent="0.25">
      <c r="A703" s="60">
        <v>220240003686</v>
      </c>
      <c r="B703" s="43" t="s">
        <v>390</v>
      </c>
      <c r="C703" s="61">
        <v>45351</v>
      </c>
      <c r="D703" s="60">
        <v>22024002661</v>
      </c>
      <c r="E703" s="43" t="s">
        <v>1178</v>
      </c>
      <c r="F703" s="62">
        <v>1210</v>
      </c>
      <c r="G703" s="43" t="s">
        <v>330</v>
      </c>
      <c r="H703" s="43" t="s">
        <v>2157</v>
      </c>
      <c r="I703" s="60">
        <v>220</v>
      </c>
      <c r="J703" s="43" t="s">
        <v>398</v>
      </c>
      <c r="K703" s="43" t="s">
        <v>398</v>
      </c>
      <c r="L703" s="43" t="s">
        <v>399</v>
      </c>
      <c r="M703" s="43" t="s">
        <v>585</v>
      </c>
      <c r="N703" s="43" t="s">
        <v>539</v>
      </c>
      <c r="O703" s="52" t="s">
        <v>326</v>
      </c>
      <c r="P703" s="63" t="s">
        <v>276</v>
      </c>
      <c r="Q703" s="57" t="str">
        <f>MID(Tabla1[[#This Row],[Aplicación]],14,1)</f>
        <v>2</v>
      </c>
      <c r="R703" s="35" t="s">
        <v>265</v>
      </c>
      <c r="S703" s="57" t="str">
        <f>MID(Tabla1[[#This Row],[Aplicación]],6,2)</f>
        <v>06</v>
      </c>
      <c r="T703" s="54" t="str">
        <f>VLOOKUP(Tabla1[[#This Row],[AREA]],Hoja1!A:B,2,FALSE)</f>
        <v>06. Educación y cultura</v>
      </c>
      <c r="U703" s="57" t="str">
        <f>MID(Tabla1[[#This Row],[Aplicación]],9,4)</f>
        <v>3232</v>
      </c>
      <c r="V703" s="54" t="str">
        <f>VLOOKUP(Tabla1[[#This Row],[PROGRAMA]],Hoja1!A:B,2,FALSE)</f>
        <v>3232. Conservación y mantenimiento centros educación infantil y primaria</v>
      </c>
      <c r="W703" s="57" t="str">
        <f>MID(Tabla1[[#This Row],[Aplicación]],14,2)</f>
        <v>21</v>
      </c>
      <c r="X703" s="57" t="str">
        <f>MID(Tabla1[[#This Row],[Aplicación]],14,6)</f>
        <v>213</v>
      </c>
    </row>
    <row r="704" spans="1:24" hidden="1" x14ac:dyDescent="0.25">
      <c r="A704" s="60">
        <v>220240007889</v>
      </c>
      <c r="B704" s="43" t="s">
        <v>702</v>
      </c>
      <c r="C704" s="61">
        <v>45372</v>
      </c>
      <c r="D704" s="60">
        <v>22024000447</v>
      </c>
      <c r="E704" s="43" t="s">
        <v>1366</v>
      </c>
      <c r="F704" s="62">
        <v>2193.52</v>
      </c>
      <c r="G704" s="43" t="s">
        <v>587</v>
      </c>
      <c r="H704" s="43" t="s">
        <v>2158</v>
      </c>
      <c r="I704" s="60">
        <v>300</v>
      </c>
      <c r="J704" s="43" t="s">
        <v>398</v>
      </c>
      <c r="K704" s="43" t="s">
        <v>398</v>
      </c>
      <c r="L704" s="43" t="s">
        <v>413</v>
      </c>
      <c r="M704" s="43" t="s">
        <v>395</v>
      </c>
      <c r="N704" s="43" t="s">
        <v>396</v>
      </c>
      <c r="O704" s="52" t="s">
        <v>325</v>
      </c>
      <c r="P704" s="63" t="s">
        <v>276</v>
      </c>
      <c r="Q704" s="57" t="str">
        <f>MID(Tabla1[[#This Row],[Aplicación]],14,1)</f>
        <v>2</v>
      </c>
      <c r="R704" s="35" t="s">
        <v>265</v>
      </c>
      <c r="S704" s="57" t="str">
        <f>MID(Tabla1[[#This Row],[Aplicación]],6,2)</f>
        <v>11</v>
      </c>
      <c r="T704" s="54" t="str">
        <f>VLOOKUP(Tabla1[[#This Row],[AREA]],Hoja1!A:B,2,FALSE)</f>
        <v>11. Salud pública y seguridad ciudadana</v>
      </c>
      <c r="U704" s="57" t="str">
        <f>MID(Tabla1[[#This Row],[Aplicación]],9,4)</f>
        <v>1631</v>
      </c>
      <c r="V704" s="54" t="str">
        <f>VLOOKUP(Tabla1[[#This Row],[PROGRAMA]],Hoja1!A:B,2,FALSE)</f>
        <v>1631. Limpieza viaria</v>
      </c>
      <c r="W704" s="57" t="str">
        <f>MID(Tabla1[[#This Row],[Aplicación]],14,2)</f>
        <v>21</v>
      </c>
      <c r="X704" s="57" t="str">
        <f>MID(Tabla1[[#This Row],[Aplicación]],14,6)</f>
        <v>214</v>
      </c>
    </row>
    <row r="705" spans="1:24" hidden="1" x14ac:dyDescent="0.25">
      <c r="A705" s="60">
        <v>220240006921</v>
      </c>
      <c r="B705" s="43" t="s">
        <v>702</v>
      </c>
      <c r="C705" s="61">
        <v>45369</v>
      </c>
      <c r="D705" s="60">
        <v>22024001011</v>
      </c>
      <c r="E705" s="43" t="s">
        <v>1423</v>
      </c>
      <c r="F705" s="62">
        <v>645.97</v>
      </c>
      <c r="G705" s="43" t="s">
        <v>587</v>
      </c>
      <c r="H705" s="43" t="s">
        <v>2159</v>
      </c>
      <c r="I705" s="60">
        <v>300</v>
      </c>
      <c r="J705" s="43" t="s">
        <v>398</v>
      </c>
      <c r="K705" s="43" t="s">
        <v>398</v>
      </c>
      <c r="L705" s="43" t="s">
        <v>399</v>
      </c>
      <c r="M705" s="43" t="s">
        <v>395</v>
      </c>
      <c r="N705" s="43" t="s">
        <v>396</v>
      </c>
      <c r="O705" s="52" t="s">
        <v>325</v>
      </c>
      <c r="P705" s="63" t="s">
        <v>276</v>
      </c>
      <c r="Q705" s="57" t="str">
        <f>MID(Tabla1[[#This Row],[Aplicación]],14,1)</f>
        <v>2</v>
      </c>
      <c r="R705" s="35" t="s">
        <v>265</v>
      </c>
      <c r="S705" s="57" t="str">
        <f>MID(Tabla1[[#This Row],[Aplicación]],6,2)</f>
        <v>11</v>
      </c>
      <c r="T705" s="54" t="str">
        <f>VLOOKUP(Tabla1[[#This Row],[AREA]],Hoja1!A:B,2,FALSE)</f>
        <v>11. Salud pública y seguridad ciudadana</v>
      </c>
      <c r="U705" s="57" t="str">
        <f>MID(Tabla1[[#This Row],[Aplicación]],9,4)</f>
        <v>1321</v>
      </c>
      <c r="V705" s="54" t="str">
        <f>VLOOKUP(Tabla1[[#This Row],[PROGRAMA]],Hoja1!A:B,2,FALSE)</f>
        <v>1321. Policía municipal</v>
      </c>
      <c r="W705" s="57" t="str">
        <f>MID(Tabla1[[#This Row],[Aplicación]],14,2)</f>
        <v>21</v>
      </c>
      <c r="X705" s="57" t="str">
        <f>MID(Tabla1[[#This Row],[Aplicación]],14,6)</f>
        <v>214</v>
      </c>
    </row>
    <row r="706" spans="1:24" hidden="1" x14ac:dyDescent="0.25">
      <c r="A706" s="60">
        <v>220240006888</v>
      </c>
      <c r="B706" s="43" t="s">
        <v>702</v>
      </c>
      <c r="C706" s="61">
        <v>45369</v>
      </c>
      <c r="D706" s="60">
        <v>22024001011</v>
      </c>
      <c r="E706" s="43" t="s">
        <v>1423</v>
      </c>
      <c r="F706" s="62">
        <v>334.89</v>
      </c>
      <c r="G706" s="43" t="s">
        <v>809</v>
      </c>
      <c r="H706" s="43" t="s">
        <v>2160</v>
      </c>
      <c r="I706" s="60">
        <v>300</v>
      </c>
      <c r="J706" s="43" t="s">
        <v>398</v>
      </c>
      <c r="K706" s="43" t="s">
        <v>398</v>
      </c>
      <c r="L706" s="43" t="s">
        <v>399</v>
      </c>
      <c r="M706" s="43" t="s">
        <v>395</v>
      </c>
      <c r="N706" s="43" t="s">
        <v>396</v>
      </c>
      <c r="O706" s="52" t="s">
        <v>325</v>
      </c>
      <c r="P706" s="63" t="s">
        <v>276</v>
      </c>
      <c r="Q706" s="57" t="str">
        <f>MID(Tabla1[[#This Row],[Aplicación]],14,1)</f>
        <v>2</v>
      </c>
      <c r="R706" s="35" t="s">
        <v>265</v>
      </c>
      <c r="S706" s="57" t="str">
        <f>MID(Tabla1[[#This Row],[Aplicación]],6,2)</f>
        <v>11</v>
      </c>
      <c r="T706" s="54" t="str">
        <f>VLOOKUP(Tabla1[[#This Row],[AREA]],Hoja1!A:B,2,FALSE)</f>
        <v>11. Salud pública y seguridad ciudadana</v>
      </c>
      <c r="U706" s="57" t="str">
        <f>MID(Tabla1[[#This Row],[Aplicación]],9,4)</f>
        <v>1321</v>
      </c>
      <c r="V706" s="54" t="str">
        <f>VLOOKUP(Tabla1[[#This Row],[PROGRAMA]],Hoja1!A:B,2,FALSE)</f>
        <v>1321. Policía municipal</v>
      </c>
      <c r="W706" s="57" t="str">
        <f>MID(Tabla1[[#This Row],[Aplicación]],14,2)</f>
        <v>21</v>
      </c>
      <c r="X706" s="57" t="str">
        <f>MID(Tabla1[[#This Row],[Aplicación]],14,6)</f>
        <v>214</v>
      </c>
    </row>
    <row r="707" spans="1:24" hidden="1" x14ac:dyDescent="0.25">
      <c r="A707" s="60">
        <v>220240006890</v>
      </c>
      <c r="B707" s="43" t="s">
        <v>702</v>
      </c>
      <c r="C707" s="61">
        <v>45369</v>
      </c>
      <c r="D707" s="60">
        <v>22024001011</v>
      </c>
      <c r="E707" s="43" t="s">
        <v>1423</v>
      </c>
      <c r="F707" s="62">
        <v>193.6</v>
      </c>
      <c r="G707" s="43" t="s">
        <v>809</v>
      </c>
      <c r="H707" s="43" t="s">
        <v>2161</v>
      </c>
      <c r="I707" s="60">
        <v>300</v>
      </c>
      <c r="J707" s="43" t="s">
        <v>398</v>
      </c>
      <c r="K707" s="43" t="s">
        <v>398</v>
      </c>
      <c r="L707" s="43" t="s">
        <v>399</v>
      </c>
      <c r="M707" s="43" t="s">
        <v>395</v>
      </c>
      <c r="N707" s="43" t="s">
        <v>396</v>
      </c>
      <c r="O707" s="52" t="s">
        <v>325</v>
      </c>
      <c r="P707" s="63" t="s">
        <v>276</v>
      </c>
      <c r="Q707" s="57" t="str">
        <f>MID(Tabla1[[#This Row],[Aplicación]],14,1)</f>
        <v>2</v>
      </c>
      <c r="R707" s="35" t="s">
        <v>265</v>
      </c>
      <c r="S707" s="57" t="str">
        <f>MID(Tabla1[[#This Row],[Aplicación]],6,2)</f>
        <v>11</v>
      </c>
      <c r="T707" s="54" t="str">
        <f>VLOOKUP(Tabla1[[#This Row],[AREA]],Hoja1!A:B,2,FALSE)</f>
        <v>11. Salud pública y seguridad ciudadana</v>
      </c>
      <c r="U707" s="57" t="str">
        <f>MID(Tabla1[[#This Row],[Aplicación]],9,4)</f>
        <v>1321</v>
      </c>
      <c r="V707" s="54" t="str">
        <f>VLOOKUP(Tabla1[[#This Row],[PROGRAMA]],Hoja1!A:B,2,FALSE)</f>
        <v>1321. Policía municipal</v>
      </c>
      <c r="W707" s="57" t="str">
        <f>MID(Tabla1[[#This Row],[Aplicación]],14,2)</f>
        <v>21</v>
      </c>
      <c r="X707" s="57" t="str">
        <f>MID(Tabla1[[#This Row],[Aplicación]],14,6)</f>
        <v>214</v>
      </c>
    </row>
    <row r="708" spans="1:24" hidden="1" x14ac:dyDescent="0.25">
      <c r="A708" s="60">
        <v>220240007682</v>
      </c>
      <c r="B708" s="43" t="s">
        <v>702</v>
      </c>
      <c r="C708" s="61">
        <v>45372</v>
      </c>
      <c r="D708" s="60">
        <v>22024001011</v>
      </c>
      <c r="E708" s="43" t="s">
        <v>1423</v>
      </c>
      <c r="F708" s="62">
        <v>193.6</v>
      </c>
      <c r="G708" s="43" t="s">
        <v>809</v>
      </c>
      <c r="H708" s="43" t="s">
        <v>2162</v>
      </c>
      <c r="I708" s="60">
        <v>300</v>
      </c>
      <c r="J708" s="43" t="s">
        <v>398</v>
      </c>
      <c r="K708" s="43" t="s">
        <v>398</v>
      </c>
      <c r="L708" s="43" t="s">
        <v>399</v>
      </c>
      <c r="M708" s="43" t="s">
        <v>395</v>
      </c>
      <c r="N708" s="43" t="s">
        <v>396</v>
      </c>
      <c r="O708" s="52" t="s">
        <v>325</v>
      </c>
      <c r="P708" s="63" t="s">
        <v>276</v>
      </c>
      <c r="Q708" s="57" t="str">
        <f>MID(Tabla1[[#This Row],[Aplicación]],14,1)</f>
        <v>2</v>
      </c>
      <c r="R708" s="35" t="s">
        <v>265</v>
      </c>
      <c r="S708" s="57" t="str">
        <f>MID(Tabla1[[#This Row],[Aplicación]],6,2)</f>
        <v>11</v>
      </c>
      <c r="T708" s="54" t="str">
        <f>VLOOKUP(Tabla1[[#This Row],[AREA]],Hoja1!A:B,2,FALSE)</f>
        <v>11. Salud pública y seguridad ciudadana</v>
      </c>
      <c r="U708" s="57" t="str">
        <f>MID(Tabla1[[#This Row],[Aplicación]],9,4)</f>
        <v>1321</v>
      </c>
      <c r="V708" s="54" t="str">
        <f>VLOOKUP(Tabla1[[#This Row],[PROGRAMA]],Hoja1!A:B,2,FALSE)</f>
        <v>1321. Policía municipal</v>
      </c>
      <c r="W708" s="57" t="str">
        <f>MID(Tabla1[[#This Row],[Aplicación]],14,2)</f>
        <v>21</v>
      </c>
      <c r="X708" s="57" t="str">
        <f>MID(Tabla1[[#This Row],[Aplicación]],14,6)</f>
        <v>214</v>
      </c>
    </row>
    <row r="709" spans="1:24" hidden="1" x14ac:dyDescent="0.25">
      <c r="A709" s="60">
        <v>220240004380</v>
      </c>
      <c r="B709" s="43" t="s">
        <v>702</v>
      </c>
      <c r="C709" s="61">
        <v>45356</v>
      </c>
      <c r="D709" s="60">
        <v>22024001638</v>
      </c>
      <c r="E709" s="43" t="s">
        <v>1424</v>
      </c>
      <c r="F709" s="62">
        <v>362</v>
      </c>
      <c r="G709" s="43" t="s">
        <v>952</v>
      </c>
      <c r="H709" s="43" t="s">
        <v>2163</v>
      </c>
      <c r="I709" s="60">
        <v>300</v>
      </c>
      <c r="J709" s="43" t="s">
        <v>699</v>
      </c>
      <c r="K709" s="43" t="s">
        <v>398</v>
      </c>
      <c r="L709" s="43" t="s">
        <v>399</v>
      </c>
      <c r="M709" s="43" t="s">
        <v>395</v>
      </c>
      <c r="N709" s="43" t="s">
        <v>396</v>
      </c>
      <c r="O709" s="52" t="s">
        <v>325</v>
      </c>
      <c r="P709" s="63" t="s">
        <v>276</v>
      </c>
      <c r="Q709" s="57" t="str">
        <f>MID(Tabla1[[#This Row],[Aplicación]],14,1)</f>
        <v>2</v>
      </c>
      <c r="R709" s="35" t="s">
        <v>265</v>
      </c>
      <c r="S709" s="57" t="str">
        <f>MID(Tabla1[[#This Row],[Aplicación]],6,2)</f>
        <v>07</v>
      </c>
      <c r="T709" s="54" t="str">
        <f>VLOOKUP(Tabla1[[#This Row],[AREA]],Hoja1!A:B,2,FALSE)</f>
        <v>07. Medio ambiente</v>
      </c>
      <c r="U709" s="57" t="str">
        <f>MID(Tabla1[[#This Row],[Aplicación]],9,4)</f>
        <v>1711</v>
      </c>
      <c r="V709" s="54" t="str">
        <f>VLOOKUP(Tabla1[[#This Row],[PROGRAMA]],Hoja1!A:B,2,FALSE)</f>
        <v>1711. Parques y jardines</v>
      </c>
      <c r="W709" s="57" t="str">
        <f>MID(Tabla1[[#This Row],[Aplicación]],14,2)</f>
        <v>21</v>
      </c>
      <c r="X709" s="57" t="str">
        <f>MID(Tabla1[[#This Row],[Aplicación]],14,6)</f>
        <v>214</v>
      </c>
    </row>
    <row r="710" spans="1:24" hidden="1" x14ac:dyDescent="0.25">
      <c r="A710" s="60">
        <v>220240004378</v>
      </c>
      <c r="B710" s="43" t="s">
        <v>702</v>
      </c>
      <c r="C710" s="61">
        <v>45356</v>
      </c>
      <c r="D710" s="60">
        <v>22024001638</v>
      </c>
      <c r="E710" s="43" t="s">
        <v>1424</v>
      </c>
      <c r="F710" s="62">
        <v>346.28</v>
      </c>
      <c r="G710" s="43" t="s">
        <v>952</v>
      </c>
      <c r="H710" s="43" t="s">
        <v>2164</v>
      </c>
      <c r="I710" s="60">
        <v>300</v>
      </c>
      <c r="J710" s="43" t="s">
        <v>699</v>
      </c>
      <c r="K710" s="43" t="s">
        <v>398</v>
      </c>
      <c r="L710" s="43" t="s">
        <v>399</v>
      </c>
      <c r="M710" s="43" t="s">
        <v>395</v>
      </c>
      <c r="N710" s="43" t="s">
        <v>396</v>
      </c>
      <c r="O710" s="52" t="s">
        <v>325</v>
      </c>
      <c r="P710" s="63" t="s">
        <v>276</v>
      </c>
      <c r="Q710" s="57" t="str">
        <f>MID(Tabla1[[#This Row],[Aplicación]],14,1)</f>
        <v>2</v>
      </c>
      <c r="R710" s="35" t="s">
        <v>265</v>
      </c>
      <c r="S710" s="57" t="str">
        <f>MID(Tabla1[[#This Row],[Aplicación]],6,2)</f>
        <v>07</v>
      </c>
      <c r="T710" s="54" t="str">
        <f>VLOOKUP(Tabla1[[#This Row],[AREA]],Hoja1!A:B,2,FALSE)</f>
        <v>07. Medio ambiente</v>
      </c>
      <c r="U710" s="57" t="str">
        <f>MID(Tabla1[[#This Row],[Aplicación]],9,4)</f>
        <v>1711</v>
      </c>
      <c r="V710" s="54" t="str">
        <f>VLOOKUP(Tabla1[[#This Row],[PROGRAMA]],Hoja1!A:B,2,FALSE)</f>
        <v>1711. Parques y jardines</v>
      </c>
      <c r="W710" s="57" t="str">
        <f>MID(Tabla1[[#This Row],[Aplicación]],14,2)</f>
        <v>21</v>
      </c>
      <c r="X710" s="57" t="str">
        <f>MID(Tabla1[[#This Row],[Aplicación]],14,6)</f>
        <v>214</v>
      </c>
    </row>
    <row r="711" spans="1:24" hidden="1" x14ac:dyDescent="0.25">
      <c r="A711" s="60">
        <v>220240004428</v>
      </c>
      <c r="B711" s="43" t="s">
        <v>702</v>
      </c>
      <c r="C711" s="61">
        <v>45356</v>
      </c>
      <c r="D711" s="60">
        <v>22024001638</v>
      </c>
      <c r="E711" s="43" t="s">
        <v>1424</v>
      </c>
      <c r="F711" s="62">
        <v>1728.87</v>
      </c>
      <c r="G711" s="43" t="s">
        <v>810</v>
      </c>
      <c r="H711" s="43" t="s">
        <v>2165</v>
      </c>
      <c r="I711" s="60">
        <v>300</v>
      </c>
      <c r="J711" s="43" t="s">
        <v>398</v>
      </c>
      <c r="K711" s="43" t="s">
        <v>398</v>
      </c>
      <c r="L711" s="43" t="s">
        <v>399</v>
      </c>
      <c r="M711" s="43" t="s">
        <v>395</v>
      </c>
      <c r="N711" s="43" t="s">
        <v>396</v>
      </c>
      <c r="O711" s="52" t="s">
        <v>325</v>
      </c>
      <c r="P711" s="63" t="s">
        <v>276</v>
      </c>
      <c r="Q711" s="57" t="str">
        <f>MID(Tabla1[[#This Row],[Aplicación]],14,1)</f>
        <v>2</v>
      </c>
      <c r="R711" s="35" t="s">
        <v>265</v>
      </c>
      <c r="S711" s="57" t="str">
        <f>MID(Tabla1[[#This Row],[Aplicación]],6,2)</f>
        <v>07</v>
      </c>
      <c r="T711" s="54" t="str">
        <f>VLOOKUP(Tabla1[[#This Row],[AREA]],Hoja1!A:B,2,FALSE)</f>
        <v>07. Medio ambiente</v>
      </c>
      <c r="U711" s="57" t="str">
        <f>MID(Tabla1[[#This Row],[Aplicación]],9,4)</f>
        <v>1711</v>
      </c>
      <c r="V711" s="54" t="str">
        <f>VLOOKUP(Tabla1[[#This Row],[PROGRAMA]],Hoja1!A:B,2,FALSE)</f>
        <v>1711. Parques y jardines</v>
      </c>
      <c r="W711" s="57" t="str">
        <f>MID(Tabla1[[#This Row],[Aplicación]],14,2)</f>
        <v>21</v>
      </c>
      <c r="X711" s="57" t="str">
        <f>MID(Tabla1[[#This Row],[Aplicación]],14,6)</f>
        <v>214</v>
      </c>
    </row>
    <row r="712" spans="1:24" hidden="1" x14ac:dyDescent="0.25">
      <c r="A712" s="53">
        <v>220240007851</v>
      </c>
      <c r="B712" s="45" t="s">
        <v>702</v>
      </c>
      <c r="C712" s="50">
        <v>45372</v>
      </c>
      <c r="D712" s="44">
        <v>22024000440</v>
      </c>
      <c r="E712" s="45" t="s">
        <v>1425</v>
      </c>
      <c r="F712" s="51">
        <v>795.05</v>
      </c>
      <c r="G712" s="45" t="s">
        <v>810</v>
      </c>
      <c r="H712" s="45" t="s">
        <v>2166</v>
      </c>
      <c r="I712" s="44">
        <v>300</v>
      </c>
      <c r="J712" s="45" t="s">
        <v>398</v>
      </c>
      <c r="K712" s="45" t="s">
        <v>398</v>
      </c>
      <c r="L712" s="45" t="s">
        <v>399</v>
      </c>
      <c r="M712" s="45" t="s">
        <v>395</v>
      </c>
      <c r="N712" s="45" t="s">
        <v>396</v>
      </c>
      <c r="O712" s="52" t="s">
        <v>325</v>
      </c>
      <c r="P712" s="63" t="s">
        <v>276</v>
      </c>
      <c r="Q712" s="57" t="str">
        <f>MID(Tabla1[[#This Row],[Aplicación]],14,1)</f>
        <v>2</v>
      </c>
      <c r="R712" s="35" t="s">
        <v>265</v>
      </c>
      <c r="S712" s="57" t="str">
        <f>MID(Tabla1[[#This Row],[Aplicación]],6,2)</f>
        <v>11</v>
      </c>
      <c r="T712" s="54" t="str">
        <f>VLOOKUP(Tabla1[[#This Row],[AREA]],Hoja1!A:B,2,FALSE)</f>
        <v>11. Salud pública y seguridad ciudadana</v>
      </c>
      <c r="U712" s="57" t="str">
        <f>MID(Tabla1[[#This Row],[Aplicación]],9,4)</f>
        <v>1621</v>
      </c>
      <c r="V712" s="54" t="str">
        <f>VLOOKUP(Tabla1[[#This Row],[PROGRAMA]],Hoja1!A:B,2,FALSE)</f>
        <v>1621. Recogida de residuos</v>
      </c>
      <c r="W712" s="57" t="str">
        <f>MID(Tabla1[[#This Row],[Aplicación]],14,2)</f>
        <v>21</v>
      </c>
      <c r="X712" s="57" t="str">
        <f>MID(Tabla1[[#This Row],[Aplicación]],14,6)</f>
        <v>214</v>
      </c>
    </row>
    <row r="713" spans="1:24" hidden="1" x14ac:dyDescent="0.25">
      <c r="A713" s="53">
        <v>220240007859</v>
      </c>
      <c r="B713" s="45" t="s">
        <v>702</v>
      </c>
      <c r="C713" s="50">
        <v>45372</v>
      </c>
      <c r="D713" s="44">
        <v>22024000440</v>
      </c>
      <c r="E713" s="45" t="s">
        <v>1425</v>
      </c>
      <c r="F713" s="51">
        <v>795.05</v>
      </c>
      <c r="G713" s="45" t="s">
        <v>810</v>
      </c>
      <c r="H713" s="45" t="s">
        <v>2167</v>
      </c>
      <c r="I713" s="44">
        <v>300</v>
      </c>
      <c r="J713" s="45" t="s">
        <v>398</v>
      </c>
      <c r="K713" s="45" t="s">
        <v>398</v>
      </c>
      <c r="L713" s="45" t="s">
        <v>399</v>
      </c>
      <c r="M713" s="45" t="s">
        <v>395</v>
      </c>
      <c r="N713" s="45" t="s">
        <v>396</v>
      </c>
      <c r="O713" s="52" t="s">
        <v>325</v>
      </c>
      <c r="P713" s="63" t="s">
        <v>276</v>
      </c>
      <c r="Q713" s="57" t="str">
        <f>MID(Tabla1[[#This Row],[Aplicación]],14,1)</f>
        <v>2</v>
      </c>
      <c r="R713" s="35" t="s">
        <v>265</v>
      </c>
      <c r="S713" s="57" t="str">
        <f>MID(Tabla1[[#This Row],[Aplicación]],6,2)</f>
        <v>11</v>
      </c>
      <c r="T713" s="54" t="str">
        <f>VLOOKUP(Tabla1[[#This Row],[AREA]],Hoja1!A:B,2,FALSE)</f>
        <v>11. Salud pública y seguridad ciudadana</v>
      </c>
      <c r="U713" s="57">
        <v>1341</v>
      </c>
      <c r="V713" s="54" t="str">
        <f>VLOOKUP(Tabla1[[#This Row],[PROGRAMA]],Hoja1!A:B,2,FALSE)</f>
        <v>1341. Movilidad</v>
      </c>
      <c r="W713" s="57">
        <v>60</v>
      </c>
      <c r="X713" s="57">
        <v>609</v>
      </c>
    </row>
    <row r="714" spans="1:24" hidden="1" x14ac:dyDescent="0.25">
      <c r="A714" s="53">
        <v>220240003362</v>
      </c>
      <c r="B714" s="45" t="s">
        <v>390</v>
      </c>
      <c r="C714" s="50">
        <v>45348</v>
      </c>
      <c r="D714" s="44">
        <v>22024002325</v>
      </c>
      <c r="E714" s="45" t="s">
        <v>1370</v>
      </c>
      <c r="F714" s="51">
        <v>1210</v>
      </c>
      <c r="G714" s="45" t="s">
        <v>340</v>
      </c>
      <c r="H714" s="45" t="s">
        <v>2168</v>
      </c>
      <c r="I714" s="44">
        <v>220</v>
      </c>
      <c r="J714" s="45" t="s">
        <v>398</v>
      </c>
      <c r="K714" s="45" t="s">
        <v>398</v>
      </c>
      <c r="L714" s="45" t="s">
        <v>399</v>
      </c>
      <c r="M714" s="45" t="s">
        <v>585</v>
      </c>
      <c r="N714" s="45" t="s">
        <v>539</v>
      </c>
      <c r="O714" s="52" t="s">
        <v>326</v>
      </c>
      <c r="P714" s="63" t="s">
        <v>276</v>
      </c>
      <c r="Q714" s="57" t="str">
        <f>MID(Tabla1[[#This Row],[Aplicación]],14,1)</f>
        <v>2</v>
      </c>
      <c r="R714" s="35" t="s">
        <v>265</v>
      </c>
      <c r="S714" s="57" t="str">
        <f>MID(Tabla1[[#This Row],[Aplicación]],6,2)</f>
        <v>03</v>
      </c>
      <c r="T714" s="54" t="str">
        <f>VLOOKUP(Tabla1[[#This Row],[AREA]],Hoja1!A:B,2,FALSE)</f>
        <v>03. Participación ciudadana y deportes</v>
      </c>
      <c r="U714" s="57">
        <v>1341</v>
      </c>
      <c r="V714" s="54" t="str">
        <f>VLOOKUP(Tabla1[[#This Row],[PROGRAMA]],Hoja1!A:B,2,FALSE)</f>
        <v>1341. Movilidad</v>
      </c>
      <c r="W714" s="57">
        <v>60</v>
      </c>
      <c r="X714" s="57">
        <v>609</v>
      </c>
    </row>
    <row r="715" spans="1:24" hidden="1" x14ac:dyDescent="0.25">
      <c r="A715" s="60">
        <v>220240007961</v>
      </c>
      <c r="B715" s="43" t="s">
        <v>702</v>
      </c>
      <c r="C715" s="61">
        <v>45372</v>
      </c>
      <c r="D715" s="60">
        <v>22024000440</v>
      </c>
      <c r="E715" s="43" t="s">
        <v>1425</v>
      </c>
      <c r="F715" s="62">
        <v>240.29</v>
      </c>
      <c r="G715" s="43" t="s">
        <v>810</v>
      </c>
      <c r="H715" s="43" t="s">
        <v>2169</v>
      </c>
      <c r="I715" s="60">
        <v>300</v>
      </c>
      <c r="J715" s="43" t="s">
        <v>398</v>
      </c>
      <c r="K715" s="43" t="s">
        <v>398</v>
      </c>
      <c r="L715" s="43" t="s">
        <v>399</v>
      </c>
      <c r="M715" s="43" t="s">
        <v>395</v>
      </c>
      <c r="N715" s="43" t="s">
        <v>396</v>
      </c>
      <c r="O715" s="52" t="s">
        <v>325</v>
      </c>
      <c r="P715" s="63" t="s">
        <v>276</v>
      </c>
      <c r="Q715" s="57" t="str">
        <f>MID(Tabla1[[#This Row],[Aplicación]],14,1)</f>
        <v>2</v>
      </c>
      <c r="R715" s="35" t="s">
        <v>265</v>
      </c>
      <c r="S715" s="57" t="str">
        <f>MID(Tabla1[[#This Row],[Aplicación]],6,2)</f>
        <v>11</v>
      </c>
      <c r="T715" s="54" t="str">
        <f>VLOOKUP(Tabla1[[#This Row],[AREA]],Hoja1!A:B,2,FALSE)</f>
        <v>11. Salud pública y seguridad ciudadana</v>
      </c>
      <c r="U715" s="57" t="str">
        <f>MID(Tabla1[[#This Row],[Aplicación]],9,4)</f>
        <v>1621</v>
      </c>
      <c r="V715" s="54" t="str">
        <f>VLOOKUP(Tabla1[[#This Row],[PROGRAMA]],Hoja1!A:B,2,FALSE)</f>
        <v>1621. Recogida de residuos</v>
      </c>
      <c r="W715" s="57" t="str">
        <f>MID(Tabla1[[#This Row],[Aplicación]],14,2)</f>
        <v>21</v>
      </c>
      <c r="X715" s="57" t="str">
        <f>MID(Tabla1[[#This Row],[Aplicación]],14,6)</f>
        <v>214</v>
      </c>
    </row>
    <row r="716" spans="1:24" hidden="1" x14ac:dyDescent="0.25">
      <c r="A716" s="60">
        <v>220240005716</v>
      </c>
      <c r="B716" s="43" t="s">
        <v>702</v>
      </c>
      <c r="C716" s="61">
        <v>45364</v>
      </c>
      <c r="D716" s="60">
        <v>22024000440</v>
      </c>
      <c r="E716" s="43" t="s">
        <v>1425</v>
      </c>
      <c r="F716" s="62">
        <v>220.23</v>
      </c>
      <c r="G716" s="43" t="s">
        <v>810</v>
      </c>
      <c r="H716" s="43" t="s">
        <v>2170</v>
      </c>
      <c r="I716" s="60">
        <v>300</v>
      </c>
      <c r="J716" s="43" t="s">
        <v>398</v>
      </c>
      <c r="K716" s="43" t="s">
        <v>398</v>
      </c>
      <c r="L716" s="43" t="s">
        <v>399</v>
      </c>
      <c r="M716" s="43" t="s">
        <v>395</v>
      </c>
      <c r="N716" s="43" t="s">
        <v>396</v>
      </c>
      <c r="O716" s="52" t="s">
        <v>325</v>
      </c>
      <c r="P716" s="63" t="s">
        <v>276</v>
      </c>
      <c r="Q716" s="57" t="str">
        <f>MID(Tabla1[[#This Row],[Aplicación]],14,1)</f>
        <v>2</v>
      </c>
      <c r="R716" s="35" t="s">
        <v>265</v>
      </c>
      <c r="S716" s="57" t="str">
        <f>MID(Tabla1[[#This Row],[Aplicación]],6,2)</f>
        <v>11</v>
      </c>
      <c r="T716" s="54" t="str">
        <f>VLOOKUP(Tabla1[[#This Row],[AREA]],Hoja1!A:B,2,FALSE)</f>
        <v>11. Salud pública y seguridad ciudadana</v>
      </c>
      <c r="U716" s="57" t="str">
        <f>MID(Tabla1[[#This Row],[Aplicación]],9,4)</f>
        <v>1621</v>
      </c>
      <c r="V716" s="54" t="str">
        <f>VLOOKUP(Tabla1[[#This Row],[PROGRAMA]],Hoja1!A:B,2,FALSE)</f>
        <v>1621. Recogida de residuos</v>
      </c>
      <c r="W716" s="57" t="str">
        <f>MID(Tabla1[[#This Row],[Aplicación]],14,2)</f>
        <v>21</v>
      </c>
      <c r="X716" s="57" t="str">
        <f>MID(Tabla1[[#This Row],[Aplicación]],14,6)</f>
        <v>214</v>
      </c>
    </row>
    <row r="717" spans="1:24" hidden="1" x14ac:dyDescent="0.25">
      <c r="A717" s="60">
        <v>220240007957</v>
      </c>
      <c r="B717" s="43" t="s">
        <v>702</v>
      </c>
      <c r="C717" s="61">
        <v>45372</v>
      </c>
      <c r="D717" s="60">
        <v>22024000440</v>
      </c>
      <c r="E717" s="43" t="s">
        <v>1425</v>
      </c>
      <c r="F717" s="62">
        <v>2798.73</v>
      </c>
      <c r="G717" s="43" t="s">
        <v>829</v>
      </c>
      <c r="H717" s="43" t="s">
        <v>2171</v>
      </c>
      <c r="I717" s="60">
        <v>300</v>
      </c>
      <c r="J717" s="43" t="s">
        <v>398</v>
      </c>
      <c r="K717" s="43" t="s">
        <v>398</v>
      </c>
      <c r="L717" s="43" t="s">
        <v>399</v>
      </c>
      <c r="M717" s="43" t="s">
        <v>395</v>
      </c>
      <c r="N717" s="43" t="s">
        <v>396</v>
      </c>
      <c r="O717" s="52" t="s">
        <v>325</v>
      </c>
      <c r="P717" s="63" t="s">
        <v>276</v>
      </c>
      <c r="Q717" s="57" t="str">
        <f>MID(Tabla1[[#This Row],[Aplicación]],14,1)</f>
        <v>2</v>
      </c>
      <c r="R717" s="35" t="s">
        <v>265</v>
      </c>
      <c r="S717" s="57" t="str">
        <f>MID(Tabla1[[#This Row],[Aplicación]],6,2)</f>
        <v>11</v>
      </c>
      <c r="T717" s="54" t="str">
        <f>VLOOKUP(Tabla1[[#This Row],[AREA]],Hoja1!A:B,2,FALSE)</f>
        <v>11. Salud pública y seguridad ciudadana</v>
      </c>
      <c r="U717" s="57" t="str">
        <f>MID(Tabla1[[#This Row],[Aplicación]],9,4)</f>
        <v>1621</v>
      </c>
      <c r="V717" s="54" t="str">
        <f>VLOOKUP(Tabla1[[#This Row],[PROGRAMA]],Hoja1!A:B,2,FALSE)</f>
        <v>1621. Recogida de residuos</v>
      </c>
      <c r="W717" s="57" t="str">
        <f>MID(Tabla1[[#This Row],[Aplicación]],14,2)</f>
        <v>21</v>
      </c>
      <c r="X717" s="57" t="str">
        <f>MID(Tabla1[[#This Row],[Aplicación]],14,6)</f>
        <v>214</v>
      </c>
    </row>
    <row r="718" spans="1:24" hidden="1" x14ac:dyDescent="0.25">
      <c r="A718" s="44">
        <v>220240004394</v>
      </c>
      <c r="B718" s="45" t="s">
        <v>702</v>
      </c>
      <c r="C718" s="50">
        <v>45356</v>
      </c>
      <c r="D718" s="44">
        <v>22024000940</v>
      </c>
      <c r="E718" s="45" t="s">
        <v>1285</v>
      </c>
      <c r="F718" s="51">
        <v>2817.79</v>
      </c>
      <c r="G718" s="45" t="s">
        <v>764</v>
      </c>
      <c r="H718" s="45" t="s">
        <v>2172</v>
      </c>
      <c r="I718" s="44">
        <v>300</v>
      </c>
      <c r="J718" s="45" t="s">
        <v>398</v>
      </c>
      <c r="K718" s="45" t="s">
        <v>398</v>
      </c>
      <c r="L718" s="45" t="s">
        <v>413</v>
      </c>
      <c r="M718" s="45" t="s">
        <v>395</v>
      </c>
      <c r="N718" s="45" t="s">
        <v>396</v>
      </c>
      <c r="O718" s="52" t="s">
        <v>325</v>
      </c>
      <c r="P718" s="63" t="s">
        <v>276</v>
      </c>
      <c r="Q718" s="57" t="str">
        <f>MID(Tabla1[[#This Row],[Aplicación]],14,1)</f>
        <v>2</v>
      </c>
      <c r="R718" s="35" t="s">
        <v>265</v>
      </c>
      <c r="S718" s="57" t="str">
        <f>MID(Tabla1[[#This Row],[Aplicación]],6,2)</f>
        <v>06</v>
      </c>
      <c r="T718" s="54" t="str">
        <f>VLOOKUP(Tabla1[[#This Row],[AREA]],Hoja1!A:B,2,FALSE)</f>
        <v>06. Educación y cultura</v>
      </c>
      <c r="U718" s="57" t="str">
        <f>MID(Tabla1[[#This Row],[Aplicación]],9,4)</f>
        <v>3232</v>
      </c>
      <c r="V718" s="54" t="str">
        <f>VLOOKUP(Tabla1[[#This Row],[PROGRAMA]],Hoja1!A:B,2,FALSE)</f>
        <v>3232. Conservación y mantenimiento centros educación infantil y primaria</v>
      </c>
      <c r="W718" s="57" t="str">
        <f>MID(Tabla1[[#This Row],[Aplicación]],14,2)</f>
        <v>21</v>
      </c>
      <c r="X718" s="57" t="str">
        <f>MID(Tabla1[[#This Row],[Aplicación]],14,6)</f>
        <v>212</v>
      </c>
    </row>
    <row r="719" spans="1:24" hidden="1" x14ac:dyDescent="0.25">
      <c r="A719" s="60">
        <v>220240001633</v>
      </c>
      <c r="B719" s="43" t="s">
        <v>702</v>
      </c>
      <c r="C719" s="61">
        <v>45341</v>
      </c>
      <c r="D719" s="60">
        <v>22024000079</v>
      </c>
      <c r="E719" s="43" t="s">
        <v>1262</v>
      </c>
      <c r="F719" s="62">
        <v>1254.3699999999999</v>
      </c>
      <c r="G719" s="43" t="s">
        <v>764</v>
      </c>
      <c r="H719" s="43" t="s">
        <v>2173</v>
      </c>
      <c r="I719" s="60">
        <v>300</v>
      </c>
      <c r="J719" s="43" t="s">
        <v>398</v>
      </c>
      <c r="K719" s="43" t="s">
        <v>398</v>
      </c>
      <c r="L719" s="43" t="s">
        <v>413</v>
      </c>
      <c r="M719" s="43" t="s">
        <v>395</v>
      </c>
      <c r="N719" s="43" t="s">
        <v>396</v>
      </c>
      <c r="O719" s="52" t="s">
        <v>325</v>
      </c>
      <c r="P719" s="63" t="s">
        <v>276</v>
      </c>
      <c r="Q719" s="57" t="str">
        <f>MID(Tabla1[[#This Row],[Aplicación]],14,1)</f>
        <v>2</v>
      </c>
      <c r="R719" s="35" t="s">
        <v>265</v>
      </c>
      <c r="S719" s="57" t="str">
        <f>MID(Tabla1[[#This Row],[Aplicación]],6,2)</f>
        <v>03</v>
      </c>
      <c r="T719" s="54" t="str">
        <f>VLOOKUP(Tabla1[[#This Row],[AREA]],Hoja1!A:B,2,FALSE)</f>
        <v>03. Participación ciudadana y deportes</v>
      </c>
      <c r="U719" s="57" t="str">
        <f>MID(Tabla1[[#This Row],[Aplicación]],9,4)</f>
        <v>9241</v>
      </c>
      <c r="V719" s="54" t="str">
        <f>VLOOKUP(Tabla1[[#This Row],[PROGRAMA]],Hoja1!A:B,2,FALSE)</f>
        <v>9241. Participación ciudadana</v>
      </c>
      <c r="W719" s="57" t="str">
        <f>MID(Tabla1[[#This Row],[Aplicación]],14,2)</f>
        <v>21</v>
      </c>
      <c r="X719" s="57" t="str">
        <f>MID(Tabla1[[#This Row],[Aplicación]],14,6)</f>
        <v>213</v>
      </c>
    </row>
    <row r="720" spans="1:24" hidden="1" x14ac:dyDescent="0.25">
      <c r="A720" s="60">
        <v>220240001589</v>
      </c>
      <c r="B720" s="43" t="s">
        <v>702</v>
      </c>
      <c r="C720" s="61">
        <v>45341</v>
      </c>
      <c r="D720" s="60">
        <v>22024000940</v>
      </c>
      <c r="E720" s="43" t="s">
        <v>1285</v>
      </c>
      <c r="F720" s="62">
        <v>762.3</v>
      </c>
      <c r="G720" s="43" t="s">
        <v>764</v>
      </c>
      <c r="H720" s="43" t="s">
        <v>2174</v>
      </c>
      <c r="I720" s="60">
        <v>300</v>
      </c>
      <c r="J720" s="43" t="s">
        <v>398</v>
      </c>
      <c r="K720" s="43" t="s">
        <v>398</v>
      </c>
      <c r="L720" s="43" t="s">
        <v>413</v>
      </c>
      <c r="M720" s="43" t="s">
        <v>395</v>
      </c>
      <c r="N720" s="43" t="s">
        <v>396</v>
      </c>
      <c r="O720" s="52" t="s">
        <v>325</v>
      </c>
      <c r="P720" s="63" t="s">
        <v>276</v>
      </c>
      <c r="Q720" s="57" t="str">
        <f>MID(Tabla1[[#This Row],[Aplicación]],14,1)</f>
        <v>2</v>
      </c>
      <c r="R720" s="35" t="s">
        <v>265</v>
      </c>
      <c r="S720" s="57" t="str">
        <f>MID(Tabla1[[#This Row],[Aplicación]],6,2)</f>
        <v>06</v>
      </c>
      <c r="T720" s="54" t="str">
        <f>VLOOKUP(Tabla1[[#This Row],[AREA]],Hoja1!A:B,2,FALSE)</f>
        <v>06. Educación y cultura</v>
      </c>
      <c r="U720" s="57" t="str">
        <f>MID(Tabla1[[#This Row],[Aplicación]],9,4)</f>
        <v>3232</v>
      </c>
      <c r="V720" s="54" t="str">
        <f>VLOOKUP(Tabla1[[#This Row],[PROGRAMA]],Hoja1!A:B,2,FALSE)</f>
        <v>3232. Conservación y mantenimiento centros educación infantil y primaria</v>
      </c>
      <c r="W720" s="57" t="str">
        <f>MID(Tabla1[[#This Row],[Aplicación]],14,2)</f>
        <v>21</v>
      </c>
      <c r="X720" s="57" t="str">
        <f>MID(Tabla1[[#This Row],[Aplicación]],14,6)</f>
        <v>212</v>
      </c>
    </row>
    <row r="721" spans="1:24" hidden="1" x14ac:dyDescent="0.25">
      <c r="A721" s="60">
        <v>220240001610</v>
      </c>
      <c r="B721" s="43" t="s">
        <v>702</v>
      </c>
      <c r="C721" s="61">
        <v>45341</v>
      </c>
      <c r="D721" s="60">
        <v>22024000749</v>
      </c>
      <c r="E721" s="43" t="s">
        <v>1290</v>
      </c>
      <c r="F721" s="62">
        <v>1109.51</v>
      </c>
      <c r="G721" s="43" t="s">
        <v>764</v>
      </c>
      <c r="H721" s="43" t="s">
        <v>2175</v>
      </c>
      <c r="I721" s="60">
        <v>300</v>
      </c>
      <c r="J721" s="43" t="s">
        <v>398</v>
      </c>
      <c r="K721" s="43" t="s">
        <v>398</v>
      </c>
      <c r="L721" s="43" t="s">
        <v>413</v>
      </c>
      <c r="M721" s="43" t="s">
        <v>395</v>
      </c>
      <c r="N721" s="43" t="s">
        <v>396</v>
      </c>
      <c r="O721" s="52" t="s">
        <v>325</v>
      </c>
      <c r="P721" s="63" t="s">
        <v>276</v>
      </c>
      <c r="Q721" s="57" t="str">
        <f>MID(Tabla1[[#This Row],[Aplicación]],14,1)</f>
        <v>2</v>
      </c>
      <c r="R721" s="35" t="s">
        <v>265</v>
      </c>
      <c r="S721" s="57" t="str">
        <f>MID(Tabla1[[#This Row],[Aplicación]],6,2)</f>
        <v>02</v>
      </c>
      <c r="T721" s="54" t="str">
        <f>VLOOKUP(Tabla1[[#This Row],[AREA]],Hoja1!A:B,2,FALSE)</f>
        <v>02. Urbanismo y vivienda</v>
      </c>
      <c r="U721" s="57" t="str">
        <f>MID(Tabla1[[#This Row],[Aplicación]],9,4)</f>
        <v>9332</v>
      </c>
      <c r="V721" s="54" t="str">
        <f>VLOOKUP(Tabla1[[#This Row],[PROGRAMA]],Hoja1!A:B,2,FALSE)</f>
        <v>9332. Mantenimiento de edificios e instalaciones municipales</v>
      </c>
      <c r="W721" s="57" t="str">
        <f>MID(Tabla1[[#This Row],[Aplicación]],14,2)</f>
        <v>21</v>
      </c>
      <c r="X721" s="57" t="str">
        <f>MID(Tabla1[[#This Row],[Aplicación]],14,6)</f>
        <v>212</v>
      </c>
    </row>
    <row r="722" spans="1:24" hidden="1" x14ac:dyDescent="0.25">
      <c r="A722" s="60">
        <v>220240001612</v>
      </c>
      <c r="B722" s="43" t="s">
        <v>702</v>
      </c>
      <c r="C722" s="61">
        <v>45341</v>
      </c>
      <c r="D722" s="60">
        <v>22024000749</v>
      </c>
      <c r="E722" s="43" t="s">
        <v>1290</v>
      </c>
      <c r="F722" s="62">
        <v>19.2</v>
      </c>
      <c r="G722" s="43" t="s">
        <v>764</v>
      </c>
      <c r="H722" s="43" t="s">
        <v>2176</v>
      </c>
      <c r="I722" s="60">
        <v>300</v>
      </c>
      <c r="J722" s="43" t="s">
        <v>398</v>
      </c>
      <c r="K722" s="43" t="s">
        <v>398</v>
      </c>
      <c r="L722" s="43" t="s">
        <v>413</v>
      </c>
      <c r="M722" s="43" t="s">
        <v>395</v>
      </c>
      <c r="N722" s="43" t="s">
        <v>396</v>
      </c>
      <c r="O722" s="52" t="s">
        <v>325</v>
      </c>
      <c r="P722" s="63" t="s">
        <v>276</v>
      </c>
      <c r="Q722" s="57" t="str">
        <f>MID(Tabla1[[#This Row],[Aplicación]],14,1)</f>
        <v>2</v>
      </c>
      <c r="R722" s="35" t="s">
        <v>265</v>
      </c>
      <c r="S722" s="57" t="str">
        <f>MID(Tabla1[[#This Row],[Aplicación]],6,2)</f>
        <v>02</v>
      </c>
      <c r="T722" s="54" t="str">
        <f>VLOOKUP(Tabla1[[#This Row],[AREA]],Hoja1!A:B,2,FALSE)</f>
        <v>02. Urbanismo y vivienda</v>
      </c>
      <c r="U722" s="57" t="str">
        <f>MID(Tabla1[[#This Row],[Aplicación]],9,4)</f>
        <v>9332</v>
      </c>
      <c r="V722" s="54" t="str">
        <f>VLOOKUP(Tabla1[[#This Row],[PROGRAMA]],Hoja1!A:B,2,FALSE)</f>
        <v>9332. Mantenimiento de edificios e instalaciones municipales</v>
      </c>
      <c r="W722" s="57" t="str">
        <f>MID(Tabla1[[#This Row],[Aplicación]],14,2)</f>
        <v>21</v>
      </c>
      <c r="X722" s="57" t="str">
        <f>MID(Tabla1[[#This Row],[Aplicación]],14,6)</f>
        <v>212</v>
      </c>
    </row>
    <row r="723" spans="1:24" hidden="1" x14ac:dyDescent="0.25">
      <c r="A723" s="60">
        <v>220240005747</v>
      </c>
      <c r="B723" s="43" t="s">
        <v>702</v>
      </c>
      <c r="C723" s="61">
        <v>45364</v>
      </c>
      <c r="D723" s="60">
        <v>22024000441</v>
      </c>
      <c r="E723" s="43" t="s">
        <v>1425</v>
      </c>
      <c r="F723" s="62">
        <v>636.88</v>
      </c>
      <c r="G723" s="43" t="s">
        <v>764</v>
      </c>
      <c r="H723" s="43" t="s">
        <v>2177</v>
      </c>
      <c r="I723" s="60">
        <v>300</v>
      </c>
      <c r="J723" s="43" t="s">
        <v>398</v>
      </c>
      <c r="K723" s="43" t="s">
        <v>398</v>
      </c>
      <c r="L723" s="43" t="s">
        <v>413</v>
      </c>
      <c r="M723" s="43" t="s">
        <v>395</v>
      </c>
      <c r="N723" s="43" t="s">
        <v>396</v>
      </c>
      <c r="O723" s="52" t="s">
        <v>325</v>
      </c>
      <c r="P723" s="63" t="s">
        <v>276</v>
      </c>
      <c r="Q723" s="57" t="str">
        <f>MID(Tabla1[[#This Row],[Aplicación]],14,1)</f>
        <v>2</v>
      </c>
      <c r="R723" s="35" t="s">
        <v>265</v>
      </c>
      <c r="S723" s="57" t="str">
        <f>MID(Tabla1[[#This Row],[Aplicación]],6,2)</f>
        <v>11</v>
      </c>
      <c r="T723" s="54" t="str">
        <f>VLOOKUP(Tabla1[[#This Row],[AREA]],Hoja1!A:B,2,FALSE)</f>
        <v>11. Salud pública y seguridad ciudadana</v>
      </c>
      <c r="U723" s="57" t="str">
        <f>MID(Tabla1[[#This Row],[Aplicación]],9,4)</f>
        <v>1621</v>
      </c>
      <c r="V723" s="54" t="str">
        <f>VLOOKUP(Tabla1[[#This Row],[PROGRAMA]],Hoja1!A:B,2,FALSE)</f>
        <v>1621. Recogida de residuos</v>
      </c>
      <c r="W723" s="57" t="str">
        <f>MID(Tabla1[[#This Row],[Aplicación]],14,2)</f>
        <v>21</v>
      </c>
      <c r="X723" s="57" t="str">
        <f>MID(Tabla1[[#This Row],[Aplicación]],14,6)</f>
        <v>214</v>
      </c>
    </row>
    <row r="724" spans="1:24" hidden="1" x14ac:dyDescent="0.25">
      <c r="A724" s="60">
        <v>220240006900</v>
      </c>
      <c r="B724" s="43" t="s">
        <v>702</v>
      </c>
      <c r="C724" s="61">
        <v>45369</v>
      </c>
      <c r="D724" s="60">
        <v>22024001012</v>
      </c>
      <c r="E724" s="43" t="s">
        <v>1174</v>
      </c>
      <c r="F724" s="62">
        <v>497.45</v>
      </c>
      <c r="G724" s="43" t="s">
        <v>764</v>
      </c>
      <c r="H724" s="43" t="s">
        <v>2178</v>
      </c>
      <c r="I724" s="60">
        <v>300</v>
      </c>
      <c r="J724" s="43" t="s">
        <v>398</v>
      </c>
      <c r="K724" s="43" t="s">
        <v>398</v>
      </c>
      <c r="L724" s="43" t="s">
        <v>413</v>
      </c>
      <c r="M724" s="43" t="s">
        <v>395</v>
      </c>
      <c r="N724" s="43" t="s">
        <v>396</v>
      </c>
      <c r="O724" s="52" t="s">
        <v>325</v>
      </c>
      <c r="P724" s="63" t="s">
        <v>276</v>
      </c>
      <c r="Q724" s="57" t="str">
        <f>MID(Tabla1[[#This Row],[Aplicación]],14,1)</f>
        <v>2</v>
      </c>
      <c r="R724" s="35" t="s">
        <v>265</v>
      </c>
      <c r="S724" s="57" t="str">
        <f>MID(Tabla1[[#This Row],[Aplicación]],6,2)</f>
        <v>11</v>
      </c>
      <c r="T724" s="54" t="str">
        <f>VLOOKUP(Tabla1[[#This Row],[AREA]],Hoja1!A:B,2,FALSE)</f>
        <v>11. Salud pública y seguridad ciudadana</v>
      </c>
      <c r="U724" s="57" t="str">
        <f>MID(Tabla1[[#This Row],[Aplicación]],9,4)</f>
        <v>1321</v>
      </c>
      <c r="V724" s="54" t="str">
        <f>VLOOKUP(Tabla1[[#This Row],[PROGRAMA]],Hoja1!A:B,2,FALSE)</f>
        <v>1321. Policía municipal</v>
      </c>
      <c r="W724" s="57" t="str">
        <f>MID(Tabla1[[#This Row],[Aplicación]],14,2)</f>
        <v>21</v>
      </c>
      <c r="X724" s="57" t="str">
        <f>MID(Tabla1[[#This Row],[Aplicación]],14,6)</f>
        <v>213</v>
      </c>
    </row>
    <row r="725" spans="1:24" hidden="1" x14ac:dyDescent="0.25">
      <c r="A725" s="60">
        <v>220240007913</v>
      </c>
      <c r="B725" s="43" t="s">
        <v>702</v>
      </c>
      <c r="C725" s="61">
        <v>45372</v>
      </c>
      <c r="D725" s="60">
        <v>22024000456</v>
      </c>
      <c r="E725" s="43" t="s">
        <v>1426</v>
      </c>
      <c r="F725" s="62">
        <v>457.79</v>
      </c>
      <c r="G725" s="43" t="s">
        <v>764</v>
      </c>
      <c r="H725" s="43" t="s">
        <v>2179</v>
      </c>
      <c r="I725" s="60">
        <v>300</v>
      </c>
      <c r="J725" s="43" t="s">
        <v>398</v>
      </c>
      <c r="K725" s="43" t="s">
        <v>398</v>
      </c>
      <c r="L725" s="43" t="s">
        <v>413</v>
      </c>
      <c r="M725" s="43" t="s">
        <v>395</v>
      </c>
      <c r="N725" s="43" t="s">
        <v>396</v>
      </c>
      <c r="O725" s="52" t="s">
        <v>325</v>
      </c>
      <c r="P725" s="63" t="s">
        <v>276</v>
      </c>
      <c r="Q725" s="57" t="str">
        <f>MID(Tabla1[[#This Row],[Aplicación]],14,1)</f>
        <v>2</v>
      </c>
      <c r="R725" s="35" t="s">
        <v>265</v>
      </c>
      <c r="S725" s="57" t="str">
        <f>MID(Tabla1[[#This Row],[Aplicación]],6,2)</f>
        <v>11</v>
      </c>
      <c r="T725" s="54" t="str">
        <f>VLOOKUP(Tabla1[[#This Row],[AREA]],Hoja1!A:B,2,FALSE)</f>
        <v>11. Salud pública y seguridad ciudadana</v>
      </c>
      <c r="U725" s="57" t="str">
        <f>MID(Tabla1[[#This Row],[Aplicación]],9,4)</f>
        <v>1621</v>
      </c>
      <c r="V725" s="54" t="str">
        <f>VLOOKUP(Tabla1[[#This Row],[PROGRAMA]],Hoja1!A:B,2,FALSE)</f>
        <v>1621. Recogida de residuos</v>
      </c>
      <c r="W725" s="57" t="str">
        <f>MID(Tabla1[[#This Row],[Aplicación]],14,2)</f>
        <v>22</v>
      </c>
      <c r="X725" s="57" t="str">
        <f>MID(Tabla1[[#This Row],[Aplicación]],14,6)</f>
        <v>22199</v>
      </c>
    </row>
    <row r="726" spans="1:24" hidden="1" x14ac:dyDescent="0.25">
      <c r="A726" s="60">
        <v>220240003576</v>
      </c>
      <c r="B726" s="43" t="s">
        <v>702</v>
      </c>
      <c r="C726" s="61">
        <v>45350</v>
      </c>
      <c r="D726" s="60">
        <v>22024000484</v>
      </c>
      <c r="E726" s="43" t="s">
        <v>1323</v>
      </c>
      <c r="F726" s="62">
        <v>374.18</v>
      </c>
      <c r="G726" s="43" t="s">
        <v>764</v>
      </c>
      <c r="H726" s="43" t="s">
        <v>2180</v>
      </c>
      <c r="I726" s="60">
        <v>300</v>
      </c>
      <c r="J726" s="43" t="s">
        <v>398</v>
      </c>
      <c r="K726" s="43" t="s">
        <v>398</v>
      </c>
      <c r="L726" s="43" t="s">
        <v>413</v>
      </c>
      <c r="M726" s="43" t="s">
        <v>395</v>
      </c>
      <c r="N726" s="43" t="s">
        <v>396</v>
      </c>
      <c r="O726" s="52" t="s">
        <v>325</v>
      </c>
      <c r="P726" s="63" t="s">
        <v>276</v>
      </c>
      <c r="Q726" s="57" t="str">
        <f>MID(Tabla1[[#This Row],[Aplicación]],14,1)</f>
        <v>2</v>
      </c>
      <c r="R726" s="35" t="s">
        <v>265</v>
      </c>
      <c r="S726" s="57" t="str">
        <f>MID(Tabla1[[#This Row],[Aplicación]],6,2)</f>
        <v>10</v>
      </c>
      <c r="T726" s="54" t="str">
        <f>VLOOKUP(Tabla1[[#This Row],[AREA]],Hoja1!A:B,2,FALSE)</f>
        <v>10. Personas mayores, familia y servicios sociales</v>
      </c>
      <c r="U726" s="57" t="str">
        <f>MID(Tabla1[[#This Row],[Aplicación]],9,4)</f>
        <v>2312</v>
      </c>
      <c r="V726" s="54" t="str">
        <f>VLOOKUP(Tabla1[[#This Row],[PROGRAMA]],Hoja1!A:B,2,FALSE)</f>
        <v>2312. Iniciativas sociales</v>
      </c>
      <c r="W726" s="57" t="str">
        <f>MID(Tabla1[[#This Row],[Aplicación]],14,2)</f>
        <v>21</v>
      </c>
      <c r="X726" s="57" t="str">
        <f>MID(Tabla1[[#This Row],[Aplicación]],14,6)</f>
        <v>212</v>
      </c>
    </row>
    <row r="727" spans="1:24" hidden="1" x14ac:dyDescent="0.25">
      <c r="A727" s="60">
        <v>220240007802</v>
      </c>
      <c r="B727" s="43" t="s">
        <v>702</v>
      </c>
      <c r="C727" s="61">
        <v>45372</v>
      </c>
      <c r="D727" s="60">
        <v>22024000079</v>
      </c>
      <c r="E727" s="43" t="s">
        <v>1262</v>
      </c>
      <c r="F727" s="62">
        <v>346.01</v>
      </c>
      <c r="G727" s="43" t="s">
        <v>764</v>
      </c>
      <c r="H727" s="43" t="s">
        <v>2181</v>
      </c>
      <c r="I727" s="60">
        <v>300</v>
      </c>
      <c r="J727" s="43" t="s">
        <v>398</v>
      </c>
      <c r="K727" s="43" t="s">
        <v>398</v>
      </c>
      <c r="L727" s="43" t="s">
        <v>413</v>
      </c>
      <c r="M727" s="43" t="s">
        <v>395</v>
      </c>
      <c r="N727" s="43" t="s">
        <v>396</v>
      </c>
      <c r="O727" s="52" t="s">
        <v>325</v>
      </c>
      <c r="P727" s="63" t="s">
        <v>276</v>
      </c>
      <c r="Q727" s="57" t="str">
        <f>MID(Tabla1[[#This Row],[Aplicación]],14,1)</f>
        <v>2</v>
      </c>
      <c r="R727" s="35" t="s">
        <v>265</v>
      </c>
      <c r="S727" s="57" t="str">
        <f>MID(Tabla1[[#This Row],[Aplicación]],6,2)</f>
        <v>03</v>
      </c>
      <c r="T727" s="54" t="str">
        <f>VLOOKUP(Tabla1[[#This Row],[AREA]],Hoja1!A:B,2,FALSE)</f>
        <v>03. Participación ciudadana y deportes</v>
      </c>
      <c r="U727" s="57" t="str">
        <f>MID(Tabla1[[#This Row],[Aplicación]],9,4)</f>
        <v>9241</v>
      </c>
      <c r="V727" s="54" t="str">
        <f>VLOOKUP(Tabla1[[#This Row],[PROGRAMA]],Hoja1!A:B,2,FALSE)</f>
        <v>9241. Participación ciudadana</v>
      </c>
      <c r="W727" s="57" t="str">
        <f>MID(Tabla1[[#This Row],[Aplicación]],14,2)</f>
        <v>21</v>
      </c>
      <c r="X727" s="57" t="str">
        <f>MID(Tabla1[[#This Row],[Aplicación]],14,6)</f>
        <v>213</v>
      </c>
    </row>
    <row r="728" spans="1:24" hidden="1" x14ac:dyDescent="0.25">
      <c r="A728" s="60">
        <v>220240001639</v>
      </c>
      <c r="B728" s="43" t="s">
        <v>702</v>
      </c>
      <c r="C728" s="61">
        <v>45341</v>
      </c>
      <c r="D728" s="60">
        <v>22024000079</v>
      </c>
      <c r="E728" s="43" t="s">
        <v>1262</v>
      </c>
      <c r="F728" s="62">
        <v>335.32</v>
      </c>
      <c r="G728" s="43" t="s">
        <v>764</v>
      </c>
      <c r="H728" s="43" t="s">
        <v>2182</v>
      </c>
      <c r="I728" s="60">
        <v>300</v>
      </c>
      <c r="J728" s="43" t="s">
        <v>398</v>
      </c>
      <c r="K728" s="43" t="s">
        <v>398</v>
      </c>
      <c r="L728" s="43" t="s">
        <v>413</v>
      </c>
      <c r="M728" s="43" t="s">
        <v>395</v>
      </c>
      <c r="N728" s="43" t="s">
        <v>396</v>
      </c>
      <c r="O728" s="52" t="s">
        <v>325</v>
      </c>
      <c r="P728" s="63" t="s">
        <v>276</v>
      </c>
      <c r="Q728" s="57" t="str">
        <f>MID(Tabla1[[#This Row],[Aplicación]],14,1)</f>
        <v>2</v>
      </c>
      <c r="R728" s="35" t="s">
        <v>265</v>
      </c>
      <c r="S728" s="57" t="str">
        <f>MID(Tabla1[[#This Row],[Aplicación]],6,2)</f>
        <v>03</v>
      </c>
      <c r="T728" s="54" t="str">
        <f>VLOOKUP(Tabla1[[#This Row],[AREA]],Hoja1!A:B,2,FALSE)</f>
        <v>03. Participación ciudadana y deportes</v>
      </c>
      <c r="U728" s="57" t="str">
        <f>MID(Tabla1[[#This Row],[Aplicación]],9,4)</f>
        <v>9241</v>
      </c>
      <c r="V728" s="54" t="str">
        <f>VLOOKUP(Tabla1[[#This Row],[PROGRAMA]],Hoja1!A:B,2,FALSE)</f>
        <v>9241. Participación ciudadana</v>
      </c>
      <c r="W728" s="57" t="str">
        <f>MID(Tabla1[[#This Row],[Aplicación]],14,2)</f>
        <v>21</v>
      </c>
      <c r="X728" s="57" t="str">
        <f>MID(Tabla1[[#This Row],[Aplicación]],14,6)</f>
        <v>213</v>
      </c>
    </row>
    <row r="729" spans="1:24" hidden="1" x14ac:dyDescent="0.25">
      <c r="A729" s="60">
        <v>220240004461</v>
      </c>
      <c r="B729" s="43" t="s">
        <v>702</v>
      </c>
      <c r="C729" s="61">
        <v>45356</v>
      </c>
      <c r="D729" s="60">
        <v>22024001633</v>
      </c>
      <c r="E729" s="43" t="s">
        <v>1427</v>
      </c>
      <c r="F729" s="62">
        <v>317.60000000000002</v>
      </c>
      <c r="G729" s="43" t="s">
        <v>764</v>
      </c>
      <c r="H729" s="43" t="s">
        <v>2183</v>
      </c>
      <c r="I729" s="60">
        <v>300</v>
      </c>
      <c r="J729" s="43" t="s">
        <v>398</v>
      </c>
      <c r="K729" s="43" t="s">
        <v>398</v>
      </c>
      <c r="L729" s="43" t="s">
        <v>413</v>
      </c>
      <c r="M729" s="43" t="s">
        <v>395</v>
      </c>
      <c r="N729" s="43" t="s">
        <v>396</v>
      </c>
      <c r="O729" s="52" t="s">
        <v>325</v>
      </c>
      <c r="P729" s="63" t="s">
        <v>276</v>
      </c>
      <c r="Q729" s="57" t="str">
        <f>MID(Tabla1[[#This Row],[Aplicación]],14,1)</f>
        <v>2</v>
      </c>
      <c r="R729" s="35" t="s">
        <v>265</v>
      </c>
      <c r="S729" s="57" t="str">
        <f>MID(Tabla1[[#This Row],[Aplicación]],6,2)</f>
        <v>07</v>
      </c>
      <c r="T729" s="54" t="str">
        <f>VLOOKUP(Tabla1[[#This Row],[AREA]],Hoja1!A:B,2,FALSE)</f>
        <v>07. Medio ambiente</v>
      </c>
      <c r="U729" s="57" t="str">
        <f>MID(Tabla1[[#This Row],[Aplicación]],9,4)</f>
        <v>1711</v>
      </c>
      <c r="V729" s="54" t="str">
        <f>VLOOKUP(Tabla1[[#This Row],[PROGRAMA]],Hoja1!A:B,2,FALSE)</f>
        <v>1711. Parques y jardines</v>
      </c>
      <c r="W729" s="57" t="str">
        <f>MID(Tabla1[[#This Row],[Aplicación]],14,2)</f>
        <v>22</v>
      </c>
      <c r="X729" s="57" t="str">
        <f>MID(Tabla1[[#This Row],[Aplicación]],14,6)</f>
        <v>22199</v>
      </c>
    </row>
    <row r="730" spans="1:24" hidden="1" x14ac:dyDescent="0.25">
      <c r="A730" s="60">
        <v>220240001591</v>
      </c>
      <c r="B730" s="43" t="s">
        <v>702</v>
      </c>
      <c r="C730" s="61">
        <v>45341</v>
      </c>
      <c r="D730" s="60">
        <v>22024000940</v>
      </c>
      <c r="E730" s="43" t="s">
        <v>1285</v>
      </c>
      <c r="F730" s="62">
        <v>285.2</v>
      </c>
      <c r="G730" s="43" t="s">
        <v>764</v>
      </c>
      <c r="H730" s="43" t="s">
        <v>2184</v>
      </c>
      <c r="I730" s="60">
        <v>300</v>
      </c>
      <c r="J730" s="43" t="s">
        <v>398</v>
      </c>
      <c r="K730" s="43" t="s">
        <v>398</v>
      </c>
      <c r="L730" s="43" t="s">
        <v>413</v>
      </c>
      <c r="M730" s="43" t="s">
        <v>395</v>
      </c>
      <c r="N730" s="43" t="s">
        <v>396</v>
      </c>
      <c r="O730" s="52" t="s">
        <v>325</v>
      </c>
      <c r="P730" s="63" t="s">
        <v>276</v>
      </c>
      <c r="Q730" s="57" t="str">
        <f>MID(Tabla1[[#This Row],[Aplicación]],14,1)</f>
        <v>2</v>
      </c>
      <c r="R730" s="35" t="s">
        <v>265</v>
      </c>
      <c r="S730" s="57" t="str">
        <f>MID(Tabla1[[#This Row],[Aplicación]],6,2)</f>
        <v>06</v>
      </c>
      <c r="T730" s="54" t="str">
        <f>VLOOKUP(Tabla1[[#This Row],[AREA]],Hoja1!A:B,2,FALSE)</f>
        <v>06. Educación y cultura</v>
      </c>
      <c r="U730" s="57" t="str">
        <f>MID(Tabla1[[#This Row],[Aplicación]],9,4)</f>
        <v>3232</v>
      </c>
      <c r="V730" s="54" t="str">
        <f>VLOOKUP(Tabla1[[#This Row],[PROGRAMA]],Hoja1!A:B,2,FALSE)</f>
        <v>3232. Conservación y mantenimiento centros educación infantil y primaria</v>
      </c>
      <c r="W730" s="57" t="str">
        <f>MID(Tabla1[[#This Row],[Aplicación]],14,2)</f>
        <v>21</v>
      </c>
      <c r="X730" s="57" t="str">
        <f>MID(Tabla1[[#This Row],[Aplicación]],14,6)</f>
        <v>212</v>
      </c>
    </row>
    <row r="731" spans="1:24" hidden="1" x14ac:dyDescent="0.25">
      <c r="A731" s="60">
        <v>220240003682</v>
      </c>
      <c r="B731" s="43" t="s">
        <v>390</v>
      </c>
      <c r="C731" s="61">
        <v>45351</v>
      </c>
      <c r="D731" s="60">
        <v>22024002567</v>
      </c>
      <c r="E731" s="43" t="s">
        <v>1178</v>
      </c>
      <c r="F731" s="62">
        <v>1210</v>
      </c>
      <c r="G731" s="43" t="s">
        <v>28</v>
      </c>
      <c r="H731" s="43" t="s">
        <v>2185</v>
      </c>
      <c r="I731" s="60">
        <v>220</v>
      </c>
      <c r="J731" s="43" t="s">
        <v>398</v>
      </c>
      <c r="K731" s="43" t="s">
        <v>398</v>
      </c>
      <c r="L731" s="43" t="s">
        <v>413</v>
      </c>
      <c r="M731" s="43" t="s">
        <v>585</v>
      </c>
      <c r="N731" s="43" t="s">
        <v>539</v>
      </c>
      <c r="O731" s="52" t="s">
        <v>326</v>
      </c>
      <c r="P731" s="63" t="s">
        <v>276</v>
      </c>
      <c r="Q731" s="57" t="str">
        <f>MID(Tabla1[[#This Row],[Aplicación]],14,1)</f>
        <v>2</v>
      </c>
      <c r="R731" s="35" t="s">
        <v>265</v>
      </c>
      <c r="S731" s="57" t="str">
        <f>MID(Tabla1[[#This Row],[Aplicación]],6,2)</f>
        <v>06</v>
      </c>
      <c r="T731" s="54" t="str">
        <f>VLOOKUP(Tabla1[[#This Row],[AREA]],Hoja1!A:B,2,FALSE)</f>
        <v>06. Educación y cultura</v>
      </c>
      <c r="U731" s="57" t="str">
        <f>MID(Tabla1[[#This Row],[Aplicación]],9,4)</f>
        <v>3232</v>
      </c>
      <c r="V731" s="54" t="str">
        <f>VLOOKUP(Tabla1[[#This Row],[PROGRAMA]],Hoja1!A:B,2,FALSE)</f>
        <v>3232. Conservación y mantenimiento centros educación infantil y primaria</v>
      </c>
      <c r="W731" s="57" t="str">
        <f>MID(Tabla1[[#This Row],[Aplicación]],14,2)</f>
        <v>21</v>
      </c>
      <c r="X731" s="57" t="str">
        <f>MID(Tabla1[[#This Row],[Aplicación]],14,6)</f>
        <v>213</v>
      </c>
    </row>
    <row r="732" spans="1:24" hidden="1" x14ac:dyDescent="0.25">
      <c r="A732" s="60">
        <v>220240003072</v>
      </c>
      <c r="B732" s="43" t="s">
        <v>390</v>
      </c>
      <c r="C732" s="61">
        <v>45343</v>
      </c>
      <c r="D732" s="60">
        <v>22024001768</v>
      </c>
      <c r="E732" s="43" t="s">
        <v>1256</v>
      </c>
      <c r="F732" s="62">
        <v>1210</v>
      </c>
      <c r="G732" s="43" t="s">
        <v>935</v>
      </c>
      <c r="H732" s="43" t="s">
        <v>2186</v>
      </c>
      <c r="I732" s="60">
        <v>220</v>
      </c>
      <c r="J732" s="43" t="s">
        <v>398</v>
      </c>
      <c r="K732" s="43" t="s">
        <v>398</v>
      </c>
      <c r="L732" s="43" t="s">
        <v>399</v>
      </c>
      <c r="M732" s="43" t="s">
        <v>585</v>
      </c>
      <c r="N732" s="43" t="s">
        <v>539</v>
      </c>
      <c r="O732" s="52" t="s">
        <v>326</v>
      </c>
      <c r="P732" s="63" t="s">
        <v>276</v>
      </c>
      <c r="Q732" s="57" t="str">
        <f>MID(Tabla1[[#This Row],[Aplicación]],14,1)</f>
        <v>2</v>
      </c>
      <c r="R732" s="35" t="s">
        <v>265</v>
      </c>
      <c r="S732" s="57" t="str">
        <f>MID(Tabla1[[#This Row],[Aplicación]],6,2)</f>
        <v>06</v>
      </c>
      <c r="T732" s="54" t="str">
        <f>VLOOKUP(Tabla1[[#This Row],[AREA]],Hoja1!A:B,2,FALSE)</f>
        <v>06. Educación y cultura</v>
      </c>
      <c r="U732" s="57" t="str">
        <f>MID(Tabla1[[#This Row],[Aplicación]],9,4)</f>
        <v>3261</v>
      </c>
      <c r="V732" s="54" t="str">
        <f>VLOOKUP(Tabla1[[#This Row],[PROGRAMA]],Hoja1!A:B,2,FALSE)</f>
        <v>3261. Servicios complementarios de educación</v>
      </c>
      <c r="W732" s="57" t="str">
        <f>MID(Tabla1[[#This Row],[Aplicación]],14,2)</f>
        <v>22</v>
      </c>
      <c r="X732" s="57" t="str">
        <f>MID(Tabla1[[#This Row],[Aplicación]],14,6)</f>
        <v>22799</v>
      </c>
    </row>
    <row r="733" spans="1:24" hidden="1" x14ac:dyDescent="0.25">
      <c r="A733" s="60">
        <v>220240004051</v>
      </c>
      <c r="B733" s="43" t="s">
        <v>390</v>
      </c>
      <c r="C733" s="61">
        <v>45353</v>
      </c>
      <c r="D733" s="60">
        <v>22024002312</v>
      </c>
      <c r="E733" s="43" t="s">
        <v>1428</v>
      </c>
      <c r="F733" s="62">
        <v>1219.68</v>
      </c>
      <c r="G733" s="43" t="s">
        <v>2187</v>
      </c>
      <c r="H733" s="43" t="s">
        <v>2188</v>
      </c>
      <c r="I733" s="60">
        <v>220</v>
      </c>
      <c r="J733" s="43" t="s">
        <v>393</v>
      </c>
      <c r="K733" s="43" t="s">
        <v>393</v>
      </c>
      <c r="L733" s="43" t="s">
        <v>399</v>
      </c>
      <c r="M733" s="43" t="s">
        <v>585</v>
      </c>
      <c r="N733" s="43" t="s">
        <v>539</v>
      </c>
      <c r="O733" s="52" t="s">
        <v>326</v>
      </c>
      <c r="P733" s="63" t="s">
        <v>276</v>
      </c>
      <c r="Q733" s="57" t="str">
        <f>MID(Tabla1[[#This Row],[Aplicación]],14,1)</f>
        <v>2</v>
      </c>
      <c r="R733" s="35" t="s">
        <v>265</v>
      </c>
      <c r="S733" s="57" t="str">
        <f>MID(Tabla1[[#This Row],[Aplicación]],6,2)</f>
        <v>09</v>
      </c>
      <c r="T733" s="54" t="str">
        <f>VLOOKUP(Tabla1[[#This Row],[AREA]],Hoja1!A:B,2,FALSE)</f>
        <v>09. Turismo, eventos y marca ciudad</v>
      </c>
      <c r="U733" s="57" t="str">
        <f>MID(Tabla1[[#This Row],[Aplicación]],9,4)</f>
        <v>4321</v>
      </c>
      <c r="V733" s="54" t="str">
        <f>VLOOKUP(Tabla1[[#This Row],[PROGRAMA]],Hoja1!A:B,2,FALSE)</f>
        <v>4321. Turismo</v>
      </c>
      <c r="W733" s="57" t="str">
        <f>MID(Tabla1[[#This Row],[Aplicación]],14,2)</f>
        <v>22</v>
      </c>
      <c r="X733" s="57" t="str">
        <f>MID(Tabla1[[#This Row],[Aplicación]],14,6)</f>
        <v>22699</v>
      </c>
    </row>
    <row r="734" spans="1:24" hidden="1" x14ac:dyDescent="0.25">
      <c r="A734" s="60">
        <v>220239000837</v>
      </c>
      <c r="B734" s="43" t="s">
        <v>390</v>
      </c>
      <c r="C734" s="61">
        <v>45292</v>
      </c>
      <c r="D734" s="60">
        <v>22024001188</v>
      </c>
      <c r="E734" s="43" t="s">
        <v>1286</v>
      </c>
      <c r="F734" s="62">
        <v>125000</v>
      </c>
      <c r="G734" s="43" t="s">
        <v>426</v>
      </c>
      <c r="H734" s="43" t="s">
        <v>2189</v>
      </c>
      <c r="I734" s="60">
        <v>220</v>
      </c>
      <c r="J734" s="43" t="s">
        <v>427</v>
      </c>
      <c r="K734" s="43" t="s">
        <v>428</v>
      </c>
      <c r="L734" s="43" t="s">
        <v>413</v>
      </c>
      <c r="M734" s="43" t="s">
        <v>395</v>
      </c>
      <c r="N734" s="43" t="s">
        <v>396</v>
      </c>
      <c r="O734" s="52" t="s">
        <v>321</v>
      </c>
      <c r="P734" s="63" t="s">
        <v>276</v>
      </c>
      <c r="Q734" s="57" t="str">
        <f>MID(Tabla1[[#This Row],[Aplicación]],14,1)</f>
        <v>2</v>
      </c>
      <c r="R734" s="35" t="s">
        <v>265</v>
      </c>
      <c r="S734" s="57" t="str">
        <f>MID(Tabla1[[#This Row],[Aplicación]],6,2)</f>
        <v>10</v>
      </c>
      <c r="T734" s="54" t="str">
        <f>VLOOKUP(Tabla1[[#This Row],[AREA]],Hoja1!A:B,2,FALSE)</f>
        <v>10. Personas mayores, familia y servicios sociales</v>
      </c>
      <c r="U734" s="57" t="str">
        <f>MID(Tabla1[[#This Row],[Aplicación]],9,4)</f>
        <v>2312</v>
      </c>
      <c r="V734" s="54" t="str">
        <f>VLOOKUP(Tabla1[[#This Row],[PROGRAMA]],Hoja1!A:B,2,FALSE)</f>
        <v>2312. Iniciativas sociales</v>
      </c>
      <c r="W734" s="57" t="str">
        <f>MID(Tabla1[[#This Row],[Aplicación]],14,2)</f>
        <v>22</v>
      </c>
      <c r="X734" s="57" t="str">
        <f>MID(Tabla1[[#This Row],[Aplicación]],14,6)</f>
        <v>22100</v>
      </c>
    </row>
    <row r="735" spans="1:24" hidden="1" x14ac:dyDescent="0.25">
      <c r="A735" s="60">
        <v>220239000836</v>
      </c>
      <c r="B735" s="43" t="s">
        <v>390</v>
      </c>
      <c r="C735" s="61">
        <v>45292</v>
      </c>
      <c r="D735" s="60">
        <v>22024001187</v>
      </c>
      <c r="E735" s="43" t="s">
        <v>1286</v>
      </c>
      <c r="F735" s="62">
        <v>55000</v>
      </c>
      <c r="G735" s="43" t="s">
        <v>426</v>
      </c>
      <c r="H735" s="43" t="s">
        <v>2190</v>
      </c>
      <c r="I735" s="60">
        <v>220</v>
      </c>
      <c r="J735" s="43" t="s">
        <v>427</v>
      </c>
      <c r="K735" s="43" t="s">
        <v>428</v>
      </c>
      <c r="L735" s="43" t="s">
        <v>413</v>
      </c>
      <c r="M735" s="43" t="s">
        <v>395</v>
      </c>
      <c r="N735" s="43" t="s">
        <v>396</v>
      </c>
      <c r="O735" s="52" t="s">
        <v>321</v>
      </c>
      <c r="P735" s="63" t="s">
        <v>276</v>
      </c>
      <c r="Q735" s="57" t="str">
        <f>MID(Tabla1[[#This Row],[Aplicación]],14,1)</f>
        <v>2</v>
      </c>
      <c r="R735" s="35" t="s">
        <v>265</v>
      </c>
      <c r="S735" s="57" t="str">
        <f>MID(Tabla1[[#This Row],[Aplicación]],6,2)</f>
        <v>10</v>
      </c>
      <c r="T735" s="54" t="str">
        <f>VLOOKUP(Tabla1[[#This Row],[AREA]],Hoja1!A:B,2,FALSE)</f>
        <v>10. Personas mayores, familia y servicios sociales</v>
      </c>
      <c r="U735" s="57" t="str">
        <f>MID(Tabla1[[#This Row],[Aplicación]],9,4)</f>
        <v>2312</v>
      </c>
      <c r="V735" s="54" t="str">
        <f>VLOOKUP(Tabla1[[#This Row],[PROGRAMA]],Hoja1!A:B,2,FALSE)</f>
        <v>2312. Iniciativas sociales</v>
      </c>
      <c r="W735" s="57" t="str">
        <f>MID(Tabla1[[#This Row],[Aplicación]],14,2)</f>
        <v>22</v>
      </c>
      <c r="X735" s="57" t="str">
        <f>MID(Tabla1[[#This Row],[Aplicación]],14,6)</f>
        <v>22100</v>
      </c>
    </row>
    <row r="736" spans="1:24" hidden="1" x14ac:dyDescent="0.25">
      <c r="A736" s="60">
        <v>220239000835</v>
      </c>
      <c r="B736" s="43" t="s">
        <v>390</v>
      </c>
      <c r="C736" s="61">
        <v>45292</v>
      </c>
      <c r="D736" s="60">
        <v>22024001186</v>
      </c>
      <c r="E736" s="43" t="s">
        <v>1429</v>
      </c>
      <c r="F736" s="62">
        <v>11050</v>
      </c>
      <c r="G736" s="43" t="s">
        <v>426</v>
      </c>
      <c r="H736" s="43" t="s">
        <v>2191</v>
      </c>
      <c r="I736" s="60">
        <v>220</v>
      </c>
      <c r="J736" s="43" t="s">
        <v>427</v>
      </c>
      <c r="K736" s="43" t="s">
        <v>428</v>
      </c>
      <c r="L736" s="43" t="s">
        <v>413</v>
      </c>
      <c r="M736" s="43" t="s">
        <v>395</v>
      </c>
      <c r="N736" s="43" t="s">
        <v>396</v>
      </c>
      <c r="O736" s="52" t="s">
        <v>321</v>
      </c>
      <c r="P736" s="63" t="s">
        <v>276</v>
      </c>
      <c r="Q736" s="57" t="str">
        <f>MID(Tabla1[[#This Row],[Aplicación]],14,1)</f>
        <v>2</v>
      </c>
      <c r="R736" s="35" t="s">
        <v>265</v>
      </c>
      <c r="S736" s="57" t="str">
        <f>MID(Tabla1[[#This Row],[Aplicación]],6,2)</f>
        <v>10</v>
      </c>
      <c r="T736" s="54" t="str">
        <f>VLOOKUP(Tabla1[[#This Row],[AREA]],Hoja1!A:B,2,FALSE)</f>
        <v>10. Personas mayores, familia y servicios sociales</v>
      </c>
      <c r="U736" s="57" t="str">
        <f>MID(Tabla1[[#This Row],[Aplicación]],9,4)</f>
        <v>2412</v>
      </c>
      <c r="V736" s="54" t="str">
        <f>VLOOKUP(Tabla1[[#This Row],[PROGRAMA]],Hoja1!A:B,2,FALSE)</f>
        <v>2412. Formación para el empleo</v>
      </c>
      <c r="W736" s="57" t="str">
        <f>MID(Tabla1[[#This Row],[Aplicación]],14,2)</f>
        <v>22</v>
      </c>
      <c r="X736" s="57" t="str">
        <f>MID(Tabla1[[#This Row],[Aplicación]],14,6)</f>
        <v>22100</v>
      </c>
    </row>
    <row r="737" spans="1:24" hidden="1" x14ac:dyDescent="0.25">
      <c r="A737" s="60">
        <v>220240003373</v>
      </c>
      <c r="B737" s="43" t="s">
        <v>390</v>
      </c>
      <c r="C737" s="61">
        <v>45348</v>
      </c>
      <c r="D737" s="60">
        <v>22024002440</v>
      </c>
      <c r="E737" s="43" t="s">
        <v>1176</v>
      </c>
      <c r="F737" s="62">
        <v>2178</v>
      </c>
      <c r="G737" s="43" t="s">
        <v>92</v>
      </c>
      <c r="H737" s="43" t="s">
        <v>2192</v>
      </c>
      <c r="I737" s="60">
        <v>220</v>
      </c>
      <c r="J737" s="43" t="s">
        <v>731</v>
      </c>
      <c r="K737" s="43" t="s">
        <v>398</v>
      </c>
      <c r="L737" s="43" t="s">
        <v>413</v>
      </c>
      <c r="M737" s="43" t="s">
        <v>585</v>
      </c>
      <c r="N737" s="43" t="s">
        <v>539</v>
      </c>
      <c r="O737" s="52" t="s">
        <v>326</v>
      </c>
      <c r="P737" s="63" t="s">
        <v>276</v>
      </c>
      <c r="Q737" s="57" t="str">
        <f>MID(Tabla1[[#This Row],[Aplicación]],14,1)</f>
        <v>2</v>
      </c>
      <c r="R737" s="35" t="s">
        <v>265</v>
      </c>
      <c r="S737" s="57" t="str">
        <f>MID(Tabla1[[#This Row],[Aplicación]],6,2)</f>
        <v>08</v>
      </c>
      <c r="T737" s="54" t="str">
        <f>VLOOKUP(Tabla1[[#This Row],[AREA]],Hoja1!A:B,2,FALSE)</f>
        <v>08. Tráfico y movilidad</v>
      </c>
      <c r="U737" s="57" t="str">
        <f>MID(Tabla1[[#This Row],[Aplicación]],9,4)</f>
        <v>1532</v>
      </c>
      <c r="V737" s="54" t="str">
        <f>VLOOKUP(Tabla1[[#This Row],[PROGRAMA]],Hoja1!A:B,2,FALSE)</f>
        <v>1532. Pavimentación vias públicas y otros servicios urbanísticos</v>
      </c>
      <c r="W737" s="57" t="str">
        <f>MID(Tabla1[[#This Row],[Aplicación]],14,2)</f>
        <v>20</v>
      </c>
      <c r="X737" s="57" t="str">
        <f>MID(Tabla1[[#This Row],[Aplicación]],14,6)</f>
        <v>203</v>
      </c>
    </row>
    <row r="738" spans="1:24" hidden="1" x14ac:dyDescent="0.25">
      <c r="A738" s="60">
        <v>220239000858</v>
      </c>
      <c r="B738" s="43" t="s">
        <v>390</v>
      </c>
      <c r="C738" s="61">
        <v>45292</v>
      </c>
      <c r="D738" s="60">
        <v>22024001209</v>
      </c>
      <c r="E738" s="43" t="s">
        <v>1429</v>
      </c>
      <c r="F738" s="62">
        <v>2450</v>
      </c>
      <c r="G738" s="43" t="s">
        <v>426</v>
      </c>
      <c r="H738" s="43" t="s">
        <v>2193</v>
      </c>
      <c r="I738" s="60">
        <v>220</v>
      </c>
      <c r="J738" s="43" t="s">
        <v>427</v>
      </c>
      <c r="K738" s="43" t="s">
        <v>428</v>
      </c>
      <c r="L738" s="43" t="s">
        <v>413</v>
      </c>
      <c r="M738" s="43" t="s">
        <v>395</v>
      </c>
      <c r="N738" s="43" t="s">
        <v>396</v>
      </c>
      <c r="O738" s="52" t="s">
        <v>321</v>
      </c>
      <c r="P738" s="63" t="s">
        <v>276</v>
      </c>
      <c r="Q738" s="57" t="str">
        <f>MID(Tabla1[[#This Row],[Aplicación]],14,1)</f>
        <v>2</v>
      </c>
      <c r="R738" s="35" t="s">
        <v>265</v>
      </c>
      <c r="S738" s="57" t="str">
        <f>MID(Tabla1[[#This Row],[Aplicación]],6,2)</f>
        <v>10</v>
      </c>
      <c r="T738" s="54" t="str">
        <f>VLOOKUP(Tabla1[[#This Row],[AREA]],Hoja1!A:B,2,FALSE)</f>
        <v>10. Personas mayores, familia y servicios sociales</v>
      </c>
      <c r="U738" s="57" t="str">
        <f>MID(Tabla1[[#This Row],[Aplicación]],9,4)</f>
        <v>2412</v>
      </c>
      <c r="V738" s="54" t="str">
        <f>VLOOKUP(Tabla1[[#This Row],[PROGRAMA]],Hoja1!A:B,2,FALSE)</f>
        <v>2412. Formación para el empleo</v>
      </c>
      <c r="W738" s="57" t="str">
        <f>MID(Tabla1[[#This Row],[Aplicación]],14,2)</f>
        <v>22</v>
      </c>
      <c r="X738" s="57" t="str">
        <f>MID(Tabla1[[#This Row],[Aplicación]],14,6)</f>
        <v>22100</v>
      </c>
    </row>
    <row r="739" spans="1:24" hidden="1" x14ac:dyDescent="0.25">
      <c r="A739" s="60">
        <v>220229000571</v>
      </c>
      <c r="B739" s="43" t="s">
        <v>390</v>
      </c>
      <c r="C739" s="61">
        <v>45292</v>
      </c>
      <c r="D739" s="60">
        <v>22024002732</v>
      </c>
      <c r="E739" s="43" t="s">
        <v>1241</v>
      </c>
      <c r="F739" s="62">
        <v>7000</v>
      </c>
      <c r="G739" s="43" t="s">
        <v>582</v>
      </c>
      <c r="H739" s="43" t="s">
        <v>866</v>
      </c>
      <c r="I739" s="60">
        <v>220</v>
      </c>
      <c r="J739" s="43" t="s">
        <v>393</v>
      </c>
      <c r="K739" s="43" t="s">
        <v>393</v>
      </c>
      <c r="L739" s="43" t="s">
        <v>413</v>
      </c>
      <c r="M739" s="43" t="s">
        <v>395</v>
      </c>
      <c r="N739" s="43" t="s">
        <v>396</v>
      </c>
      <c r="O739" s="52" t="s">
        <v>321</v>
      </c>
      <c r="P739" s="63" t="s">
        <v>276</v>
      </c>
      <c r="Q739" s="57" t="str">
        <f>MID(Tabla1[[#This Row],[Aplicación]],14,1)</f>
        <v>2</v>
      </c>
      <c r="R739" s="35" t="s">
        <v>265</v>
      </c>
      <c r="S739" s="57" t="str">
        <f>MID(Tabla1[[#This Row],[Aplicación]],6,2)</f>
        <v>02</v>
      </c>
      <c r="T739" s="54" t="str">
        <f>VLOOKUP(Tabla1[[#This Row],[AREA]],Hoja1!A:B,2,FALSE)</f>
        <v>02. Urbanismo y vivienda</v>
      </c>
      <c r="U739" s="57" t="str">
        <f>MID(Tabla1[[#This Row],[Aplicación]],9,4)</f>
        <v>9332</v>
      </c>
      <c r="V739" s="54" t="str">
        <f>VLOOKUP(Tabla1[[#This Row],[PROGRAMA]],Hoja1!A:B,2,FALSE)</f>
        <v>9332. Mantenimiento de edificios e instalaciones municipales</v>
      </c>
      <c r="W739" s="57" t="str">
        <f>MID(Tabla1[[#This Row],[Aplicación]],14,2)</f>
        <v>22</v>
      </c>
      <c r="X739" s="57" t="str">
        <f>MID(Tabla1[[#This Row],[Aplicación]],14,6)</f>
        <v>22103</v>
      </c>
    </row>
    <row r="740" spans="1:24" hidden="1" x14ac:dyDescent="0.25">
      <c r="A740" s="60">
        <v>220239000330</v>
      </c>
      <c r="B740" s="43" t="s">
        <v>390</v>
      </c>
      <c r="C740" s="61">
        <v>45292</v>
      </c>
      <c r="D740" s="60">
        <v>22024001302</v>
      </c>
      <c r="E740" s="43" t="s">
        <v>1374</v>
      </c>
      <c r="F740" s="62">
        <v>32246.5</v>
      </c>
      <c r="G740" s="43" t="s">
        <v>55</v>
      </c>
      <c r="H740" s="43" t="s">
        <v>2194</v>
      </c>
      <c r="I740" s="60">
        <v>220</v>
      </c>
      <c r="J740" s="43" t="s">
        <v>575</v>
      </c>
      <c r="K740" s="43" t="s">
        <v>398</v>
      </c>
      <c r="L740" s="43" t="s">
        <v>399</v>
      </c>
      <c r="M740" s="43" t="s">
        <v>395</v>
      </c>
      <c r="N740" s="43" t="s">
        <v>396</v>
      </c>
      <c r="O740" s="52" t="s">
        <v>325</v>
      </c>
      <c r="P740" s="63" t="s">
        <v>276</v>
      </c>
      <c r="Q740" s="57" t="str">
        <f>MID(Tabla1[[#This Row],[Aplicación]],14,1)</f>
        <v>2</v>
      </c>
      <c r="R740" s="35" t="s">
        <v>265</v>
      </c>
      <c r="S740" s="57" t="str">
        <f>MID(Tabla1[[#This Row],[Aplicación]],6,2)</f>
        <v>09</v>
      </c>
      <c r="T740" s="54" t="str">
        <f>VLOOKUP(Tabla1[[#This Row],[AREA]],Hoja1!A:B,2,FALSE)</f>
        <v>09. Turismo, eventos y marca ciudad</v>
      </c>
      <c r="U740" s="57" t="str">
        <f>MID(Tabla1[[#This Row],[Aplicación]],9,4)</f>
        <v>4322</v>
      </c>
      <c r="V740" s="54" t="str">
        <f>VLOOKUP(Tabla1[[#This Row],[PROGRAMA]],Hoja1!A:B,2,FALSE)</f>
        <v>4332. Dirección del área de turismo, eventos y marca ciudad</v>
      </c>
      <c r="W740" s="57" t="str">
        <f>MID(Tabla1[[#This Row],[Aplicación]],14,2)</f>
        <v>22</v>
      </c>
      <c r="X740" s="57" t="str">
        <f>MID(Tabla1[[#This Row],[Aplicación]],14,6)</f>
        <v>22799</v>
      </c>
    </row>
    <row r="741" spans="1:24" hidden="1" x14ac:dyDescent="0.25">
      <c r="A741" s="60">
        <v>220229000572</v>
      </c>
      <c r="B741" s="43" t="s">
        <v>390</v>
      </c>
      <c r="C741" s="61">
        <v>45292</v>
      </c>
      <c r="D741" s="60">
        <v>22024002733</v>
      </c>
      <c r="E741" s="43" t="s">
        <v>1430</v>
      </c>
      <c r="F741" s="62">
        <v>1000</v>
      </c>
      <c r="G741" s="43" t="s">
        <v>582</v>
      </c>
      <c r="H741" s="43" t="s">
        <v>870</v>
      </c>
      <c r="I741" s="60">
        <v>220</v>
      </c>
      <c r="J741" s="43" t="s">
        <v>393</v>
      </c>
      <c r="K741" s="43" t="s">
        <v>393</v>
      </c>
      <c r="L741" s="43" t="s">
        <v>399</v>
      </c>
      <c r="M741" s="43" t="s">
        <v>395</v>
      </c>
      <c r="N741" s="43" t="s">
        <v>396</v>
      </c>
      <c r="O741" s="52" t="s">
        <v>321</v>
      </c>
      <c r="P741" s="63" t="s">
        <v>276</v>
      </c>
      <c r="Q741" s="57" t="str">
        <f>MID(Tabla1[[#This Row],[Aplicación]],14,1)</f>
        <v>2</v>
      </c>
      <c r="R741" s="35" t="s">
        <v>265</v>
      </c>
      <c r="S741" s="57" t="str">
        <f>MID(Tabla1[[#This Row],[Aplicación]],6,2)</f>
        <v>07</v>
      </c>
      <c r="T741" s="54" t="str">
        <f>VLOOKUP(Tabla1[[#This Row],[AREA]],Hoja1!A:B,2,FALSE)</f>
        <v>07. Medio ambiente</v>
      </c>
      <c r="U741" s="57" t="str">
        <f>MID(Tabla1[[#This Row],[Aplicación]],9,4)</f>
        <v>1721</v>
      </c>
      <c r="V741" s="54" t="str">
        <f>VLOOKUP(Tabla1[[#This Row],[PROGRAMA]],Hoja1!A:B,2,FALSE)</f>
        <v>1721. Protección del medio ambiente</v>
      </c>
      <c r="W741" s="57" t="str">
        <f>MID(Tabla1[[#This Row],[Aplicación]],14,2)</f>
        <v>22</v>
      </c>
      <c r="X741" s="57" t="str">
        <f>MID(Tabla1[[#This Row],[Aplicación]],14,6)</f>
        <v>22103</v>
      </c>
    </row>
    <row r="742" spans="1:24" hidden="1" x14ac:dyDescent="0.25">
      <c r="A742" s="60">
        <v>220239000187</v>
      </c>
      <c r="B742" s="43" t="s">
        <v>390</v>
      </c>
      <c r="C742" s="61">
        <v>45292</v>
      </c>
      <c r="D742" s="60">
        <v>22024001159</v>
      </c>
      <c r="E742" s="43" t="s">
        <v>1431</v>
      </c>
      <c r="F742" s="62">
        <v>39930</v>
      </c>
      <c r="G742" s="43" t="s">
        <v>969</v>
      </c>
      <c r="H742" s="43" t="s">
        <v>2196</v>
      </c>
      <c r="I742" s="60">
        <v>220</v>
      </c>
      <c r="J742" s="43" t="s">
        <v>971</v>
      </c>
      <c r="K742" s="43" t="s">
        <v>864</v>
      </c>
      <c r="L742" s="43" t="s">
        <v>413</v>
      </c>
      <c r="M742" s="43" t="s">
        <v>395</v>
      </c>
      <c r="N742" s="43" t="s">
        <v>396</v>
      </c>
      <c r="O742" s="52" t="s">
        <v>321</v>
      </c>
      <c r="P742" s="63" t="s">
        <v>276</v>
      </c>
      <c r="Q742" s="57" t="str">
        <f>MID(Tabla1[[#This Row],[Aplicación]],14,1)</f>
        <v>2</v>
      </c>
      <c r="R742" s="35" t="s">
        <v>265</v>
      </c>
      <c r="S742" s="57" t="str">
        <f>MID(Tabla1[[#This Row],[Aplicación]],6,2)</f>
        <v>11</v>
      </c>
      <c r="T742" s="54" t="str">
        <f>VLOOKUP(Tabla1[[#This Row],[AREA]],Hoja1!A:B,2,FALSE)</f>
        <v>11. Salud pública y seguridad ciudadana</v>
      </c>
      <c r="U742" s="57" t="str">
        <f>MID(Tabla1[[#This Row],[Aplicación]],9,4)</f>
        <v>1631</v>
      </c>
      <c r="V742" s="54" t="str">
        <f>VLOOKUP(Tabla1[[#This Row],[PROGRAMA]],Hoja1!A:B,2,FALSE)</f>
        <v>1631. Limpieza viaria</v>
      </c>
      <c r="W742" s="57" t="str">
        <f>MID(Tabla1[[#This Row],[Aplicación]],14,2)</f>
        <v>22</v>
      </c>
      <c r="X742" s="57" t="str">
        <f>MID(Tabla1[[#This Row],[Aplicación]],14,6)</f>
        <v>22110</v>
      </c>
    </row>
    <row r="743" spans="1:24" hidden="1" x14ac:dyDescent="0.25">
      <c r="A743" s="60">
        <v>220239000188</v>
      </c>
      <c r="B743" s="43" t="s">
        <v>390</v>
      </c>
      <c r="C743" s="61">
        <v>45292</v>
      </c>
      <c r="D743" s="60">
        <v>22024001160</v>
      </c>
      <c r="E743" s="43" t="s">
        <v>1431</v>
      </c>
      <c r="F743" s="62">
        <v>3176.25</v>
      </c>
      <c r="G743" s="43" t="s">
        <v>969</v>
      </c>
      <c r="H743" s="43" t="s">
        <v>970</v>
      </c>
      <c r="I743" s="60">
        <v>220</v>
      </c>
      <c r="J743" s="43" t="s">
        <v>971</v>
      </c>
      <c r="K743" s="43" t="s">
        <v>864</v>
      </c>
      <c r="L743" s="43" t="s">
        <v>413</v>
      </c>
      <c r="M743" s="43" t="s">
        <v>395</v>
      </c>
      <c r="N743" s="43" t="s">
        <v>396</v>
      </c>
      <c r="O743" s="52" t="s">
        <v>321</v>
      </c>
      <c r="P743" s="63" t="s">
        <v>276</v>
      </c>
      <c r="Q743" s="57" t="str">
        <f>MID(Tabla1[[#This Row],[Aplicación]],14,1)</f>
        <v>2</v>
      </c>
      <c r="R743" s="35" t="s">
        <v>265</v>
      </c>
      <c r="S743" s="57" t="str">
        <f>MID(Tabla1[[#This Row],[Aplicación]],6,2)</f>
        <v>11</v>
      </c>
      <c r="T743" s="54" t="str">
        <f>VLOOKUP(Tabla1[[#This Row],[AREA]],Hoja1!A:B,2,FALSE)</f>
        <v>11. Salud pública y seguridad ciudadana</v>
      </c>
      <c r="U743" s="57" t="str">
        <f>MID(Tabla1[[#This Row],[Aplicación]],9,4)</f>
        <v>1631</v>
      </c>
      <c r="V743" s="54" t="str">
        <f>VLOOKUP(Tabla1[[#This Row],[PROGRAMA]],Hoja1!A:B,2,FALSE)</f>
        <v>1631. Limpieza viaria</v>
      </c>
      <c r="W743" s="57" t="str">
        <f>MID(Tabla1[[#This Row],[Aplicación]],14,2)</f>
        <v>22</v>
      </c>
      <c r="X743" s="57" t="str">
        <f>MID(Tabla1[[#This Row],[Aplicación]],14,6)</f>
        <v>22110</v>
      </c>
    </row>
    <row r="744" spans="1:24" hidden="1" x14ac:dyDescent="0.25">
      <c r="A744" s="60">
        <v>220229000573</v>
      </c>
      <c r="B744" s="43" t="s">
        <v>390</v>
      </c>
      <c r="C744" s="61">
        <v>45292</v>
      </c>
      <c r="D744" s="60">
        <v>22024002107</v>
      </c>
      <c r="E744" s="43" t="s">
        <v>1432</v>
      </c>
      <c r="F744" s="62">
        <v>550</v>
      </c>
      <c r="G744" s="43" t="s">
        <v>582</v>
      </c>
      <c r="H744" s="43" t="s">
        <v>871</v>
      </c>
      <c r="I744" s="60">
        <v>220</v>
      </c>
      <c r="J744" s="43" t="s">
        <v>393</v>
      </c>
      <c r="K744" s="43" t="s">
        <v>393</v>
      </c>
      <c r="L744" s="43" t="s">
        <v>413</v>
      </c>
      <c r="M744" s="43" t="s">
        <v>395</v>
      </c>
      <c r="N744" s="43" t="s">
        <v>396</v>
      </c>
      <c r="O744" s="52" t="s">
        <v>321</v>
      </c>
      <c r="P744" s="63" t="s">
        <v>276</v>
      </c>
      <c r="Q744" s="57" t="str">
        <f>MID(Tabla1[[#This Row],[Aplicación]],14,1)</f>
        <v>2</v>
      </c>
      <c r="R744" s="35" t="s">
        <v>265</v>
      </c>
      <c r="S744" s="57" t="str">
        <f>MID(Tabla1[[#This Row],[Aplicación]],6,2)</f>
        <v>10</v>
      </c>
      <c r="T744" s="54" t="str">
        <f>VLOOKUP(Tabla1[[#This Row],[AREA]],Hoja1!A:B,2,FALSE)</f>
        <v>10. Personas mayores, familia y servicios sociales</v>
      </c>
      <c r="U744" s="57" t="str">
        <f>MID(Tabla1[[#This Row],[Aplicación]],9,4)</f>
        <v>2412</v>
      </c>
      <c r="V744" s="54" t="str">
        <f>VLOOKUP(Tabla1[[#This Row],[PROGRAMA]],Hoja1!A:B,2,FALSE)</f>
        <v>2412. Formación para el empleo</v>
      </c>
      <c r="W744" s="57" t="str">
        <f>MID(Tabla1[[#This Row],[Aplicación]],14,2)</f>
        <v>22</v>
      </c>
      <c r="X744" s="57" t="str">
        <f>MID(Tabla1[[#This Row],[Aplicación]],14,6)</f>
        <v>22103</v>
      </c>
    </row>
    <row r="745" spans="1:24" hidden="1" x14ac:dyDescent="0.25">
      <c r="A745" s="60">
        <v>220229000579</v>
      </c>
      <c r="B745" s="43" t="s">
        <v>390</v>
      </c>
      <c r="C745" s="61">
        <v>45292</v>
      </c>
      <c r="D745" s="60">
        <v>22024003313</v>
      </c>
      <c r="E745" s="43" t="s">
        <v>1288</v>
      </c>
      <c r="F745" s="62">
        <v>1562.06</v>
      </c>
      <c r="G745" s="43" t="s">
        <v>2197</v>
      </c>
      <c r="H745" s="43" t="s">
        <v>712</v>
      </c>
      <c r="I745" s="60">
        <v>220</v>
      </c>
      <c r="J745" s="43" t="s">
        <v>398</v>
      </c>
      <c r="K745" s="43" t="s">
        <v>398</v>
      </c>
      <c r="L745" s="43" t="s">
        <v>399</v>
      </c>
      <c r="M745" s="43" t="s">
        <v>395</v>
      </c>
      <c r="N745" s="43" t="s">
        <v>396</v>
      </c>
      <c r="O745" s="52" t="s">
        <v>321</v>
      </c>
      <c r="P745" s="63" t="s">
        <v>276</v>
      </c>
      <c r="Q745" s="57" t="str">
        <f>MID(Tabla1[[#This Row],[Aplicación]],14,1)</f>
        <v>2</v>
      </c>
      <c r="R745" s="35" t="s">
        <v>265</v>
      </c>
      <c r="S745" s="57" t="str">
        <f>MID(Tabla1[[#This Row],[Aplicación]],6,2)</f>
        <v>09</v>
      </c>
      <c r="T745" s="54" t="str">
        <f>VLOOKUP(Tabla1[[#This Row],[AREA]],Hoja1!A:B,2,FALSE)</f>
        <v>09. Turismo, eventos y marca ciudad</v>
      </c>
      <c r="U745" s="57" t="str">
        <f>MID(Tabla1[[#This Row],[Aplicación]],9,4)</f>
        <v>4322</v>
      </c>
      <c r="V745" s="54" t="str">
        <f>VLOOKUP(Tabla1[[#This Row],[PROGRAMA]],Hoja1!A:B,2,FALSE)</f>
        <v>4332. Dirección del área de turismo, eventos y marca ciudad</v>
      </c>
      <c r="W745" s="57" t="str">
        <f>MID(Tabla1[[#This Row],[Aplicación]],14,2)</f>
        <v>22</v>
      </c>
      <c r="X745" s="57" t="str">
        <f>MID(Tabla1[[#This Row],[Aplicación]],14,6)</f>
        <v>22706</v>
      </c>
    </row>
    <row r="746" spans="1:24" hidden="1" x14ac:dyDescent="0.25">
      <c r="A746" s="60">
        <v>220240001369</v>
      </c>
      <c r="B746" s="43" t="s">
        <v>390</v>
      </c>
      <c r="C746" s="61">
        <v>45331</v>
      </c>
      <c r="D746" s="60">
        <v>22024001483</v>
      </c>
      <c r="E746" s="43" t="s">
        <v>1313</v>
      </c>
      <c r="F746" s="62">
        <v>1235.2</v>
      </c>
      <c r="G746" s="43" t="s">
        <v>780</v>
      </c>
      <c r="H746" s="43" t="s">
        <v>2104</v>
      </c>
      <c r="I746" s="60">
        <v>220</v>
      </c>
      <c r="J746" s="43" t="s">
        <v>398</v>
      </c>
      <c r="K746" s="43" t="s">
        <v>398</v>
      </c>
      <c r="L746" s="43" t="s">
        <v>399</v>
      </c>
      <c r="M746" s="43" t="s">
        <v>585</v>
      </c>
      <c r="N746" s="43" t="s">
        <v>539</v>
      </c>
      <c r="O746" s="52" t="s">
        <v>326</v>
      </c>
      <c r="P746" s="63" t="s">
        <v>276</v>
      </c>
      <c r="Q746" s="57" t="str">
        <f>MID(Tabla1[[#This Row],[Aplicación]],14,1)</f>
        <v>2</v>
      </c>
      <c r="R746" s="35" t="s">
        <v>265</v>
      </c>
      <c r="S746" s="57" t="str">
        <f>MID(Tabla1[[#This Row],[Aplicación]],6,2)</f>
        <v>10</v>
      </c>
      <c r="T746" s="54" t="str">
        <f>VLOOKUP(Tabla1[[#This Row],[AREA]],Hoja1!A:B,2,FALSE)</f>
        <v>10. Personas mayores, familia y servicios sociales</v>
      </c>
      <c r="U746" s="57" t="str">
        <f>MID(Tabla1[[#This Row],[Aplicación]],9,4)</f>
        <v>2312</v>
      </c>
      <c r="V746" s="54" t="str">
        <f>VLOOKUP(Tabla1[[#This Row],[PROGRAMA]],Hoja1!A:B,2,FALSE)</f>
        <v>2312. Iniciativas sociales</v>
      </c>
      <c r="W746" s="57" t="str">
        <f>MID(Tabla1[[#This Row],[Aplicación]],14,2)</f>
        <v>22</v>
      </c>
      <c r="X746" s="57" t="str">
        <f>MID(Tabla1[[#This Row],[Aplicación]],14,6)</f>
        <v>22699</v>
      </c>
    </row>
    <row r="747" spans="1:24" hidden="1" x14ac:dyDescent="0.25">
      <c r="A747" s="60">
        <v>220229000601</v>
      </c>
      <c r="B747" s="43" t="s">
        <v>390</v>
      </c>
      <c r="C747" s="61">
        <v>45292</v>
      </c>
      <c r="D747" s="60">
        <v>22024002010</v>
      </c>
      <c r="E747" s="43" t="s">
        <v>1201</v>
      </c>
      <c r="F747" s="62">
        <v>12906.47</v>
      </c>
      <c r="G747" s="43" t="s">
        <v>914</v>
      </c>
      <c r="H747" s="43" t="s">
        <v>915</v>
      </c>
      <c r="I747" s="60">
        <v>220</v>
      </c>
      <c r="J747" s="43" t="s">
        <v>398</v>
      </c>
      <c r="K747" s="43" t="s">
        <v>398</v>
      </c>
      <c r="L747" s="43" t="s">
        <v>399</v>
      </c>
      <c r="M747" s="43" t="s">
        <v>395</v>
      </c>
      <c r="N747" s="43" t="s">
        <v>396</v>
      </c>
      <c r="O747" s="52" t="s">
        <v>321</v>
      </c>
      <c r="P747" s="63" t="s">
        <v>276</v>
      </c>
      <c r="Q747" s="57" t="str">
        <f>MID(Tabla1[[#This Row],[Aplicación]],14,1)</f>
        <v>2</v>
      </c>
      <c r="R747" s="35" t="s">
        <v>265</v>
      </c>
      <c r="S747" s="57" t="str">
        <f>MID(Tabla1[[#This Row],[Aplicación]],6,2)</f>
        <v>11</v>
      </c>
      <c r="T747" s="54" t="str">
        <f>VLOOKUP(Tabla1[[#This Row],[AREA]],Hoja1!A:B,2,FALSE)</f>
        <v>11. Salud pública y seguridad ciudadana</v>
      </c>
      <c r="U747" s="57" t="str">
        <f>MID(Tabla1[[#This Row],[Aplicación]],9,4)</f>
        <v>1621</v>
      </c>
      <c r="V747" s="54" t="str">
        <f>VLOOKUP(Tabla1[[#This Row],[PROGRAMA]],Hoja1!A:B,2,FALSE)</f>
        <v>1621. Recogida de residuos</v>
      </c>
      <c r="W747" s="57" t="str">
        <f>MID(Tabla1[[#This Row],[Aplicación]],14,2)</f>
        <v>22</v>
      </c>
      <c r="X747" s="57" t="str">
        <f>MID(Tabla1[[#This Row],[Aplicación]],14,6)</f>
        <v>22700</v>
      </c>
    </row>
    <row r="748" spans="1:24" hidden="1" x14ac:dyDescent="0.25">
      <c r="A748" s="44">
        <v>220239000760</v>
      </c>
      <c r="B748" s="45" t="s">
        <v>390</v>
      </c>
      <c r="C748" s="50">
        <v>45292</v>
      </c>
      <c r="D748" s="44">
        <v>22024001329</v>
      </c>
      <c r="E748" s="45" t="s">
        <v>1234</v>
      </c>
      <c r="F748" s="51">
        <v>18578.55</v>
      </c>
      <c r="G748" s="45" t="s">
        <v>771</v>
      </c>
      <c r="H748" s="45" t="s">
        <v>2198</v>
      </c>
      <c r="I748" s="44">
        <v>220</v>
      </c>
      <c r="J748" s="45" t="s">
        <v>398</v>
      </c>
      <c r="K748" s="45" t="s">
        <v>398</v>
      </c>
      <c r="L748" s="45" t="s">
        <v>399</v>
      </c>
      <c r="M748" s="45" t="s">
        <v>395</v>
      </c>
      <c r="N748" s="45" t="s">
        <v>396</v>
      </c>
      <c r="O748" s="52" t="s">
        <v>321</v>
      </c>
      <c r="P748" s="63" t="s">
        <v>276</v>
      </c>
      <c r="Q748" s="57" t="str">
        <f>MID(Tabla1[[#This Row],[Aplicación]],14,1)</f>
        <v>2</v>
      </c>
      <c r="R748" s="35" t="s">
        <v>265</v>
      </c>
      <c r="S748" s="57" t="str">
        <f>MID(Tabla1[[#This Row],[Aplicación]],6,2)</f>
        <v>10</v>
      </c>
      <c r="T748" s="54" t="str">
        <f>VLOOKUP(Tabla1[[#This Row],[AREA]],Hoja1!A:B,2,FALSE)</f>
        <v>10. Personas mayores, familia y servicios sociales</v>
      </c>
      <c r="U748" s="57" t="str">
        <f>MID(Tabla1[[#This Row],[Aplicación]],9,4)</f>
        <v>2314</v>
      </c>
      <c r="V748" s="54" t="str">
        <f>VLOOKUP(Tabla1[[#This Row],[PROGRAMA]],Hoja1!A:B,2,FALSE)</f>
        <v>2314. Centro de programas juveniles</v>
      </c>
      <c r="W748" s="57" t="str">
        <f>MID(Tabla1[[#This Row],[Aplicación]],14,2)</f>
        <v>22</v>
      </c>
      <c r="X748" s="57" t="str">
        <f>MID(Tabla1[[#This Row],[Aplicación]],14,6)</f>
        <v>22799</v>
      </c>
    </row>
    <row r="749" spans="1:24" hidden="1" x14ac:dyDescent="0.25">
      <c r="A749" s="60">
        <v>220229000703</v>
      </c>
      <c r="B749" s="43" t="s">
        <v>390</v>
      </c>
      <c r="C749" s="61">
        <v>45292</v>
      </c>
      <c r="D749" s="60">
        <v>22024003226</v>
      </c>
      <c r="E749" s="43" t="s">
        <v>1234</v>
      </c>
      <c r="F749" s="62">
        <v>1688.95</v>
      </c>
      <c r="G749" s="43" t="s">
        <v>771</v>
      </c>
      <c r="H749" s="43" t="s">
        <v>779</v>
      </c>
      <c r="I749" s="60">
        <v>220</v>
      </c>
      <c r="J749" s="43" t="s">
        <v>398</v>
      </c>
      <c r="K749" s="43" t="s">
        <v>398</v>
      </c>
      <c r="L749" s="43" t="s">
        <v>399</v>
      </c>
      <c r="M749" s="43" t="s">
        <v>395</v>
      </c>
      <c r="N749" s="43" t="s">
        <v>396</v>
      </c>
      <c r="O749" s="52" t="s">
        <v>321</v>
      </c>
      <c r="P749" s="63" t="s">
        <v>276</v>
      </c>
      <c r="Q749" s="57" t="str">
        <f>MID(Tabla1[[#This Row],[Aplicación]],14,1)</f>
        <v>2</v>
      </c>
      <c r="R749" s="35" t="s">
        <v>265</v>
      </c>
      <c r="S749" s="57" t="str">
        <f>MID(Tabla1[[#This Row],[Aplicación]],6,2)</f>
        <v>10</v>
      </c>
      <c r="T749" s="54" t="str">
        <f>VLOOKUP(Tabla1[[#This Row],[AREA]],Hoja1!A:B,2,FALSE)</f>
        <v>10. Personas mayores, familia y servicios sociales</v>
      </c>
      <c r="U749" s="57" t="str">
        <f>MID(Tabla1[[#This Row],[Aplicación]],9,4)</f>
        <v>2314</v>
      </c>
      <c r="V749" s="54" t="str">
        <f>VLOOKUP(Tabla1[[#This Row],[PROGRAMA]],Hoja1!A:B,2,FALSE)</f>
        <v>2314. Centro de programas juveniles</v>
      </c>
      <c r="W749" s="57" t="str">
        <f>MID(Tabla1[[#This Row],[Aplicación]],14,2)</f>
        <v>22</v>
      </c>
      <c r="X749" s="57" t="str">
        <f>MID(Tabla1[[#This Row],[Aplicación]],14,6)</f>
        <v>22799</v>
      </c>
    </row>
    <row r="750" spans="1:24" hidden="1" x14ac:dyDescent="0.25">
      <c r="A750" s="53">
        <v>220240000783</v>
      </c>
      <c r="B750" s="45" t="s">
        <v>390</v>
      </c>
      <c r="C750" s="50">
        <v>45329</v>
      </c>
      <c r="D750" s="44">
        <v>22024000631</v>
      </c>
      <c r="E750" s="45" t="s">
        <v>1281</v>
      </c>
      <c r="F750" s="51">
        <v>1261.4000000000001</v>
      </c>
      <c r="G750" s="45" t="s">
        <v>968</v>
      </c>
      <c r="H750" s="45" t="s">
        <v>2200</v>
      </c>
      <c r="I750" s="44">
        <v>220</v>
      </c>
      <c r="J750" s="45" t="s">
        <v>398</v>
      </c>
      <c r="K750" s="45" t="s">
        <v>398</v>
      </c>
      <c r="L750" s="45" t="s">
        <v>399</v>
      </c>
      <c r="M750" s="45" t="s">
        <v>585</v>
      </c>
      <c r="N750" s="45" t="s">
        <v>539</v>
      </c>
      <c r="O750" s="52" t="s">
        <v>326</v>
      </c>
      <c r="P750" s="63" t="s">
        <v>276</v>
      </c>
      <c r="Q750" s="57" t="str">
        <f>MID(Tabla1[[#This Row],[Aplicación]],14,1)</f>
        <v>2</v>
      </c>
      <c r="R750" s="35" t="s">
        <v>265</v>
      </c>
      <c r="S750" s="57" t="str">
        <f>MID(Tabla1[[#This Row],[Aplicación]],6,2)</f>
        <v>01</v>
      </c>
      <c r="T750" s="54" t="str">
        <f>VLOOKUP(Tabla1[[#This Row],[AREA]],Hoja1!A:B,2,FALSE)</f>
        <v>01. Alcaldía</v>
      </c>
      <c r="U750" s="57" t="str">
        <f>MID(Tabla1[[#This Row],[Aplicación]],9,4)</f>
        <v>4331</v>
      </c>
      <c r="V750" s="54" t="str">
        <f>VLOOKUP(Tabla1[[#This Row],[PROGRAMA]],Hoja1!A:B,2,FALSE)</f>
        <v>4331. Desarrollo empresarial</v>
      </c>
      <c r="W750" s="57" t="str">
        <f>MID(Tabla1[[#This Row],[Aplicación]],14,2)</f>
        <v>22</v>
      </c>
      <c r="X750" s="57" t="str">
        <f>MID(Tabla1[[#This Row],[Aplicación]],14,6)</f>
        <v>22100</v>
      </c>
    </row>
    <row r="751" spans="1:24" hidden="1" x14ac:dyDescent="0.25">
      <c r="A751" s="60">
        <v>220240001458</v>
      </c>
      <c r="B751" s="43" t="s">
        <v>702</v>
      </c>
      <c r="C751" s="61">
        <v>45341</v>
      </c>
      <c r="D751" s="60">
        <v>22024001380</v>
      </c>
      <c r="E751" s="43" t="s">
        <v>1262</v>
      </c>
      <c r="F751" s="62">
        <v>1275.6500000000001</v>
      </c>
      <c r="G751" s="43" t="s">
        <v>60</v>
      </c>
      <c r="H751" s="43" t="s">
        <v>2201</v>
      </c>
      <c r="I751" s="60">
        <v>300</v>
      </c>
      <c r="J751" s="43" t="s">
        <v>398</v>
      </c>
      <c r="K751" s="43" t="s">
        <v>393</v>
      </c>
      <c r="L751" s="43" t="s">
        <v>413</v>
      </c>
      <c r="M751" s="43" t="s">
        <v>585</v>
      </c>
      <c r="N751" s="43" t="s">
        <v>539</v>
      </c>
      <c r="O751" s="52" t="s">
        <v>326</v>
      </c>
      <c r="P751" s="63" t="s">
        <v>276</v>
      </c>
      <c r="Q751" s="57" t="str">
        <f>MID(Tabla1[[#This Row],[Aplicación]],14,1)</f>
        <v>2</v>
      </c>
      <c r="R751" s="35" t="s">
        <v>265</v>
      </c>
      <c r="S751" s="57" t="str">
        <f>MID(Tabla1[[#This Row],[Aplicación]],6,2)</f>
        <v>03</v>
      </c>
      <c r="T751" s="54" t="str">
        <f>VLOOKUP(Tabla1[[#This Row],[AREA]],Hoja1!A:B,2,FALSE)</f>
        <v>03. Participación ciudadana y deportes</v>
      </c>
      <c r="U751" s="57" t="str">
        <f>MID(Tabla1[[#This Row],[Aplicación]],9,4)</f>
        <v>9241</v>
      </c>
      <c r="V751" s="54" t="str">
        <f>VLOOKUP(Tabla1[[#This Row],[PROGRAMA]],Hoja1!A:B,2,FALSE)</f>
        <v>9241. Participación ciudadana</v>
      </c>
      <c r="W751" s="57" t="str">
        <f>MID(Tabla1[[#This Row],[Aplicación]],14,2)</f>
        <v>21</v>
      </c>
      <c r="X751" s="57" t="str">
        <f>MID(Tabla1[[#This Row],[Aplicación]],14,6)</f>
        <v>213</v>
      </c>
    </row>
    <row r="752" spans="1:24" hidden="1" x14ac:dyDescent="0.25">
      <c r="A752" s="60">
        <v>220229000694</v>
      </c>
      <c r="B752" s="43" t="s">
        <v>390</v>
      </c>
      <c r="C752" s="61">
        <v>45292</v>
      </c>
      <c r="D752" s="60">
        <v>22024002761</v>
      </c>
      <c r="E752" s="43" t="s">
        <v>1236</v>
      </c>
      <c r="F752" s="62">
        <v>5036.63</v>
      </c>
      <c r="G752" s="43" t="s">
        <v>863</v>
      </c>
      <c r="H752" s="43" t="s">
        <v>2202</v>
      </c>
      <c r="I752" s="60">
        <v>220</v>
      </c>
      <c r="J752" s="43" t="s">
        <v>864</v>
      </c>
      <c r="K752" s="43" t="s">
        <v>864</v>
      </c>
      <c r="L752" s="43" t="s">
        <v>413</v>
      </c>
      <c r="M752" s="43" t="s">
        <v>395</v>
      </c>
      <c r="N752" s="43" t="s">
        <v>396</v>
      </c>
      <c r="O752" s="52" t="s">
        <v>321</v>
      </c>
      <c r="P752" s="63" t="s">
        <v>276</v>
      </c>
      <c r="Q752" s="57" t="str">
        <f>MID(Tabla1[[#This Row],[Aplicación]],14,1)</f>
        <v>2</v>
      </c>
      <c r="R752" s="35" t="s">
        <v>265</v>
      </c>
      <c r="S752" s="57" t="str">
        <f>MID(Tabla1[[#This Row],[Aplicación]],6,2)</f>
        <v>11</v>
      </c>
      <c r="T752" s="54" t="str">
        <f>VLOOKUP(Tabla1[[#This Row],[AREA]],Hoja1!A:B,2,FALSE)</f>
        <v>11. Salud pública y seguridad ciudadana</v>
      </c>
      <c r="U752" s="57" t="str">
        <f>MID(Tabla1[[#This Row],[Aplicación]],9,4)</f>
        <v>1631</v>
      </c>
      <c r="V752" s="54" t="str">
        <f>VLOOKUP(Tabla1[[#This Row],[PROGRAMA]],Hoja1!A:B,2,FALSE)</f>
        <v>1631. Limpieza viaria</v>
      </c>
      <c r="W752" s="57" t="str">
        <f>MID(Tabla1[[#This Row],[Aplicación]],14,2)</f>
        <v>22</v>
      </c>
      <c r="X752" s="57" t="str">
        <f>MID(Tabla1[[#This Row],[Aplicación]],14,6)</f>
        <v>22104</v>
      </c>
    </row>
    <row r="753" spans="1:24" hidden="1" x14ac:dyDescent="0.25">
      <c r="A753" s="60">
        <v>220239000516</v>
      </c>
      <c r="B753" s="43" t="s">
        <v>390</v>
      </c>
      <c r="C753" s="61">
        <v>45292</v>
      </c>
      <c r="D753" s="60">
        <v>22024001373</v>
      </c>
      <c r="E753" s="43" t="s">
        <v>1147</v>
      </c>
      <c r="F753" s="62">
        <v>2071.52</v>
      </c>
      <c r="G753" s="43" t="s">
        <v>400</v>
      </c>
      <c r="H753" s="43" t="s">
        <v>2203</v>
      </c>
      <c r="I753" s="60">
        <v>220</v>
      </c>
      <c r="J753" s="43" t="s">
        <v>393</v>
      </c>
      <c r="K753" s="43" t="s">
        <v>393</v>
      </c>
      <c r="L753" s="43" t="s">
        <v>399</v>
      </c>
      <c r="M753" s="43" t="s">
        <v>585</v>
      </c>
      <c r="N753" s="43" t="s">
        <v>539</v>
      </c>
      <c r="O753" s="52" t="s">
        <v>326</v>
      </c>
      <c r="P753" s="63" t="s">
        <v>276</v>
      </c>
      <c r="Q753" s="57" t="str">
        <f>MID(Tabla1[[#This Row],[Aplicación]],14,1)</f>
        <v>2</v>
      </c>
      <c r="R753" s="35" t="s">
        <v>265</v>
      </c>
      <c r="S753" s="57" t="str">
        <f>MID(Tabla1[[#This Row],[Aplicación]],6,2)</f>
        <v>06</v>
      </c>
      <c r="T753" s="54" t="str">
        <f>VLOOKUP(Tabla1[[#This Row],[AREA]],Hoja1!A:B,2,FALSE)</f>
        <v>06. Educación y cultura</v>
      </c>
      <c r="U753" s="57" t="str">
        <f>MID(Tabla1[[#This Row],[Aplicación]],9,4)</f>
        <v>3232</v>
      </c>
      <c r="V753" s="54" t="str">
        <f>VLOOKUP(Tabla1[[#This Row],[PROGRAMA]],Hoja1!A:B,2,FALSE)</f>
        <v>3232. Conservación y mantenimiento centros educación infantil y primaria</v>
      </c>
      <c r="W753" s="57" t="str">
        <f>MID(Tabla1[[#This Row],[Aplicación]],14,2)</f>
        <v>22</v>
      </c>
      <c r="X753" s="57" t="str">
        <f>MID(Tabla1[[#This Row],[Aplicación]],14,6)</f>
        <v>22700</v>
      </c>
    </row>
    <row r="754" spans="1:24" hidden="1" x14ac:dyDescent="0.25">
      <c r="A754" s="60">
        <v>220240006629</v>
      </c>
      <c r="B754" s="43" t="s">
        <v>390</v>
      </c>
      <c r="C754" s="61">
        <v>45365</v>
      </c>
      <c r="D754" s="60">
        <v>22024003308</v>
      </c>
      <c r="E754" s="43" t="s">
        <v>1188</v>
      </c>
      <c r="F754" s="62">
        <v>1331</v>
      </c>
      <c r="G754" s="43" t="s">
        <v>792</v>
      </c>
      <c r="H754" s="43" t="s">
        <v>2205</v>
      </c>
      <c r="I754" s="60">
        <v>220</v>
      </c>
      <c r="J754" s="43" t="s">
        <v>398</v>
      </c>
      <c r="K754" s="43" t="s">
        <v>398</v>
      </c>
      <c r="L754" s="43" t="s">
        <v>399</v>
      </c>
      <c r="M754" s="43" t="s">
        <v>585</v>
      </c>
      <c r="N754" s="43" t="s">
        <v>539</v>
      </c>
      <c r="O754" s="52" t="s">
        <v>326</v>
      </c>
      <c r="P754" s="63" t="s">
        <v>276</v>
      </c>
      <c r="Q754" s="57" t="str">
        <f>MID(Tabla1[[#This Row],[Aplicación]],14,1)</f>
        <v>2</v>
      </c>
      <c r="R754" s="35" t="s">
        <v>265</v>
      </c>
      <c r="S754" s="57" t="str">
        <f>MID(Tabla1[[#This Row],[Aplicación]],6,2)</f>
        <v>01</v>
      </c>
      <c r="T754" s="54" t="str">
        <f>VLOOKUP(Tabla1[[#This Row],[AREA]],Hoja1!A:B,2,FALSE)</f>
        <v>01. Alcaldía</v>
      </c>
      <c r="U754" s="57" t="str">
        <f>MID(Tabla1[[#This Row],[Aplicación]],9,4)</f>
        <v>4331</v>
      </c>
      <c r="V754" s="54" t="str">
        <f>VLOOKUP(Tabla1[[#This Row],[PROGRAMA]],Hoja1!A:B,2,FALSE)</f>
        <v>4331. Desarrollo empresarial</v>
      </c>
      <c r="W754" s="57" t="str">
        <f>MID(Tabla1[[#This Row],[Aplicación]],14,2)</f>
        <v>22</v>
      </c>
      <c r="X754" s="57" t="str">
        <f>MID(Tabla1[[#This Row],[Aplicación]],14,6)</f>
        <v>22799</v>
      </c>
    </row>
    <row r="755" spans="1:24" hidden="1" x14ac:dyDescent="0.25">
      <c r="A755" s="44">
        <v>220240004062</v>
      </c>
      <c r="B755" s="45" t="s">
        <v>390</v>
      </c>
      <c r="C755" s="50">
        <v>45353</v>
      </c>
      <c r="D755" s="44">
        <v>22024002478</v>
      </c>
      <c r="E755" s="45" t="s">
        <v>1283</v>
      </c>
      <c r="F755" s="51">
        <v>1331</v>
      </c>
      <c r="G755" s="45" t="s">
        <v>934</v>
      </c>
      <c r="H755" s="45" t="s">
        <v>2206</v>
      </c>
      <c r="I755" s="44">
        <v>220</v>
      </c>
      <c r="J755" s="45" t="s">
        <v>398</v>
      </c>
      <c r="K755" s="45" t="s">
        <v>398</v>
      </c>
      <c r="L755" s="45" t="s">
        <v>399</v>
      </c>
      <c r="M755" s="45" t="s">
        <v>585</v>
      </c>
      <c r="N755" s="45" t="s">
        <v>539</v>
      </c>
      <c r="O755" s="52" t="s">
        <v>326</v>
      </c>
      <c r="P755" s="63" t="s">
        <v>276</v>
      </c>
      <c r="Q755" s="57" t="str">
        <f>MID(Tabla1[[#This Row],[Aplicación]],14,1)</f>
        <v>2</v>
      </c>
      <c r="R755" s="35" t="s">
        <v>265</v>
      </c>
      <c r="S755" s="57" t="str">
        <f>MID(Tabla1[[#This Row],[Aplicación]],6,2)</f>
        <v>10</v>
      </c>
      <c r="T755" s="54" t="str">
        <f>VLOOKUP(Tabla1[[#This Row],[AREA]],Hoja1!A:B,2,FALSE)</f>
        <v>10. Personas mayores, familia y servicios sociales</v>
      </c>
      <c r="U755" s="57" t="str">
        <f>MID(Tabla1[[#This Row],[Aplicación]],9,4)</f>
        <v>2315</v>
      </c>
      <c r="V755" s="54" t="str">
        <f>VLOOKUP(Tabla1[[#This Row],[PROGRAMA]],Hoja1!A:B,2,FALSE)</f>
        <v>2315. Políticas de Igualdad e infancia</v>
      </c>
      <c r="W755" s="57" t="str">
        <f>MID(Tabla1[[#This Row],[Aplicación]],14,2)</f>
        <v>22</v>
      </c>
      <c r="X755" s="57" t="str">
        <f>MID(Tabla1[[#This Row],[Aplicación]],14,6)</f>
        <v>22611</v>
      </c>
    </row>
    <row r="756" spans="1:24" hidden="1" x14ac:dyDescent="0.25">
      <c r="A756" s="60">
        <v>220229000738</v>
      </c>
      <c r="B756" s="43" t="s">
        <v>390</v>
      </c>
      <c r="C756" s="61">
        <v>45292</v>
      </c>
      <c r="D756" s="60">
        <v>22024002712</v>
      </c>
      <c r="E756" s="43" t="s">
        <v>1189</v>
      </c>
      <c r="F756" s="62">
        <v>18570.240000000002</v>
      </c>
      <c r="G756" s="43" t="s">
        <v>418</v>
      </c>
      <c r="H756" s="43" t="s">
        <v>885</v>
      </c>
      <c r="I756" s="60">
        <v>220</v>
      </c>
      <c r="J756" s="43" t="s">
        <v>419</v>
      </c>
      <c r="K756" s="43" t="s">
        <v>420</v>
      </c>
      <c r="L756" s="43" t="s">
        <v>399</v>
      </c>
      <c r="M756" s="43" t="s">
        <v>395</v>
      </c>
      <c r="N756" s="43" t="s">
        <v>396</v>
      </c>
      <c r="O756" s="52" t="s">
        <v>321</v>
      </c>
      <c r="P756" s="63" t="s">
        <v>276</v>
      </c>
      <c r="Q756" s="57" t="str">
        <f>MID(Tabla1[[#This Row],[Aplicación]],14,1)</f>
        <v>2</v>
      </c>
      <c r="R756" s="35" t="s">
        <v>265</v>
      </c>
      <c r="S756" s="57" t="str">
        <f>MID(Tabla1[[#This Row],[Aplicación]],6,2)</f>
        <v>10</v>
      </c>
      <c r="T756" s="54" t="str">
        <f>VLOOKUP(Tabla1[[#This Row],[AREA]],Hoja1!A:B,2,FALSE)</f>
        <v>10. Personas mayores, familia y servicios sociales</v>
      </c>
      <c r="U756" s="57" t="str">
        <f>MID(Tabla1[[#This Row],[Aplicación]],9,4)</f>
        <v>2312</v>
      </c>
      <c r="V756" s="54" t="str">
        <f>VLOOKUP(Tabla1[[#This Row],[PROGRAMA]],Hoja1!A:B,2,FALSE)</f>
        <v>2312. Iniciativas sociales</v>
      </c>
      <c r="W756" s="57" t="str">
        <f>MID(Tabla1[[#This Row],[Aplicación]],14,2)</f>
        <v>22</v>
      </c>
      <c r="X756" s="57" t="str">
        <f>MID(Tabla1[[#This Row],[Aplicación]],14,6)</f>
        <v>22799</v>
      </c>
    </row>
    <row r="757" spans="1:24" hidden="1" x14ac:dyDescent="0.25">
      <c r="A757" s="60">
        <v>220240007174</v>
      </c>
      <c r="B757" s="43" t="s">
        <v>390</v>
      </c>
      <c r="C757" s="61">
        <v>45369</v>
      </c>
      <c r="D757" s="60">
        <v>22024003225</v>
      </c>
      <c r="E757" s="43" t="s">
        <v>1380</v>
      </c>
      <c r="F757" s="62">
        <v>1996.5</v>
      </c>
      <c r="G757" s="43" t="s">
        <v>30</v>
      </c>
      <c r="H757" s="43" t="s">
        <v>2207</v>
      </c>
      <c r="I757" s="60">
        <v>220</v>
      </c>
      <c r="J757" s="43" t="s">
        <v>398</v>
      </c>
      <c r="K757" s="43" t="s">
        <v>398</v>
      </c>
      <c r="L757" s="43" t="s">
        <v>413</v>
      </c>
      <c r="M757" s="43" t="s">
        <v>585</v>
      </c>
      <c r="N757" s="43" t="s">
        <v>539</v>
      </c>
      <c r="O757" s="52" t="s">
        <v>326</v>
      </c>
      <c r="P757" s="63" t="s">
        <v>276</v>
      </c>
      <c r="Q757" s="57" t="str">
        <f>MID(Tabla1[[#This Row],[Aplicación]],14,1)</f>
        <v>2</v>
      </c>
      <c r="R757" s="35" t="s">
        <v>265</v>
      </c>
      <c r="S757" s="57" t="str">
        <f>MID(Tabla1[[#This Row],[Aplicación]],6,2)</f>
        <v>08</v>
      </c>
      <c r="T757" s="54" t="str">
        <f>VLOOKUP(Tabla1[[#This Row],[AREA]],Hoja1!A:B,2,FALSE)</f>
        <v>08. Tráfico y movilidad</v>
      </c>
      <c r="U757" s="57" t="str">
        <f>MID(Tabla1[[#This Row],[Aplicación]],9,4)</f>
        <v>1532</v>
      </c>
      <c r="V757" s="54" t="str">
        <f>VLOOKUP(Tabla1[[#This Row],[PROGRAMA]],Hoja1!A:B,2,FALSE)</f>
        <v>1532. Pavimentación vias públicas y otros servicios urbanísticos</v>
      </c>
      <c r="W757" s="57" t="str">
        <f>MID(Tabla1[[#This Row],[Aplicación]],14,2)</f>
        <v>22</v>
      </c>
      <c r="X757" s="57" t="str">
        <f>MID(Tabla1[[#This Row],[Aplicación]],14,6)</f>
        <v>22103</v>
      </c>
    </row>
    <row r="758" spans="1:24" hidden="1" x14ac:dyDescent="0.25">
      <c r="A758" s="60">
        <v>220240001336</v>
      </c>
      <c r="B758" s="43" t="s">
        <v>390</v>
      </c>
      <c r="C758" s="61">
        <v>45331</v>
      </c>
      <c r="D758" s="60">
        <v>22024001553</v>
      </c>
      <c r="E758" s="43" t="s">
        <v>1228</v>
      </c>
      <c r="F758" s="62">
        <v>1350</v>
      </c>
      <c r="G758" s="43" t="s">
        <v>350</v>
      </c>
      <c r="H758" s="43" t="s">
        <v>2208</v>
      </c>
      <c r="I758" s="60">
        <v>220</v>
      </c>
      <c r="J758" s="43" t="s">
        <v>398</v>
      </c>
      <c r="K758" s="43" t="s">
        <v>398</v>
      </c>
      <c r="L758" s="43" t="s">
        <v>399</v>
      </c>
      <c r="M758" s="43" t="s">
        <v>585</v>
      </c>
      <c r="N758" s="43" t="s">
        <v>539</v>
      </c>
      <c r="O758" s="52" t="s">
        <v>326</v>
      </c>
      <c r="P758" s="63" t="s">
        <v>276</v>
      </c>
      <c r="Q758" s="57" t="str">
        <f>MID(Tabla1[[#This Row],[Aplicación]],14,1)</f>
        <v>2</v>
      </c>
      <c r="R758" s="35" t="s">
        <v>265</v>
      </c>
      <c r="S758" s="57" t="str">
        <f>MID(Tabla1[[#This Row],[Aplicación]],6,2)</f>
        <v>06</v>
      </c>
      <c r="T758" s="54" t="str">
        <f>VLOOKUP(Tabla1[[#This Row],[AREA]],Hoja1!A:B,2,FALSE)</f>
        <v>06. Educación y cultura</v>
      </c>
      <c r="U758" s="57" t="str">
        <f>MID(Tabla1[[#This Row],[Aplicación]],9,4)</f>
        <v>3321</v>
      </c>
      <c r="V758" s="54" t="str">
        <f>VLOOKUP(Tabla1[[#This Row],[PROGRAMA]],Hoja1!A:B,2,FALSE)</f>
        <v>3321. Bibliotecas públicas</v>
      </c>
      <c r="W758" s="57" t="str">
        <f>MID(Tabla1[[#This Row],[Aplicación]],14,2)</f>
        <v>22</v>
      </c>
      <c r="X758" s="57" t="str">
        <f>MID(Tabla1[[#This Row],[Aplicación]],14,6)</f>
        <v>22799</v>
      </c>
    </row>
    <row r="759" spans="1:24" hidden="1" x14ac:dyDescent="0.25">
      <c r="A759" s="60">
        <v>220229000787</v>
      </c>
      <c r="B759" s="43" t="s">
        <v>390</v>
      </c>
      <c r="C759" s="61">
        <v>45292</v>
      </c>
      <c r="D759" s="60">
        <v>22024002800</v>
      </c>
      <c r="E759" s="43" t="s">
        <v>1342</v>
      </c>
      <c r="F759" s="62">
        <v>9000</v>
      </c>
      <c r="G759" s="43" t="s">
        <v>743</v>
      </c>
      <c r="H759" s="43" t="s">
        <v>744</v>
      </c>
      <c r="I759" s="60">
        <v>220</v>
      </c>
      <c r="J759" s="43" t="s">
        <v>611</v>
      </c>
      <c r="K759" s="43" t="s">
        <v>906</v>
      </c>
      <c r="L759" s="43" t="s">
        <v>399</v>
      </c>
      <c r="M759" s="43" t="s">
        <v>395</v>
      </c>
      <c r="N759" s="43" t="s">
        <v>396</v>
      </c>
      <c r="O759" s="52" t="s">
        <v>321</v>
      </c>
      <c r="P759" s="63" t="s">
        <v>276</v>
      </c>
      <c r="Q759" s="57" t="str">
        <f>MID(Tabla1[[#This Row],[Aplicación]],14,1)</f>
        <v>2</v>
      </c>
      <c r="R759" s="35" t="s">
        <v>265</v>
      </c>
      <c r="S759" s="57" t="str">
        <f>MID(Tabla1[[#This Row],[Aplicación]],6,2)</f>
        <v>05</v>
      </c>
      <c r="T759" s="54" t="str">
        <f>VLOOKUP(Tabla1[[#This Row],[AREA]],Hoja1!A:B,2,FALSE)</f>
        <v>05. Comercio, mercados y consumo</v>
      </c>
      <c r="U759" s="57" t="str">
        <f>MID(Tabla1[[#This Row],[Aplicación]],9,4)</f>
        <v>4312</v>
      </c>
      <c r="V759" s="54" t="str">
        <f>VLOOKUP(Tabla1[[#This Row],[PROGRAMA]],Hoja1!A:B,2,FALSE)</f>
        <v>4312. Mercados</v>
      </c>
      <c r="W759" s="57" t="str">
        <f>MID(Tabla1[[#This Row],[Aplicación]],14,2)</f>
        <v>22</v>
      </c>
      <c r="X759" s="57" t="str">
        <f>MID(Tabla1[[#This Row],[Aplicación]],14,6)</f>
        <v>22799</v>
      </c>
    </row>
    <row r="760" spans="1:24" hidden="1" x14ac:dyDescent="0.25">
      <c r="A760" s="60">
        <v>220229000790</v>
      </c>
      <c r="B760" s="43" t="s">
        <v>390</v>
      </c>
      <c r="C760" s="61">
        <v>45292</v>
      </c>
      <c r="D760" s="60">
        <v>22024002060</v>
      </c>
      <c r="E760" s="43" t="s">
        <v>1337</v>
      </c>
      <c r="F760" s="62">
        <v>17787</v>
      </c>
      <c r="G760" s="43" t="s">
        <v>845</v>
      </c>
      <c r="H760" s="43" t="s">
        <v>846</v>
      </c>
      <c r="I760" s="60">
        <v>220</v>
      </c>
      <c r="J760" s="43" t="s">
        <v>537</v>
      </c>
      <c r="K760" s="43" t="s">
        <v>537</v>
      </c>
      <c r="L760" s="43" t="s">
        <v>399</v>
      </c>
      <c r="M760" s="43" t="s">
        <v>395</v>
      </c>
      <c r="N760" s="43" t="s">
        <v>396</v>
      </c>
      <c r="O760" s="52" t="s">
        <v>321</v>
      </c>
      <c r="P760" s="63" t="s">
        <v>276</v>
      </c>
      <c r="Q760" s="57" t="str">
        <f>MID(Tabla1[[#This Row],[Aplicación]],14,1)</f>
        <v>2</v>
      </c>
      <c r="R760" s="35" t="s">
        <v>265</v>
      </c>
      <c r="S760" s="57" t="str">
        <f>MID(Tabla1[[#This Row],[Aplicación]],6,2)</f>
        <v>07</v>
      </c>
      <c r="T760" s="54" t="str">
        <f>VLOOKUP(Tabla1[[#This Row],[AREA]],Hoja1!A:B,2,FALSE)</f>
        <v>07. Medio ambiente</v>
      </c>
      <c r="U760" s="57" t="str">
        <f>MID(Tabla1[[#This Row],[Aplicación]],9,4)</f>
        <v>1721</v>
      </c>
      <c r="V760" s="54" t="str">
        <f>VLOOKUP(Tabla1[[#This Row],[PROGRAMA]],Hoja1!A:B,2,FALSE)</f>
        <v>1721. Protección del medio ambiente</v>
      </c>
      <c r="W760" s="57" t="str">
        <f>MID(Tabla1[[#This Row],[Aplicación]],14,2)</f>
        <v>22</v>
      </c>
      <c r="X760" s="57" t="str">
        <f>MID(Tabla1[[#This Row],[Aplicación]],14,6)</f>
        <v>22799</v>
      </c>
    </row>
    <row r="761" spans="1:24" hidden="1" x14ac:dyDescent="0.25">
      <c r="A761" s="60">
        <v>220240000745</v>
      </c>
      <c r="B761" s="43" t="s">
        <v>390</v>
      </c>
      <c r="C761" s="61">
        <v>45327</v>
      </c>
      <c r="D761" s="60">
        <v>22024000452</v>
      </c>
      <c r="E761" s="43" t="s">
        <v>1280</v>
      </c>
      <c r="F761" s="62">
        <v>1379.4</v>
      </c>
      <c r="G761" s="43" t="s">
        <v>365</v>
      </c>
      <c r="H761" s="43" t="s">
        <v>2209</v>
      </c>
      <c r="I761" s="60">
        <v>220</v>
      </c>
      <c r="J761" s="43" t="s">
        <v>393</v>
      </c>
      <c r="K761" s="43" t="s">
        <v>393</v>
      </c>
      <c r="L761" s="43" t="s">
        <v>399</v>
      </c>
      <c r="M761" s="43" t="s">
        <v>585</v>
      </c>
      <c r="N761" s="43" t="s">
        <v>539</v>
      </c>
      <c r="O761" s="52" t="s">
        <v>326</v>
      </c>
      <c r="P761" s="63" t="s">
        <v>276</v>
      </c>
      <c r="Q761" s="57" t="str">
        <f>MID(Tabla1[[#This Row],[Aplicación]],14,1)</f>
        <v>2</v>
      </c>
      <c r="R761" s="35" t="s">
        <v>265</v>
      </c>
      <c r="S761" s="57" t="str">
        <f>MID(Tabla1[[#This Row],[Aplicación]],6,2)</f>
        <v>04</v>
      </c>
      <c r="T761" s="54" t="str">
        <f>VLOOKUP(Tabla1[[#This Row],[AREA]],Hoja1!A:B,2,FALSE)</f>
        <v>04. Hacienda, personal y modernización administrativa</v>
      </c>
      <c r="U761" s="57" t="str">
        <f>MID(Tabla1[[#This Row],[Aplicación]],9,4)</f>
        <v>9321</v>
      </c>
      <c r="V761" s="54" t="str">
        <f>VLOOKUP(Tabla1[[#This Row],[PROGRAMA]],Hoja1!A:B,2,FALSE)</f>
        <v>9321. Gestión de ingresos e inspección</v>
      </c>
      <c r="W761" s="57" t="str">
        <f>MID(Tabla1[[#This Row],[Aplicación]],14,2)</f>
        <v>22</v>
      </c>
      <c r="X761" s="57" t="str">
        <f>MID(Tabla1[[#This Row],[Aplicación]],14,6)</f>
        <v>22799</v>
      </c>
    </row>
    <row r="762" spans="1:24" hidden="1" x14ac:dyDescent="0.25">
      <c r="A762" s="60">
        <v>220239000146</v>
      </c>
      <c r="B762" s="43" t="s">
        <v>390</v>
      </c>
      <c r="C762" s="61">
        <v>45292</v>
      </c>
      <c r="D762" s="60">
        <v>22024001155</v>
      </c>
      <c r="E762" s="43" t="s">
        <v>1433</v>
      </c>
      <c r="F762" s="62">
        <v>8038.24</v>
      </c>
      <c r="G762" s="43" t="s">
        <v>707</v>
      </c>
      <c r="H762" s="43" t="s">
        <v>976</v>
      </c>
      <c r="I762" s="60">
        <v>220</v>
      </c>
      <c r="J762" s="43" t="s">
        <v>393</v>
      </c>
      <c r="K762" s="43" t="s">
        <v>393</v>
      </c>
      <c r="L762" s="43" t="s">
        <v>413</v>
      </c>
      <c r="M762" s="43" t="s">
        <v>395</v>
      </c>
      <c r="N762" s="43" t="s">
        <v>433</v>
      </c>
      <c r="O762" s="52" t="s">
        <v>321</v>
      </c>
      <c r="P762" s="63" t="s">
        <v>276</v>
      </c>
      <c r="Q762" s="57" t="str">
        <f>MID(Tabla1[[#This Row],[Aplicación]],14,1)</f>
        <v>2</v>
      </c>
      <c r="R762" s="35" t="s">
        <v>265</v>
      </c>
      <c r="S762" s="57" t="str">
        <f>MID(Tabla1[[#This Row],[Aplicación]],6,2)</f>
        <v>04</v>
      </c>
      <c r="T762" s="54" t="str">
        <f>VLOOKUP(Tabla1[[#This Row],[AREA]],Hoja1!A:B,2,FALSE)</f>
        <v>04. Hacienda, personal y modernización administrativa</v>
      </c>
      <c r="U762" s="57" t="str">
        <f>MID(Tabla1[[#This Row],[Aplicación]],9,4)</f>
        <v>9204</v>
      </c>
      <c r="V762" s="54" t="str">
        <f>VLOOKUP(Tabla1[[#This Row],[PROGRAMA]],Hoja1!A:B,2,FALSE)</f>
        <v>9204. Tecnologías de la información y comunicación</v>
      </c>
      <c r="W762" s="57" t="str">
        <f>MID(Tabla1[[#This Row],[Aplicación]],14,2)</f>
        <v>22</v>
      </c>
      <c r="X762" s="57" t="str">
        <f>MID(Tabla1[[#This Row],[Aplicación]],14,6)</f>
        <v>22002</v>
      </c>
    </row>
    <row r="763" spans="1:24" hidden="1" x14ac:dyDescent="0.25">
      <c r="A763" s="53">
        <v>220229000848</v>
      </c>
      <c r="B763" s="45" t="s">
        <v>390</v>
      </c>
      <c r="C763" s="50">
        <v>45292</v>
      </c>
      <c r="D763" s="44">
        <v>22024002805</v>
      </c>
      <c r="E763" s="45" t="s">
        <v>1434</v>
      </c>
      <c r="F763" s="51">
        <v>22022</v>
      </c>
      <c r="G763" s="45" t="s">
        <v>891</v>
      </c>
      <c r="H763" s="45" t="s">
        <v>892</v>
      </c>
      <c r="I763" s="44">
        <v>220</v>
      </c>
      <c r="J763" s="45" t="s">
        <v>571</v>
      </c>
      <c r="K763" s="45" t="s">
        <v>571</v>
      </c>
      <c r="L763" s="45" t="s">
        <v>399</v>
      </c>
      <c r="M763" s="45" t="s">
        <v>395</v>
      </c>
      <c r="N763" s="45" t="s">
        <v>396</v>
      </c>
      <c r="O763" s="52" t="s">
        <v>321</v>
      </c>
      <c r="P763" s="63" t="s">
        <v>276</v>
      </c>
      <c r="Q763" s="57" t="str">
        <f>MID(Tabla1[[#This Row],[Aplicación]],14,1)</f>
        <v>2</v>
      </c>
      <c r="R763" s="35" t="s">
        <v>265</v>
      </c>
      <c r="S763" s="57" t="str">
        <f>MID(Tabla1[[#This Row],[Aplicación]],6,2)</f>
        <v>01</v>
      </c>
      <c r="T763" s="54" t="str">
        <f>VLOOKUP(Tabla1[[#This Row],[AREA]],Hoja1!A:B,2,FALSE)</f>
        <v>01. Alcaldía</v>
      </c>
      <c r="U763" s="57" t="str">
        <f>MID(Tabla1[[#This Row],[Aplicación]],9,4)</f>
        <v>9312</v>
      </c>
      <c r="V763" s="54" t="str">
        <f>VLOOKUP(Tabla1[[#This Row],[PROGRAMA]],Hoja1!A:B,2,FALSE)</f>
        <v>9312. Intervención general</v>
      </c>
      <c r="W763" s="57" t="str">
        <f>MID(Tabla1[[#This Row],[Aplicación]],14,2)</f>
        <v>22</v>
      </c>
      <c r="X763" s="57" t="str">
        <f>MID(Tabla1[[#This Row],[Aplicación]],14,6)</f>
        <v>22706</v>
      </c>
    </row>
    <row r="764" spans="1:24" hidden="1" x14ac:dyDescent="0.25">
      <c r="A764" s="53">
        <v>220240000719</v>
      </c>
      <c r="B764" s="45" t="s">
        <v>390</v>
      </c>
      <c r="C764" s="50">
        <v>45327</v>
      </c>
      <c r="D764" s="44">
        <v>22024000038</v>
      </c>
      <c r="E764" s="45" t="s">
        <v>1435</v>
      </c>
      <c r="F764" s="51">
        <v>1411</v>
      </c>
      <c r="G764" s="45" t="s">
        <v>52</v>
      </c>
      <c r="H764" s="45" t="s">
        <v>2211</v>
      </c>
      <c r="I764" s="44">
        <v>220</v>
      </c>
      <c r="J764" s="45" t="s">
        <v>398</v>
      </c>
      <c r="K764" s="45" t="s">
        <v>398</v>
      </c>
      <c r="L764" s="45" t="s">
        <v>413</v>
      </c>
      <c r="M764" s="45" t="s">
        <v>585</v>
      </c>
      <c r="N764" s="45" t="s">
        <v>539</v>
      </c>
      <c r="O764" s="52" t="s">
        <v>326</v>
      </c>
      <c r="P764" s="63" t="s">
        <v>276</v>
      </c>
      <c r="Q764" s="57" t="str">
        <f>MID(Tabla1[[#This Row],[Aplicación]],14,1)</f>
        <v>2</v>
      </c>
      <c r="R764" s="35" t="s">
        <v>265</v>
      </c>
      <c r="S764" s="57" t="str">
        <f>MID(Tabla1[[#This Row],[Aplicación]],6,2)</f>
        <v>07</v>
      </c>
      <c r="T764" s="54" t="str">
        <f>VLOOKUP(Tabla1[[#This Row],[AREA]],Hoja1!A:B,2,FALSE)</f>
        <v>07. Medio ambiente</v>
      </c>
      <c r="U764" s="57">
        <v>4312</v>
      </c>
      <c r="V764" s="54" t="str">
        <f>VLOOKUP(Tabla1[[#This Row],[PROGRAMA]],Hoja1!A:B,2,FALSE)</f>
        <v>4312. Mercados</v>
      </c>
      <c r="W764" s="57">
        <v>63</v>
      </c>
      <c r="X764" s="57">
        <v>632</v>
      </c>
    </row>
    <row r="765" spans="1:24" hidden="1" x14ac:dyDescent="0.25">
      <c r="A765" s="53">
        <v>220229000855</v>
      </c>
      <c r="B765" s="45" t="s">
        <v>390</v>
      </c>
      <c r="C765" s="50">
        <v>45292</v>
      </c>
      <c r="D765" s="44">
        <v>22024002815</v>
      </c>
      <c r="E765" s="45" t="s">
        <v>1197</v>
      </c>
      <c r="F765" s="51">
        <v>21054</v>
      </c>
      <c r="G765" s="45" t="s">
        <v>415</v>
      </c>
      <c r="H765" s="45" t="s">
        <v>843</v>
      </c>
      <c r="I765" s="44">
        <v>220</v>
      </c>
      <c r="J765" s="45" t="s">
        <v>398</v>
      </c>
      <c r="K765" s="45" t="s">
        <v>398</v>
      </c>
      <c r="L765" s="45" t="s">
        <v>399</v>
      </c>
      <c r="M765" s="45" t="s">
        <v>395</v>
      </c>
      <c r="N765" s="45" t="s">
        <v>396</v>
      </c>
      <c r="O765" s="52" t="s">
        <v>321</v>
      </c>
      <c r="P765" s="63" t="s">
        <v>276</v>
      </c>
      <c r="Q765" s="57" t="str">
        <f>MID(Tabla1[[#This Row],[Aplicación]],14,1)</f>
        <v>2</v>
      </c>
      <c r="R765" s="35" t="s">
        <v>265</v>
      </c>
      <c r="S765" s="57" t="str">
        <f>MID(Tabla1[[#This Row],[Aplicación]],6,2)</f>
        <v>04</v>
      </c>
      <c r="T765" s="54" t="str">
        <f>VLOOKUP(Tabla1[[#This Row],[AREA]],Hoja1!A:B,2,FALSE)</f>
        <v>04. Hacienda, personal y modernización administrativa</v>
      </c>
      <c r="U765" s="57" t="str">
        <f>MID(Tabla1[[#This Row],[Aplicación]],9,4)</f>
        <v>9204</v>
      </c>
      <c r="V765" s="54" t="str">
        <f>VLOOKUP(Tabla1[[#This Row],[PROGRAMA]],Hoja1!A:B,2,FALSE)</f>
        <v>9204. Tecnologías de la información y comunicación</v>
      </c>
      <c r="W765" s="57" t="str">
        <f>MID(Tabla1[[#This Row],[Aplicación]],14,2)</f>
        <v>21</v>
      </c>
      <c r="X765" s="57" t="str">
        <f>MID(Tabla1[[#This Row],[Aplicación]],14,6)</f>
        <v>216</v>
      </c>
    </row>
    <row r="766" spans="1:24" hidden="1" x14ac:dyDescent="0.25">
      <c r="A766" s="44">
        <v>220239000728</v>
      </c>
      <c r="B766" s="45" t="s">
        <v>390</v>
      </c>
      <c r="C766" s="50">
        <v>45292</v>
      </c>
      <c r="D766" s="44">
        <v>22024001265</v>
      </c>
      <c r="E766" s="45" t="s">
        <v>1158</v>
      </c>
      <c r="F766" s="51">
        <v>1959.72</v>
      </c>
      <c r="G766" s="45" t="s">
        <v>14</v>
      </c>
      <c r="H766" s="45" t="s">
        <v>2213</v>
      </c>
      <c r="I766" s="44">
        <v>220</v>
      </c>
      <c r="J766" s="45" t="s">
        <v>398</v>
      </c>
      <c r="K766" s="45" t="s">
        <v>398</v>
      </c>
      <c r="L766" s="45" t="s">
        <v>399</v>
      </c>
      <c r="M766" s="45" t="s">
        <v>585</v>
      </c>
      <c r="N766" s="45" t="s">
        <v>539</v>
      </c>
      <c r="O766" s="52" t="s">
        <v>326</v>
      </c>
      <c r="P766" s="63" t="s">
        <v>276</v>
      </c>
      <c r="Q766" s="57" t="str">
        <f>MID(Tabla1[[#This Row],[Aplicación]],14,1)</f>
        <v>2</v>
      </c>
      <c r="R766" s="35" t="s">
        <v>265</v>
      </c>
      <c r="S766" s="57" t="str">
        <f>MID(Tabla1[[#This Row],[Aplicación]],6,2)</f>
        <v>10</v>
      </c>
      <c r="T766" s="54" t="str">
        <f>VLOOKUP(Tabla1[[#This Row],[AREA]],Hoja1!A:B,2,FALSE)</f>
        <v>10. Personas mayores, familia y servicios sociales</v>
      </c>
      <c r="U766" s="57" t="str">
        <f>MID(Tabla1[[#This Row],[Aplicación]],9,4)</f>
        <v>2312</v>
      </c>
      <c r="V766" s="54" t="str">
        <f>VLOOKUP(Tabla1[[#This Row],[PROGRAMA]],Hoja1!A:B,2,FALSE)</f>
        <v>2312. Iniciativas sociales</v>
      </c>
      <c r="W766" s="57" t="str">
        <f>MID(Tabla1[[#This Row],[Aplicación]],14,2)</f>
        <v>21</v>
      </c>
      <c r="X766" s="57" t="str">
        <f>MID(Tabla1[[#This Row],[Aplicación]],14,6)</f>
        <v>213</v>
      </c>
    </row>
    <row r="767" spans="1:24" hidden="1" x14ac:dyDescent="0.25">
      <c r="A767" s="53">
        <v>220240003701</v>
      </c>
      <c r="B767" s="45" t="s">
        <v>390</v>
      </c>
      <c r="C767" s="50">
        <v>45351</v>
      </c>
      <c r="D767" s="44">
        <v>22024002505</v>
      </c>
      <c r="E767" s="45" t="s">
        <v>1287</v>
      </c>
      <c r="F767" s="51">
        <v>1422.96</v>
      </c>
      <c r="G767" s="45" t="s">
        <v>43</v>
      </c>
      <c r="H767" s="45" t="s">
        <v>2214</v>
      </c>
      <c r="I767" s="44">
        <v>220</v>
      </c>
      <c r="J767" s="45" t="s">
        <v>398</v>
      </c>
      <c r="K767" s="45" t="s">
        <v>398</v>
      </c>
      <c r="L767" s="45" t="s">
        <v>413</v>
      </c>
      <c r="M767" s="45" t="s">
        <v>585</v>
      </c>
      <c r="N767" s="45" t="s">
        <v>539</v>
      </c>
      <c r="O767" s="52" t="s">
        <v>326</v>
      </c>
      <c r="P767" s="63" t="s">
        <v>276</v>
      </c>
      <c r="Q767" s="57" t="str">
        <f>MID(Tabla1[[#This Row],[Aplicación]],14,1)</f>
        <v>2</v>
      </c>
      <c r="R767" s="35" t="s">
        <v>265</v>
      </c>
      <c r="S767" s="57" t="str">
        <f>MID(Tabla1[[#This Row],[Aplicación]],6,2)</f>
        <v>10</v>
      </c>
      <c r="T767" s="54" t="str">
        <f>VLOOKUP(Tabla1[[#This Row],[AREA]],Hoja1!A:B,2,FALSE)</f>
        <v>10. Personas mayores, familia y servicios sociales</v>
      </c>
      <c r="U767" s="57" t="str">
        <f>MID(Tabla1[[#This Row],[Aplicación]],9,4)</f>
        <v>2311</v>
      </c>
      <c r="V767" s="54" t="str">
        <f>VLOOKUP(Tabla1[[#This Row],[PROGRAMA]],Hoja1!A:B,2,FALSE)</f>
        <v>2311. Intervención social</v>
      </c>
      <c r="W767" s="57" t="str">
        <f>MID(Tabla1[[#This Row],[Aplicación]],14,2)</f>
        <v>21</v>
      </c>
      <c r="X767" s="57" t="str">
        <f>MID(Tabla1[[#This Row],[Aplicación]],14,6)</f>
        <v>212</v>
      </c>
    </row>
    <row r="768" spans="1:24" hidden="1" x14ac:dyDescent="0.25">
      <c r="A768" s="44">
        <v>220240000743</v>
      </c>
      <c r="B768" s="45" t="s">
        <v>390</v>
      </c>
      <c r="C768" s="50">
        <v>45327</v>
      </c>
      <c r="D768" s="44">
        <v>22024000421</v>
      </c>
      <c r="E768" s="45" t="s">
        <v>1287</v>
      </c>
      <c r="F768" s="51">
        <v>1445.95</v>
      </c>
      <c r="G768" s="45" t="s">
        <v>358</v>
      </c>
      <c r="H768" s="45" t="s">
        <v>2215</v>
      </c>
      <c r="I768" s="44">
        <v>220</v>
      </c>
      <c r="J768" s="45" t="s">
        <v>420</v>
      </c>
      <c r="K768" s="45" t="s">
        <v>420</v>
      </c>
      <c r="L768" s="45" t="s">
        <v>399</v>
      </c>
      <c r="M768" s="45" t="s">
        <v>585</v>
      </c>
      <c r="N768" s="45" t="s">
        <v>539</v>
      </c>
      <c r="O768" s="52" t="s">
        <v>326</v>
      </c>
      <c r="P768" s="63" t="s">
        <v>276</v>
      </c>
      <c r="Q768" s="57" t="str">
        <f>MID(Tabla1[[#This Row],[Aplicación]],14,1)</f>
        <v>2</v>
      </c>
      <c r="R768" s="35" t="s">
        <v>265</v>
      </c>
      <c r="S768" s="57" t="str">
        <f>MID(Tabla1[[#This Row],[Aplicación]],6,2)</f>
        <v>10</v>
      </c>
      <c r="T768" s="54" t="str">
        <f>VLOOKUP(Tabla1[[#This Row],[AREA]],Hoja1!A:B,2,FALSE)</f>
        <v>10. Personas mayores, familia y servicios sociales</v>
      </c>
      <c r="U768" s="57" t="str">
        <f>MID(Tabla1[[#This Row],[Aplicación]],9,4)</f>
        <v>2311</v>
      </c>
      <c r="V768" s="54" t="str">
        <f>VLOOKUP(Tabla1[[#This Row],[PROGRAMA]],Hoja1!A:B,2,FALSE)</f>
        <v>2311. Intervención social</v>
      </c>
      <c r="W768" s="57" t="str">
        <f>MID(Tabla1[[#This Row],[Aplicación]],14,2)</f>
        <v>21</v>
      </c>
      <c r="X768" s="57" t="str">
        <f>MID(Tabla1[[#This Row],[Aplicación]],14,6)</f>
        <v>212</v>
      </c>
    </row>
    <row r="769" spans="1:24" hidden="1" x14ac:dyDescent="0.25">
      <c r="A769" s="60">
        <v>220240008488</v>
      </c>
      <c r="B769" s="43" t="s">
        <v>658</v>
      </c>
      <c r="C769" s="61">
        <v>45377</v>
      </c>
      <c r="D769" s="60">
        <v>22024003119</v>
      </c>
      <c r="E769" s="43" t="s">
        <v>1316</v>
      </c>
      <c r="F769" s="62">
        <v>1447.75</v>
      </c>
      <c r="G769" s="43" t="s">
        <v>344</v>
      </c>
      <c r="H769" s="43" t="s">
        <v>2216</v>
      </c>
      <c r="I769" s="60">
        <v>240</v>
      </c>
      <c r="J769" s="43" t="s">
        <v>398</v>
      </c>
      <c r="K769" s="43" t="s">
        <v>398</v>
      </c>
      <c r="L769" s="43" t="s">
        <v>399</v>
      </c>
      <c r="M769" s="43" t="s">
        <v>585</v>
      </c>
      <c r="N769" s="43" t="s">
        <v>539</v>
      </c>
      <c r="O769" s="52" t="s">
        <v>326</v>
      </c>
      <c r="P769" s="63" t="s">
        <v>276</v>
      </c>
      <c r="Q769" s="57" t="str">
        <f>MID(Tabla1[[#This Row],[Aplicación]],14,1)</f>
        <v>2</v>
      </c>
      <c r="R769" s="35" t="s">
        <v>265</v>
      </c>
      <c r="S769" s="57" t="str">
        <f>MID(Tabla1[[#This Row],[Aplicación]],6,2)</f>
        <v>11</v>
      </c>
      <c r="T769" s="54" t="str">
        <f>VLOOKUP(Tabla1[[#This Row],[AREA]],Hoja1!A:B,2,FALSE)</f>
        <v>11. Salud pública y seguridad ciudadana</v>
      </c>
      <c r="U769" s="57" t="str">
        <f>MID(Tabla1[[#This Row],[Aplicación]],9,4)</f>
        <v>1351</v>
      </c>
      <c r="V769" s="54" t="str">
        <f>VLOOKUP(Tabla1[[#This Row],[PROGRAMA]],Hoja1!A:B,2,FALSE)</f>
        <v>1351. Protección civil</v>
      </c>
      <c r="W769" s="57" t="str">
        <f>MID(Tabla1[[#This Row],[Aplicación]],14,2)</f>
        <v>22</v>
      </c>
      <c r="X769" s="57" t="str">
        <f>MID(Tabla1[[#This Row],[Aplicación]],14,6)</f>
        <v>224</v>
      </c>
    </row>
    <row r="770" spans="1:24" hidden="1" x14ac:dyDescent="0.25">
      <c r="A770" s="60">
        <v>220240003357</v>
      </c>
      <c r="B770" s="43" t="s">
        <v>390</v>
      </c>
      <c r="C770" s="61">
        <v>45348</v>
      </c>
      <c r="D770" s="60">
        <v>22024002298</v>
      </c>
      <c r="E770" s="43" t="s">
        <v>1370</v>
      </c>
      <c r="F770" s="62">
        <v>1452</v>
      </c>
      <c r="G770" s="43" t="s">
        <v>1079</v>
      </c>
      <c r="H770" s="43" t="s">
        <v>2217</v>
      </c>
      <c r="I770" s="60">
        <v>220</v>
      </c>
      <c r="J770" s="43" t="s">
        <v>684</v>
      </c>
      <c r="K770" s="43" t="s">
        <v>398</v>
      </c>
      <c r="L770" s="43" t="s">
        <v>399</v>
      </c>
      <c r="M770" s="43" t="s">
        <v>585</v>
      </c>
      <c r="N770" s="43" t="s">
        <v>539</v>
      </c>
      <c r="O770" s="52" t="s">
        <v>326</v>
      </c>
      <c r="P770" s="63" t="s">
        <v>276</v>
      </c>
      <c r="Q770" s="57" t="str">
        <f>MID(Tabla1[[#This Row],[Aplicación]],14,1)</f>
        <v>2</v>
      </c>
      <c r="R770" s="35" t="s">
        <v>265</v>
      </c>
      <c r="S770" s="57" t="str">
        <f>MID(Tabla1[[#This Row],[Aplicación]],6,2)</f>
        <v>03</v>
      </c>
      <c r="T770" s="54" t="str">
        <f>VLOOKUP(Tabla1[[#This Row],[AREA]],Hoja1!A:B,2,FALSE)</f>
        <v>03. Participación ciudadana y deportes</v>
      </c>
      <c r="U770" s="57" t="str">
        <f>MID(Tabla1[[#This Row],[Aplicación]],9,4)</f>
        <v>9241</v>
      </c>
      <c r="V770" s="54" t="str">
        <f>VLOOKUP(Tabla1[[#This Row],[PROGRAMA]],Hoja1!A:B,2,FALSE)</f>
        <v>9241. Participación ciudadana</v>
      </c>
      <c r="W770" s="57" t="str">
        <f>MID(Tabla1[[#This Row],[Aplicación]],14,2)</f>
        <v>22</v>
      </c>
      <c r="X770" s="57" t="str">
        <f>MID(Tabla1[[#This Row],[Aplicación]],14,6)</f>
        <v>22609</v>
      </c>
    </row>
    <row r="771" spans="1:24" hidden="1" x14ac:dyDescent="0.25">
      <c r="A771" s="60">
        <v>220240006636</v>
      </c>
      <c r="B771" s="43" t="s">
        <v>390</v>
      </c>
      <c r="C771" s="61">
        <v>45365</v>
      </c>
      <c r="D771" s="60">
        <v>22024003326</v>
      </c>
      <c r="E771" s="43" t="s">
        <v>1436</v>
      </c>
      <c r="F771" s="62">
        <v>1452</v>
      </c>
      <c r="G771" s="43" t="s">
        <v>1067</v>
      </c>
      <c r="H771" s="43" t="s">
        <v>2218</v>
      </c>
      <c r="I771" s="60">
        <v>220</v>
      </c>
      <c r="J771" s="43" t="s">
        <v>592</v>
      </c>
      <c r="K771" s="43" t="s">
        <v>398</v>
      </c>
      <c r="L771" s="43" t="s">
        <v>399</v>
      </c>
      <c r="M771" s="43" t="s">
        <v>585</v>
      </c>
      <c r="N771" s="43" t="s">
        <v>539</v>
      </c>
      <c r="O771" s="52" t="s">
        <v>326</v>
      </c>
      <c r="P771" s="63" t="s">
        <v>276</v>
      </c>
      <c r="Q771" s="57" t="str">
        <f>MID(Tabla1[[#This Row],[Aplicación]],14,1)</f>
        <v>2</v>
      </c>
      <c r="R771" s="35" t="s">
        <v>265</v>
      </c>
      <c r="S771" s="57" t="str">
        <f>MID(Tabla1[[#This Row],[Aplicación]],6,2)</f>
        <v>01</v>
      </c>
      <c r="T771" s="54" t="str">
        <f>VLOOKUP(Tabla1[[#This Row],[AREA]],Hoja1!A:B,2,FALSE)</f>
        <v>01. Alcaldía</v>
      </c>
      <c r="U771" s="57" t="str">
        <f>MID(Tabla1[[#This Row],[Aplicación]],9,4)</f>
        <v>9207</v>
      </c>
      <c r="V771" s="54" t="str">
        <f>VLOOKUP(Tabla1[[#This Row],[PROGRAMA]],Hoja1!A:B,2,FALSE)</f>
        <v>9207. Gobierno y relaciones</v>
      </c>
      <c r="W771" s="57" t="str">
        <f>MID(Tabla1[[#This Row],[Aplicación]],14,2)</f>
        <v>22</v>
      </c>
      <c r="X771" s="57" t="str">
        <f>MID(Tabla1[[#This Row],[Aplicación]],14,6)</f>
        <v>22602</v>
      </c>
    </row>
    <row r="772" spans="1:24" hidden="1" x14ac:dyDescent="0.25">
      <c r="A772" s="60">
        <v>220240003704</v>
      </c>
      <c r="B772" s="43" t="s">
        <v>390</v>
      </c>
      <c r="C772" s="61">
        <v>45351</v>
      </c>
      <c r="D772" s="60">
        <v>22024002573</v>
      </c>
      <c r="E772" s="43" t="s">
        <v>1360</v>
      </c>
      <c r="F772" s="62">
        <v>1464.1</v>
      </c>
      <c r="G772" s="43" t="s">
        <v>2219</v>
      </c>
      <c r="H772" s="43" t="s">
        <v>2220</v>
      </c>
      <c r="I772" s="60">
        <v>220</v>
      </c>
      <c r="J772" s="43" t="s">
        <v>398</v>
      </c>
      <c r="K772" s="43" t="s">
        <v>398</v>
      </c>
      <c r="L772" s="43" t="s">
        <v>399</v>
      </c>
      <c r="M772" s="43" t="s">
        <v>585</v>
      </c>
      <c r="N772" s="43" t="s">
        <v>539</v>
      </c>
      <c r="O772" s="52" t="s">
        <v>326</v>
      </c>
      <c r="P772" s="63" t="s">
        <v>276</v>
      </c>
      <c r="Q772" s="57" t="str">
        <f>MID(Tabla1[[#This Row],[Aplicación]],14,1)</f>
        <v>2</v>
      </c>
      <c r="R772" s="35" t="s">
        <v>265</v>
      </c>
      <c r="S772" s="57" t="str">
        <f>MID(Tabla1[[#This Row],[Aplicación]],6,2)</f>
        <v>10</v>
      </c>
      <c r="T772" s="54" t="str">
        <f>VLOOKUP(Tabla1[[#This Row],[AREA]],Hoja1!A:B,2,FALSE)</f>
        <v>10. Personas mayores, familia y servicios sociales</v>
      </c>
      <c r="U772" s="57" t="str">
        <f>MID(Tabla1[[#This Row],[Aplicación]],9,4)</f>
        <v>2412</v>
      </c>
      <c r="V772" s="54" t="str">
        <f>VLOOKUP(Tabla1[[#This Row],[PROGRAMA]],Hoja1!A:B,2,FALSE)</f>
        <v>2412. Formación para el empleo</v>
      </c>
      <c r="W772" s="57" t="str">
        <f>MID(Tabla1[[#This Row],[Aplicación]],14,2)</f>
        <v>21</v>
      </c>
      <c r="X772" s="57" t="str">
        <f>MID(Tabla1[[#This Row],[Aplicación]],14,6)</f>
        <v>212</v>
      </c>
    </row>
    <row r="773" spans="1:24" hidden="1" x14ac:dyDescent="0.25">
      <c r="A773" s="60">
        <v>220240004066</v>
      </c>
      <c r="B773" s="43" t="s">
        <v>390</v>
      </c>
      <c r="C773" s="61">
        <v>45353</v>
      </c>
      <c r="D773" s="60">
        <v>22024002590</v>
      </c>
      <c r="E773" s="43" t="s">
        <v>1299</v>
      </c>
      <c r="F773" s="62">
        <v>1476.2</v>
      </c>
      <c r="G773" s="43" t="s">
        <v>923</v>
      </c>
      <c r="H773" s="43" t="s">
        <v>2221</v>
      </c>
      <c r="I773" s="60">
        <v>220</v>
      </c>
      <c r="J773" s="43" t="s">
        <v>398</v>
      </c>
      <c r="K773" s="43" t="s">
        <v>398</v>
      </c>
      <c r="L773" s="43" t="s">
        <v>399</v>
      </c>
      <c r="M773" s="43" t="s">
        <v>585</v>
      </c>
      <c r="N773" s="43" t="s">
        <v>539</v>
      </c>
      <c r="O773" s="52" t="s">
        <v>326</v>
      </c>
      <c r="P773" s="63" t="s">
        <v>276</v>
      </c>
      <c r="Q773" s="57" t="str">
        <f>MID(Tabla1[[#This Row],[Aplicación]],14,1)</f>
        <v>2</v>
      </c>
      <c r="R773" s="35" t="s">
        <v>265</v>
      </c>
      <c r="S773" s="57" t="str">
        <f>MID(Tabla1[[#This Row],[Aplicación]],6,2)</f>
        <v>09</v>
      </c>
      <c r="T773" s="54" t="str">
        <f>VLOOKUP(Tabla1[[#This Row],[AREA]],Hoja1!A:B,2,FALSE)</f>
        <v>09. Turismo, eventos y marca ciudad</v>
      </c>
      <c r="U773" s="57" t="str">
        <f>MID(Tabla1[[#This Row],[Aplicación]],9,4)</f>
        <v>4321</v>
      </c>
      <c r="V773" s="54" t="str">
        <f>VLOOKUP(Tabla1[[#This Row],[PROGRAMA]],Hoja1!A:B,2,FALSE)</f>
        <v>4321. Turismo</v>
      </c>
      <c r="W773" s="57" t="str">
        <f>MID(Tabla1[[#This Row],[Aplicación]],14,2)</f>
        <v>21</v>
      </c>
      <c r="X773" s="57" t="str">
        <f>MID(Tabla1[[#This Row],[Aplicación]],14,6)</f>
        <v>213</v>
      </c>
    </row>
    <row r="774" spans="1:24" hidden="1" x14ac:dyDescent="0.25">
      <c r="A774" s="60">
        <v>220239000779</v>
      </c>
      <c r="B774" s="43" t="s">
        <v>390</v>
      </c>
      <c r="C774" s="61">
        <v>45292</v>
      </c>
      <c r="D774" s="60">
        <v>22024001224</v>
      </c>
      <c r="E774" s="43" t="s">
        <v>1437</v>
      </c>
      <c r="F774" s="62">
        <v>6923.45</v>
      </c>
      <c r="G774" s="43" t="s">
        <v>558</v>
      </c>
      <c r="H774" s="43" t="s">
        <v>2222</v>
      </c>
      <c r="I774" s="60">
        <v>220</v>
      </c>
      <c r="J774" s="43" t="s">
        <v>480</v>
      </c>
      <c r="K774" s="43" t="s">
        <v>481</v>
      </c>
      <c r="L774" s="43" t="s">
        <v>399</v>
      </c>
      <c r="M774" s="43" t="s">
        <v>395</v>
      </c>
      <c r="N774" s="43" t="s">
        <v>396</v>
      </c>
      <c r="O774" s="52" t="s">
        <v>321</v>
      </c>
      <c r="P774" s="63" t="s">
        <v>276</v>
      </c>
      <c r="Q774" s="57" t="str">
        <f>MID(Tabla1[[#This Row],[Aplicación]],14,1)</f>
        <v>2</v>
      </c>
      <c r="R774" s="35" t="s">
        <v>265</v>
      </c>
      <c r="S774" s="57" t="str">
        <f>MID(Tabla1[[#This Row],[Aplicación]],6,2)</f>
        <v>11</v>
      </c>
      <c r="T774" s="54" t="str">
        <f>VLOOKUP(Tabla1[[#This Row],[AREA]],Hoja1!A:B,2,FALSE)</f>
        <v>11. Salud pública y seguridad ciudadana</v>
      </c>
      <c r="U774" s="57" t="str">
        <f>MID(Tabla1[[#This Row],[Aplicación]],9,4)</f>
        <v>3111</v>
      </c>
      <c r="V774" s="54" t="str">
        <f>VLOOKUP(Tabla1[[#This Row],[PROGRAMA]],Hoja1!A:B,2,FALSE)</f>
        <v>3111. Protección de la salubridad pública</v>
      </c>
      <c r="W774" s="57" t="str">
        <f>MID(Tabla1[[#This Row],[Aplicación]],14,2)</f>
        <v>22</v>
      </c>
      <c r="X774" s="57" t="str">
        <f>MID(Tabla1[[#This Row],[Aplicación]],14,6)</f>
        <v>22700</v>
      </c>
    </row>
    <row r="775" spans="1:24" hidden="1" x14ac:dyDescent="0.25">
      <c r="A775" s="60">
        <v>220239000771</v>
      </c>
      <c r="B775" s="43" t="s">
        <v>390</v>
      </c>
      <c r="C775" s="61">
        <v>45292</v>
      </c>
      <c r="D775" s="60">
        <v>22024001216</v>
      </c>
      <c r="E775" s="43" t="s">
        <v>1438</v>
      </c>
      <c r="F775" s="62">
        <v>4461.2700000000004</v>
      </c>
      <c r="G775" s="43" t="s">
        <v>558</v>
      </c>
      <c r="H775" s="43" t="s">
        <v>2223</v>
      </c>
      <c r="I775" s="60">
        <v>220</v>
      </c>
      <c r="J775" s="43" t="s">
        <v>480</v>
      </c>
      <c r="K775" s="43" t="s">
        <v>481</v>
      </c>
      <c r="L775" s="43" t="s">
        <v>413</v>
      </c>
      <c r="M775" s="43" t="s">
        <v>395</v>
      </c>
      <c r="N775" s="43" t="s">
        <v>396</v>
      </c>
      <c r="O775" s="52" t="s">
        <v>321</v>
      </c>
      <c r="P775" s="63" t="s">
        <v>276</v>
      </c>
      <c r="Q775" s="57" t="str">
        <f>MID(Tabla1[[#This Row],[Aplicación]],14,1)</f>
        <v>2</v>
      </c>
      <c r="R775" s="35" t="s">
        <v>265</v>
      </c>
      <c r="S775" s="57" t="str">
        <f>MID(Tabla1[[#This Row],[Aplicación]],6,2)</f>
        <v>05</v>
      </c>
      <c r="T775" s="54" t="str">
        <f>VLOOKUP(Tabla1[[#This Row],[AREA]],Hoja1!A:B,2,FALSE)</f>
        <v>05. Comercio, mercados y consumo</v>
      </c>
      <c r="U775" s="57" t="str">
        <f>MID(Tabla1[[#This Row],[Aplicación]],9,4)</f>
        <v>4312</v>
      </c>
      <c r="V775" s="54" t="str">
        <f>VLOOKUP(Tabla1[[#This Row],[PROGRAMA]],Hoja1!A:B,2,FALSE)</f>
        <v>4312. Mercados</v>
      </c>
      <c r="W775" s="57" t="str">
        <f>MID(Tabla1[[#This Row],[Aplicación]],14,2)</f>
        <v>22</v>
      </c>
      <c r="X775" s="57" t="str">
        <f>MID(Tabla1[[#This Row],[Aplicación]],14,6)</f>
        <v>22700</v>
      </c>
    </row>
    <row r="776" spans="1:24" hidden="1" x14ac:dyDescent="0.25">
      <c r="A776" s="44">
        <v>220239000780</v>
      </c>
      <c r="B776" s="45" t="s">
        <v>390</v>
      </c>
      <c r="C776" s="50">
        <v>45292</v>
      </c>
      <c r="D776" s="44">
        <v>22024001225</v>
      </c>
      <c r="E776" s="45" t="s">
        <v>1437</v>
      </c>
      <c r="F776" s="51">
        <v>3465.58</v>
      </c>
      <c r="G776" s="45" t="s">
        <v>558</v>
      </c>
      <c r="H776" s="45" t="s">
        <v>2224</v>
      </c>
      <c r="I776" s="44">
        <v>220</v>
      </c>
      <c r="J776" s="45" t="s">
        <v>480</v>
      </c>
      <c r="K776" s="45" t="s">
        <v>481</v>
      </c>
      <c r="L776" s="45" t="s">
        <v>399</v>
      </c>
      <c r="M776" s="45" t="s">
        <v>395</v>
      </c>
      <c r="N776" s="45" t="s">
        <v>396</v>
      </c>
      <c r="O776" s="52" t="s">
        <v>321</v>
      </c>
      <c r="P776" s="63" t="s">
        <v>276</v>
      </c>
      <c r="Q776" s="57" t="str">
        <f>MID(Tabla1[[#This Row],[Aplicación]],14,1)</f>
        <v>2</v>
      </c>
      <c r="R776" s="35" t="s">
        <v>265</v>
      </c>
      <c r="S776" s="57" t="str">
        <f>MID(Tabla1[[#This Row],[Aplicación]],6,2)</f>
        <v>11</v>
      </c>
      <c r="T776" s="54" t="str">
        <f>VLOOKUP(Tabla1[[#This Row],[AREA]],Hoja1!A:B,2,FALSE)</f>
        <v>11. Salud pública y seguridad ciudadana</v>
      </c>
      <c r="U776" s="57" t="str">
        <f>MID(Tabla1[[#This Row],[Aplicación]],9,4)</f>
        <v>3111</v>
      </c>
      <c r="V776" s="54" t="str">
        <f>VLOOKUP(Tabla1[[#This Row],[PROGRAMA]],Hoja1!A:B,2,FALSE)</f>
        <v>3111. Protección de la salubridad pública</v>
      </c>
      <c r="W776" s="57" t="str">
        <f>MID(Tabla1[[#This Row],[Aplicación]],14,2)</f>
        <v>22</v>
      </c>
      <c r="X776" s="57" t="str">
        <f>MID(Tabla1[[#This Row],[Aplicación]],14,6)</f>
        <v>22700</v>
      </c>
    </row>
    <row r="777" spans="1:24" hidden="1" x14ac:dyDescent="0.25">
      <c r="A777" s="60">
        <v>220240006634</v>
      </c>
      <c r="B777" s="43" t="s">
        <v>390</v>
      </c>
      <c r="C777" s="61">
        <v>45365</v>
      </c>
      <c r="D777" s="60">
        <v>22024003340</v>
      </c>
      <c r="E777" s="43" t="s">
        <v>1313</v>
      </c>
      <c r="F777" s="62">
        <v>1477.2</v>
      </c>
      <c r="G777" s="43" t="s">
        <v>882</v>
      </c>
      <c r="H777" s="43" t="s">
        <v>2225</v>
      </c>
      <c r="I777" s="60">
        <v>220</v>
      </c>
      <c r="J777" s="43" t="s">
        <v>616</v>
      </c>
      <c r="K777" s="43" t="s">
        <v>398</v>
      </c>
      <c r="L777" s="43" t="s">
        <v>413</v>
      </c>
      <c r="M777" s="43" t="s">
        <v>585</v>
      </c>
      <c r="N777" s="43" t="s">
        <v>539</v>
      </c>
      <c r="O777" s="52" t="s">
        <v>326</v>
      </c>
      <c r="P777" s="63" t="s">
        <v>276</v>
      </c>
      <c r="Q777" s="57" t="str">
        <f>MID(Tabla1[[#This Row],[Aplicación]],14,1)</f>
        <v>2</v>
      </c>
      <c r="R777" s="35" t="s">
        <v>265</v>
      </c>
      <c r="S777" s="57" t="str">
        <f>MID(Tabla1[[#This Row],[Aplicación]],6,2)</f>
        <v>10</v>
      </c>
      <c r="T777" s="54" t="str">
        <f>VLOOKUP(Tabla1[[#This Row],[AREA]],Hoja1!A:B,2,FALSE)</f>
        <v>10. Personas mayores, familia y servicios sociales</v>
      </c>
      <c r="U777" s="57" t="str">
        <f>MID(Tabla1[[#This Row],[Aplicación]],9,4)</f>
        <v>2312</v>
      </c>
      <c r="V777" s="54" t="str">
        <f>VLOOKUP(Tabla1[[#This Row],[PROGRAMA]],Hoja1!A:B,2,FALSE)</f>
        <v>2312. Iniciativas sociales</v>
      </c>
      <c r="W777" s="57" t="str">
        <f>MID(Tabla1[[#This Row],[Aplicación]],14,2)</f>
        <v>22</v>
      </c>
      <c r="X777" s="57" t="str">
        <f>MID(Tabla1[[#This Row],[Aplicación]],14,6)</f>
        <v>22699</v>
      </c>
    </row>
    <row r="778" spans="1:24" hidden="1" x14ac:dyDescent="0.25">
      <c r="A778" s="60">
        <v>220239000085</v>
      </c>
      <c r="B778" s="43" t="s">
        <v>390</v>
      </c>
      <c r="C778" s="61">
        <v>45292</v>
      </c>
      <c r="D778" s="60">
        <v>22024001173</v>
      </c>
      <c r="E778" s="43" t="s">
        <v>1262</v>
      </c>
      <c r="F778" s="62">
        <v>29264.94</v>
      </c>
      <c r="G778" s="43" t="s">
        <v>18</v>
      </c>
      <c r="H778" s="43" t="s">
        <v>2226</v>
      </c>
      <c r="I778" s="60">
        <v>220</v>
      </c>
      <c r="J778" s="43" t="s">
        <v>398</v>
      </c>
      <c r="K778" s="43" t="s">
        <v>398</v>
      </c>
      <c r="L778" s="43" t="s">
        <v>399</v>
      </c>
      <c r="M778" s="43" t="s">
        <v>395</v>
      </c>
      <c r="N778" s="43" t="s">
        <v>433</v>
      </c>
      <c r="O778" s="52" t="s">
        <v>321</v>
      </c>
      <c r="P778" s="63" t="s">
        <v>276</v>
      </c>
      <c r="Q778" s="57" t="str">
        <f>MID(Tabla1[[#This Row],[Aplicación]],14,1)</f>
        <v>2</v>
      </c>
      <c r="R778" s="35" t="s">
        <v>265</v>
      </c>
      <c r="S778" s="57" t="str">
        <f>MID(Tabla1[[#This Row],[Aplicación]],6,2)</f>
        <v>03</v>
      </c>
      <c r="T778" s="54" t="str">
        <f>VLOOKUP(Tabla1[[#This Row],[AREA]],Hoja1!A:B,2,FALSE)</f>
        <v>03. Participación ciudadana y deportes</v>
      </c>
      <c r="U778" s="57" t="str">
        <f>MID(Tabla1[[#This Row],[Aplicación]],9,4)</f>
        <v>9241</v>
      </c>
      <c r="V778" s="54" t="str">
        <f>VLOOKUP(Tabla1[[#This Row],[PROGRAMA]],Hoja1!A:B,2,FALSE)</f>
        <v>9241. Participación ciudadana</v>
      </c>
      <c r="W778" s="57" t="str">
        <f>MID(Tabla1[[#This Row],[Aplicación]],14,2)</f>
        <v>21</v>
      </c>
      <c r="X778" s="57" t="str">
        <f>MID(Tabla1[[#This Row],[Aplicación]],14,6)</f>
        <v>213</v>
      </c>
    </row>
    <row r="779" spans="1:24" hidden="1" x14ac:dyDescent="0.25">
      <c r="A779" s="60">
        <v>220240000782</v>
      </c>
      <c r="B779" s="43" t="s">
        <v>390</v>
      </c>
      <c r="C779" s="61">
        <v>45329</v>
      </c>
      <c r="D779" s="60">
        <v>22024000623</v>
      </c>
      <c r="E779" s="43" t="s">
        <v>1439</v>
      </c>
      <c r="F779" s="62">
        <v>1491.02</v>
      </c>
      <c r="G779" s="43" t="s">
        <v>792</v>
      </c>
      <c r="H779" s="43" t="s">
        <v>2227</v>
      </c>
      <c r="I779" s="60">
        <v>220</v>
      </c>
      <c r="J779" s="43" t="s">
        <v>398</v>
      </c>
      <c r="K779" s="43" t="s">
        <v>398</v>
      </c>
      <c r="L779" s="43" t="s">
        <v>399</v>
      </c>
      <c r="M779" s="43" t="s">
        <v>585</v>
      </c>
      <c r="N779" s="43" t="s">
        <v>539</v>
      </c>
      <c r="O779" s="52" t="s">
        <v>326</v>
      </c>
      <c r="P779" s="63" t="s">
        <v>276</v>
      </c>
      <c r="Q779" s="57" t="str">
        <f>MID(Tabla1[[#This Row],[Aplicación]],14,1)</f>
        <v>2</v>
      </c>
      <c r="R779" s="35" t="s">
        <v>265</v>
      </c>
      <c r="S779" s="57" t="str">
        <f>MID(Tabla1[[#This Row],[Aplicación]],6,2)</f>
        <v>01</v>
      </c>
      <c r="T779" s="54" t="str">
        <f>VLOOKUP(Tabla1[[#This Row],[AREA]],Hoja1!A:B,2,FALSE)</f>
        <v>01. Alcaldía</v>
      </c>
      <c r="U779" s="57" t="str">
        <f>MID(Tabla1[[#This Row],[Aplicación]],9,4)</f>
        <v>4331</v>
      </c>
      <c r="V779" s="54" t="str">
        <f>VLOOKUP(Tabla1[[#This Row],[PROGRAMA]],Hoja1!A:B,2,FALSE)</f>
        <v>4331. Desarrollo empresarial</v>
      </c>
      <c r="W779" s="57" t="str">
        <f>MID(Tabla1[[#This Row],[Aplicación]],14,2)</f>
        <v>22</v>
      </c>
      <c r="X779" s="57" t="str">
        <f>MID(Tabla1[[#This Row],[Aplicación]],14,6)</f>
        <v>22606</v>
      </c>
    </row>
    <row r="780" spans="1:24" hidden="1" x14ac:dyDescent="0.25">
      <c r="A780" s="60">
        <v>220240003057</v>
      </c>
      <c r="B780" s="43" t="s">
        <v>390</v>
      </c>
      <c r="C780" s="61">
        <v>45343</v>
      </c>
      <c r="D780" s="60">
        <v>22024001699</v>
      </c>
      <c r="E780" s="43" t="s">
        <v>1439</v>
      </c>
      <c r="F780" s="62">
        <v>1491.02</v>
      </c>
      <c r="G780" s="43" t="s">
        <v>792</v>
      </c>
      <c r="H780" s="43" t="s">
        <v>2227</v>
      </c>
      <c r="I780" s="60">
        <v>220</v>
      </c>
      <c r="J780" s="43" t="s">
        <v>398</v>
      </c>
      <c r="K780" s="43" t="s">
        <v>398</v>
      </c>
      <c r="L780" s="43" t="s">
        <v>399</v>
      </c>
      <c r="M780" s="43" t="s">
        <v>585</v>
      </c>
      <c r="N780" s="43" t="s">
        <v>539</v>
      </c>
      <c r="O780" s="52" t="s">
        <v>326</v>
      </c>
      <c r="P780" s="63" t="s">
        <v>276</v>
      </c>
      <c r="Q780" s="57" t="str">
        <f>MID(Tabla1[[#This Row],[Aplicación]],14,1)</f>
        <v>2</v>
      </c>
      <c r="R780" s="35" t="s">
        <v>265</v>
      </c>
      <c r="S780" s="57" t="str">
        <f>MID(Tabla1[[#This Row],[Aplicación]],6,2)</f>
        <v>01</v>
      </c>
      <c r="T780" s="54" t="str">
        <f>VLOOKUP(Tabla1[[#This Row],[AREA]],Hoja1!A:B,2,FALSE)</f>
        <v>01. Alcaldía</v>
      </c>
      <c r="U780" s="57" t="str">
        <f>MID(Tabla1[[#This Row],[Aplicación]],9,4)</f>
        <v>4331</v>
      </c>
      <c r="V780" s="54" t="str">
        <f>VLOOKUP(Tabla1[[#This Row],[PROGRAMA]],Hoja1!A:B,2,FALSE)</f>
        <v>4331. Desarrollo empresarial</v>
      </c>
      <c r="W780" s="57" t="str">
        <f>MID(Tabla1[[#This Row],[Aplicación]],14,2)</f>
        <v>22</v>
      </c>
      <c r="X780" s="57" t="str">
        <f>MID(Tabla1[[#This Row],[Aplicación]],14,6)</f>
        <v>22606</v>
      </c>
    </row>
    <row r="781" spans="1:24" hidden="1" x14ac:dyDescent="0.25">
      <c r="A781" s="44">
        <v>220240000731</v>
      </c>
      <c r="B781" s="45" t="s">
        <v>390</v>
      </c>
      <c r="C781" s="50">
        <v>45327</v>
      </c>
      <c r="D781" s="44">
        <v>22024000076</v>
      </c>
      <c r="E781" s="45" t="s">
        <v>1313</v>
      </c>
      <c r="F781" s="51">
        <v>1492.34</v>
      </c>
      <c r="G781" s="45" t="s">
        <v>366</v>
      </c>
      <c r="H781" s="45" t="s">
        <v>2228</v>
      </c>
      <c r="I781" s="44">
        <v>220</v>
      </c>
      <c r="J781" s="45" t="s">
        <v>398</v>
      </c>
      <c r="K781" s="45" t="s">
        <v>398</v>
      </c>
      <c r="L781" s="45" t="s">
        <v>413</v>
      </c>
      <c r="M781" s="45" t="s">
        <v>585</v>
      </c>
      <c r="N781" s="45" t="s">
        <v>539</v>
      </c>
      <c r="O781" s="52" t="s">
        <v>326</v>
      </c>
      <c r="P781" s="63" t="s">
        <v>276</v>
      </c>
      <c r="Q781" s="57" t="str">
        <f>MID(Tabla1[[#This Row],[Aplicación]],14,1)</f>
        <v>2</v>
      </c>
      <c r="R781" s="35" t="s">
        <v>265</v>
      </c>
      <c r="S781" s="57" t="str">
        <f>MID(Tabla1[[#This Row],[Aplicación]],6,2)</f>
        <v>10</v>
      </c>
      <c r="T781" s="54" t="str">
        <f>VLOOKUP(Tabla1[[#This Row],[AREA]],Hoja1!A:B,2,FALSE)</f>
        <v>10. Personas mayores, familia y servicios sociales</v>
      </c>
      <c r="U781" s="57" t="str">
        <f>MID(Tabla1[[#This Row],[Aplicación]],9,4)</f>
        <v>2312</v>
      </c>
      <c r="V781" s="54" t="str">
        <f>VLOOKUP(Tabla1[[#This Row],[PROGRAMA]],Hoja1!A:B,2,FALSE)</f>
        <v>2312. Iniciativas sociales</v>
      </c>
      <c r="W781" s="57" t="str">
        <f>MID(Tabla1[[#This Row],[Aplicación]],14,2)</f>
        <v>22</v>
      </c>
      <c r="X781" s="57" t="str">
        <f>MID(Tabla1[[#This Row],[Aplicación]],14,6)</f>
        <v>22699</v>
      </c>
    </row>
    <row r="782" spans="1:24" hidden="1" x14ac:dyDescent="0.25">
      <c r="A782" s="60">
        <v>220240003361</v>
      </c>
      <c r="B782" s="43" t="s">
        <v>390</v>
      </c>
      <c r="C782" s="61">
        <v>45348</v>
      </c>
      <c r="D782" s="60">
        <v>22024002316</v>
      </c>
      <c r="E782" s="43" t="s">
        <v>1370</v>
      </c>
      <c r="F782" s="62">
        <v>1500</v>
      </c>
      <c r="G782" s="43" t="s">
        <v>1082</v>
      </c>
      <c r="H782" s="43" t="s">
        <v>2229</v>
      </c>
      <c r="I782" s="60">
        <v>220</v>
      </c>
      <c r="J782" s="43" t="s">
        <v>398</v>
      </c>
      <c r="K782" s="43" t="s">
        <v>398</v>
      </c>
      <c r="L782" s="43" t="s">
        <v>399</v>
      </c>
      <c r="M782" s="43" t="s">
        <v>585</v>
      </c>
      <c r="N782" s="43" t="s">
        <v>539</v>
      </c>
      <c r="O782" s="52" t="s">
        <v>326</v>
      </c>
      <c r="P782" s="63" t="s">
        <v>276</v>
      </c>
      <c r="Q782" s="57" t="str">
        <f>MID(Tabla1[[#This Row],[Aplicación]],14,1)</f>
        <v>2</v>
      </c>
      <c r="R782" s="35" t="s">
        <v>265</v>
      </c>
      <c r="S782" s="57" t="str">
        <f>MID(Tabla1[[#This Row],[Aplicación]],6,2)</f>
        <v>03</v>
      </c>
      <c r="T782" s="54" t="str">
        <f>VLOOKUP(Tabla1[[#This Row],[AREA]],Hoja1!A:B,2,FALSE)</f>
        <v>03. Participación ciudadana y deportes</v>
      </c>
      <c r="U782" s="57" t="str">
        <f>MID(Tabla1[[#This Row],[Aplicación]],9,4)</f>
        <v>9241</v>
      </c>
      <c r="V782" s="54" t="str">
        <f>VLOOKUP(Tabla1[[#This Row],[PROGRAMA]],Hoja1!A:B,2,FALSE)</f>
        <v>9241. Participación ciudadana</v>
      </c>
      <c r="W782" s="57" t="str">
        <f>MID(Tabla1[[#This Row],[Aplicación]],14,2)</f>
        <v>22</v>
      </c>
      <c r="X782" s="57" t="str">
        <f>MID(Tabla1[[#This Row],[Aplicación]],14,6)</f>
        <v>22609</v>
      </c>
    </row>
    <row r="783" spans="1:24" hidden="1" x14ac:dyDescent="0.25">
      <c r="A783" s="60">
        <v>220240004055</v>
      </c>
      <c r="B783" s="43" t="s">
        <v>390</v>
      </c>
      <c r="C783" s="61">
        <v>45353</v>
      </c>
      <c r="D783" s="60">
        <v>22024002398</v>
      </c>
      <c r="E783" s="43" t="s">
        <v>1346</v>
      </c>
      <c r="F783" s="62">
        <v>1500</v>
      </c>
      <c r="G783" s="43" t="s">
        <v>710</v>
      </c>
      <c r="H783" s="43" t="s">
        <v>2230</v>
      </c>
      <c r="I783" s="60">
        <v>220</v>
      </c>
      <c r="J783" s="43" t="s">
        <v>398</v>
      </c>
      <c r="K783" s="43" t="s">
        <v>398</v>
      </c>
      <c r="L783" s="43" t="s">
        <v>399</v>
      </c>
      <c r="M783" s="43" t="s">
        <v>585</v>
      </c>
      <c r="N783" s="43" t="s">
        <v>539</v>
      </c>
      <c r="O783" s="52" t="s">
        <v>326</v>
      </c>
      <c r="P783" s="63" t="s">
        <v>276</v>
      </c>
      <c r="Q783" s="57" t="str">
        <f>MID(Tabla1[[#This Row],[Aplicación]],14,1)</f>
        <v>2</v>
      </c>
      <c r="R783" s="35" t="s">
        <v>265</v>
      </c>
      <c r="S783" s="57" t="str">
        <f>MID(Tabla1[[#This Row],[Aplicación]],6,2)</f>
        <v>10</v>
      </c>
      <c r="T783" s="54" t="str">
        <f>VLOOKUP(Tabla1[[#This Row],[AREA]],Hoja1!A:B,2,FALSE)</f>
        <v>10. Personas mayores, familia y servicios sociales</v>
      </c>
      <c r="U783" s="57" t="str">
        <f>MID(Tabla1[[#This Row],[Aplicación]],9,4)</f>
        <v>2314</v>
      </c>
      <c r="V783" s="54" t="str">
        <f>VLOOKUP(Tabla1[[#This Row],[PROGRAMA]],Hoja1!A:B,2,FALSE)</f>
        <v>2314. Centro de programas juveniles</v>
      </c>
      <c r="W783" s="57" t="str">
        <f>MID(Tabla1[[#This Row],[Aplicación]],14,2)</f>
        <v>22</v>
      </c>
      <c r="X783" s="57" t="str">
        <f>MID(Tabla1[[#This Row],[Aplicación]],14,6)</f>
        <v>22615</v>
      </c>
    </row>
    <row r="784" spans="1:24" hidden="1" x14ac:dyDescent="0.25">
      <c r="A784" s="60">
        <v>220240003038</v>
      </c>
      <c r="B784" s="43" t="s">
        <v>390</v>
      </c>
      <c r="C784" s="61">
        <v>45343</v>
      </c>
      <c r="D784" s="60">
        <v>22024001653</v>
      </c>
      <c r="E784" s="43" t="s">
        <v>1315</v>
      </c>
      <c r="F784" s="62">
        <v>1500</v>
      </c>
      <c r="G784" s="43" t="s">
        <v>35</v>
      </c>
      <c r="H784" s="43" t="s">
        <v>2231</v>
      </c>
      <c r="I784" s="60">
        <v>220</v>
      </c>
      <c r="J784" s="43" t="s">
        <v>398</v>
      </c>
      <c r="K784" s="43" t="s">
        <v>398</v>
      </c>
      <c r="L784" s="43" t="s">
        <v>399</v>
      </c>
      <c r="M784" s="43" t="s">
        <v>585</v>
      </c>
      <c r="N784" s="43" t="s">
        <v>539</v>
      </c>
      <c r="O784" s="52" t="s">
        <v>326</v>
      </c>
      <c r="P784" s="63" t="s">
        <v>276</v>
      </c>
      <c r="Q784" s="57" t="str">
        <f>MID(Tabla1[[#This Row],[Aplicación]],14,1)</f>
        <v>2</v>
      </c>
      <c r="R784" s="35" t="s">
        <v>265</v>
      </c>
      <c r="S784" s="57" t="str">
        <f>MID(Tabla1[[#This Row],[Aplicación]],6,2)</f>
        <v>10</v>
      </c>
      <c r="T784" s="54" t="str">
        <f>VLOOKUP(Tabla1[[#This Row],[AREA]],Hoja1!A:B,2,FALSE)</f>
        <v>10. Personas mayores, familia y servicios sociales</v>
      </c>
      <c r="U784" s="57" t="str">
        <f>MID(Tabla1[[#This Row],[Aplicación]],9,4)</f>
        <v>2314</v>
      </c>
      <c r="V784" s="54" t="str">
        <f>VLOOKUP(Tabla1[[#This Row],[PROGRAMA]],Hoja1!A:B,2,FALSE)</f>
        <v>2314. Centro de programas juveniles</v>
      </c>
      <c r="W784" s="57" t="str">
        <f>MID(Tabla1[[#This Row],[Aplicación]],14,2)</f>
        <v>22</v>
      </c>
      <c r="X784" s="57" t="str">
        <f>MID(Tabla1[[#This Row],[Aplicación]],14,6)</f>
        <v>22613</v>
      </c>
    </row>
    <row r="785" spans="1:24" hidden="1" x14ac:dyDescent="0.25">
      <c r="A785" s="60">
        <v>220240000780</v>
      </c>
      <c r="B785" s="43" t="s">
        <v>390</v>
      </c>
      <c r="C785" s="61">
        <v>45329</v>
      </c>
      <c r="D785" s="60">
        <v>22024000633</v>
      </c>
      <c r="E785" s="43" t="s">
        <v>1256</v>
      </c>
      <c r="F785" s="62">
        <v>1515.53</v>
      </c>
      <c r="G785" s="43" t="s">
        <v>59</v>
      </c>
      <c r="H785" s="43" t="s">
        <v>2233</v>
      </c>
      <c r="I785" s="60">
        <v>220</v>
      </c>
      <c r="J785" s="43" t="s">
        <v>398</v>
      </c>
      <c r="K785" s="43" t="s">
        <v>398</v>
      </c>
      <c r="L785" s="43" t="s">
        <v>399</v>
      </c>
      <c r="M785" s="43" t="s">
        <v>585</v>
      </c>
      <c r="N785" s="43" t="s">
        <v>539</v>
      </c>
      <c r="O785" s="52" t="s">
        <v>326</v>
      </c>
      <c r="P785" s="63" t="s">
        <v>276</v>
      </c>
      <c r="Q785" s="57" t="str">
        <f>MID(Tabla1[[#This Row],[Aplicación]],14,1)</f>
        <v>2</v>
      </c>
      <c r="R785" s="35" t="s">
        <v>265</v>
      </c>
      <c r="S785" s="57" t="str">
        <f>MID(Tabla1[[#This Row],[Aplicación]],6,2)</f>
        <v>06</v>
      </c>
      <c r="T785" s="54" t="str">
        <f>VLOOKUP(Tabla1[[#This Row],[AREA]],Hoja1!A:B,2,FALSE)</f>
        <v>06. Educación y cultura</v>
      </c>
      <c r="U785" s="57">
        <v>4312</v>
      </c>
      <c r="V785" s="54" t="str">
        <f>VLOOKUP(Tabla1[[#This Row],[PROGRAMA]],Hoja1!A:B,2,FALSE)</f>
        <v>4312. Mercados</v>
      </c>
      <c r="W785" s="57">
        <v>22</v>
      </c>
      <c r="X785" s="57">
        <v>22602</v>
      </c>
    </row>
    <row r="786" spans="1:24" hidden="1" x14ac:dyDescent="0.25">
      <c r="A786" s="60">
        <v>220240003377</v>
      </c>
      <c r="B786" s="43" t="s">
        <v>390</v>
      </c>
      <c r="C786" s="61">
        <v>45348</v>
      </c>
      <c r="D786" s="60">
        <v>22024002457</v>
      </c>
      <c r="E786" s="43" t="s">
        <v>1281</v>
      </c>
      <c r="F786" s="62">
        <v>1526.29</v>
      </c>
      <c r="G786" s="43" t="s">
        <v>968</v>
      </c>
      <c r="H786" s="43" t="s">
        <v>2234</v>
      </c>
      <c r="I786" s="60">
        <v>220</v>
      </c>
      <c r="J786" s="43" t="s">
        <v>398</v>
      </c>
      <c r="K786" s="43" t="s">
        <v>398</v>
      </c>
      <c r="L786" s="43" t="s">
        <v>399</v>
      </c>
      <c r="M786" s="43" t="s">
        <v>585</v>
      </c>
      <c r="N786" s="43" t="s">
        <v>539</v>
      </c>
      <c r="O786" s="52" t="s">
        <v>326</v>
      </c>
      <c r="P786" s="63" t="s">
        <v>276</v>
      </c>
      <c r="Q786" s="57" t="str">
        <f>MID(Tabla1[[#This Row],[Aplicación]],14,1)</f>
        <v>2</v>
      </c>
      <c r="R786" s="35" t="s">
        <v>265</v>
      </c>
      <c r="S786" s="57" t="str">
        <f>MID(Tabla1[[#This Row],[Aplicación]],6,2)</f>
        <v>01</v>
      </c>
      <c r="T786" s="54" t="str">
        <f>VLOOKUP(Tabla1[[#This Row],[AREA]],Hoja1!A:B,2,FALSE)</f>
        <v>01. Alcaldía</v>
      </c>
      <c r="U786" s="57" t="str">
        <f>MID(Tabla1[[#This Row],[Aplicación]],9,4)</f>
        <v>4331</v>
      </c>
      <c r="V786" s="54" t="str">
        <f>VLOOKUP(Tabla1[[#This Row],[PROGRAMA]],Hoja1!A:B,2,FALSE)</f>
        <v>4331. Desarrollo empresarial</v>
      </c>
      <c r="W786" s="57" t="str">
        <f>MID(Tabla1[[#This Row],[Aplicación]],14,2)</f>
        <v>22</v>
      </c>
      <c r="X786" s="57" t="str">
        <f>MID(Tabla1[[#This Row],[Aplicación]],14,6)</f>
        <v>22100</v>
      </c>
    </row>
    <row r="787" spans="1:24" hidden="1" x14ac:dyDescent="0.25">
      <c r="A787" s="60">
        <v>220240002022</v>
      </c>
      <c r="B787" s="43" t="s">
        <v>390</v>
      </c>
      <c r="C787" s="61">
        <v>45343</v>
      </c>
      <c r="D787" s="60">
        <v>22024001527</v>
      </c>
      <c r="E787" s="43" t="s">
        <v>1355</v>
      </c>
      <c r="F787" s="62">
        <v>1547.59</v>
      </c>
      <c r="G787" s="43" t="s">
        <v>374</v>
      </c>
      <c r="H787" s="43" t="s">
        <v>2235</v>
      </c>
      <c r="I787" s="60">
        <v>220</v>
      </c>
      <c r="J787" s="43" t="s">
        <v>575</v>
      </c>
      <c r="K787" s="43" t="s">
        <v>398</v>
      </c>
      <c r="L787" s="43" t="s">
        <v>399</v>
      </c>
      <c r="M787" s="43" t="s">
        <v>585</v>
      </c>
      <c r="N787" s="43" t="s">
        <v>539</v>
      </c>
      <c r="O787" s="52" t="s">
        <v>326</v>
      </c>
      <c r="P787" s="63" t="s">
        <v>276</v>
      </c>
      <c r="Q787" s="57" t="str">
        <f>MID(Tabla1[[#This Row],[Aplicación]],14,1)</f>
        <v>2</v>
      </c>
      <c r="R787" s="35" t="s">
        <v>265</v>
      </c>
      <c r="S787" s="57" t="str">
        <f>MID(Tabla1[[#This Row],[Aplicación]],6,2)</f>
        <v>11</v>
      </c>
      <c r="T787" s="54" t="str">
        <f>VLOOKUP(Tabla1[[#This Row],[AREA]],Hoja1!A:B,2,FALSE)</f>
        <v>11. Salud pública y seguridad ciudadana</v>
      </c>
      <c r="U787" s="57" t="str">
        <f>MID(Tabla1[[#This Row],[Aplicación]],9,4)</f>
        <v>3111</v>
      </c>
      <c r="V787" s="54" t="str">
        <f>VLOOKUP(Tabla1[[#This Row],[PROGRAMA]],Hoja1!A:B,2,FALSE)</f>
        <v>3111. Protección de la salubridad pública</v>
      </c>
      <c r="W787" s="57" t="str">
        <f>MID(Tabla1[[#This Row],[Aplicación]],14,2)</f>
        <v>21</v>
      </c>
      <c r="X787" s="57" t="str">
        <f>MID(Tabla1[[#This Row],[Aplicación]],14,6)</f>
        <v>213</v>
      </c>
    </row>
    <row r="788" spans="1:24" hidden="1" x14ac:dyDescent="0.25">
      <c r="A788" s="44">
        <v>220240005358</v>
      </c>
      <c r="B788" s="45" t="s">
        <v>390</v>
      </c>
      <c r="C788" s="50">
        <v>45359</v>
      </c>
      <c r="D788" s="44">
        <v>22024003249</v>
      </c>
      <c r="E788" s="45" t="s">
        <v>1294</v>
      </c>
      <c r="F788" s="51">
        <v>1569.03</v>
      </c>
      <c r="G788" s="45" t="s">
        <v>303</v>
      </c>
      <c r="H788" s="45" t="s">
        <v>2236</v>
      </c>
      <c r="I788" s="44">
        <v>220</v>
      </c>
      <c r="J788" s="45" t="s">
        <v>393</v>
      </c>
      <c r="K788" s="45" t="s">
        <v>393</v>
      </c>
      <c r="L788" s="45" t="s">
        <v>413</v>
      </c>
      <c r="M788" s="45" t="s">
        <v>585</v>
      </c>
      <c r="N788" s="45" t="s">
        <v>539</v>
      </c>
      <c r="O788" s="52" t="s">
        <v>326</v>
      </c>
      <c r="P788" s="63" t="s">
        <v>276</v>
      </c>
      <c r="Q788" s="57" t="str">
        <f>MID(Tabla1[[#This Row],[Aplicación]],14,1)</f>
        <v>2</v>
      </c>
      <c r="R788" s="35" t="s">
        <v>265</v>
      </c>
      <c r="S788" s="57" t="str">
        <f>MID(Tabla1[[#This Row],[Aplicación]],6,2)</f>
        <v>06</v>
      </c>
      <c r="T788" s="54" t="str">
        <f>VLOOKUP(Tabla1[[#This Row],[AREA]],Hoja1!A:B,2,FALSE)</f>
        <v>06. Educación y cultura</v>
      </c>
      <c r="U788" s="57" t="str">
        <f>MID(Tabla1[[#This Row],[Aplicación]],9,4)</f>
        <v>3321</v>
      </c>
      <c r="V788" s="54" t="str">
        <f>VLOOKUP(Tabla1[[#This Row],[PROGRAMA]],Hoja1!A:B,2,FALSE)</f>
        <v>3321. Bibliotecas públicas</v>
      </c>
      <c r="W788" s="57" t="str">
        <f>MID(Tabla1[[#This Row],[Aplicación]],14,2)</f>
        <v>22</v>
      </c>
      <c r="X788" s="57" t="str">
        <f>MID(Tabla1[[#This Row],[Aplicación]],14,6)</f>
        <v>22001</v>
      </c>
    </row>
    <row r="789" spans="1:24" hidden="1" x14ac:dyDescent="0.25">
      <c r="A789" s="44">
        <v>220240000832</v>
      </c>
      <c r="B789" s="45" t="s">
        <v>390</v>
      </c>
      <c r="C789" s="50">
        <v>45330</v>
      </c>
      <c r="D789" s="44">
        <v>22024001010</v>
      </c>
      <c r="E789" s="45" t="s">
        <v>1330</v>
      </c>
      <c r="F789" s="51">
        <v>1573</v>
      </c>
      <c r="G789" s="45" t="s">
        <v>2237</v>
      </c>
      <c r="H789" s="45" t="s">
        <v>2238</v>
      </c>
      <c r="I789" s="44">
        <v>220</v>
      </c>
      <c r="J789" s="45" t="s">
        <v>699</v>
      </c>
      <c r="K789" s="45" t="s">
        <v>398</v>
      </c>
      <c r="L789" s="45" t="s">
        <v>413</v>
      </c>
      <c r="M789" s="45" t="s">
        <v>585</v>
      </c>
      <c r="N789" s="45" t="s">
        <v>539</v>
      </c>
      <c r="O789" s="52" t="s">
        <v>326</v>
      </c>
      <c r="P789" s="63" t="s">
        <v>276</v>
      </c>
      <c r="Q789" s="57" t="str">
        <f>MID(Tabla1[[#This Row],[Aplicación]],14,1)</f>
        <v>2</v>
      </c>
      <c r="R789" s="35" t="s">
        <v>265</v>
      </c>
      <c r="S789" s="57" t="str">
        <f>MID(Tabla1[[#This Row],[Aplicación]],6,2)</f>
        <v>11</v>
      </c>
      <c r="T789" s="54" t="str">
        <f>VLOOKUP(Tabla1[[#This Row],[AREA]],Hoja1!A:B,2,FALSE)</f>
        <v>11. Salud pública y seguridad ciudadana</v>
      </c>
      <c r="U789" s="57" t="str">
        <f>MID(Tabla1[[#This Row],[Aplicación]],9,4)</f>
        <v>1361</v>
      </c>
      <c r="V789" s="54" t="str">
        <f>VLOOKUP(Tabla1[[#This Row],[PROGRAMA]],Hoja1!A:B,2,FALSE)</f>
        <v>1361. Prevención y extinción de incencios</v>
      </c>
      <c r="W789" s="57" t="str">
        <f>MID(Tabla1[[#This Row],[Aplicación]],14,2)</f>
        <v>22</v>
      </c>
      <c r="X789" s="57" t="str">
        <f>MID(Tabla1[[#This Row],[Aplicación]],14,6)</f>
        <v>22104</v>
      </c>
    </row>
    <row r="790" spans="1:24" hidden="1" x14ac:dyDescent="0.25">
      <c r="A790" s="53">
        <v>220239000809</v>
      </c>
      <c r="B790" s="45" t="s">
        <v>390</v>
      </c>
      <c r="C790" s="50">
        <v>45292</v>
      </c>
      <c r="D790" s="44">
        <v>22024001411</v>
      </c>
      <c r="E790" s="45" t="s">
        <v>1283</v>
      </c>
      <c r="F790" s="51">
        <v>1926</v>
      </c>
      <c r="G790" s="45" t="s">
        <v>973</v>
      </c>
      <c r="H790" s="45" t="s">
        <v>2239</v>
      </c>
      <c r="I790" s="44">
        <v>220</v>
      </c>
      <c r="J790" s="45" t="s">
        <v>398</v>
      </c>
      <c r="K790" s="45" t="s">
        <v>398</v>
      </c>
      <c r="L790" s="45" t="s">
        <v>399</v>
      </c>
      <c r="M790" s="45" t="s">
        <v>585</v>
      </c>
      <c r="N790" s="45" t="s">
        <v>539</v>
      </c>
      <c r="O790" s="52" t="s">
        <v>326</v>
      </c>
      <c r="P790" s="63" t="s">
        <v>276</v>
      </c>
      <c r="Q790" s="57" t="str">
        <f>MID(Tabla1[[#This Row],[Aplicación]],14,1)</f>
        <v>2</v>
      </c>
      <c r="R790" s="35" t="s">
        <v>265</v>
      </c>
      <c r="S790" s="57" t="str">
        <f>MID(Tabla1[[#This Row],[Aplicación]],6,2)</f>
        <v>10</v>
      </c>
      <c r="T790" s="54" t="str">
        <f>VLOOKUP(Tabla1[[#This Row],[AREA]],Hoja1!A:B,2,FALSE)</f>
        <v>10. Personas mayores, familia y servicios sociales</v>
      </c>
      <c r="U790" s="57" t="str">
        <f>MID(Tabla1[[#This Row],[Aplicación]],9,4)</f>
        <v>2315</v>
      </c>
      <c r="V790" s="54" t="str">
        <f>VLOOKUP(Tabla1[[#This Row],[PROGRAMA]],Hoja1!A:B,2,FALSE)</f>
        <v>2315. Políticas de Igualdad e infancia</v>
      </c>
      <c r="W790" s="57" t="str">
        <f>MID(Tabla1[[#This Row],[Aplicación]],14,2)</f>
        <v>22</v>
      </c>
      <c r="X790" s="57" t="str">
        <f>MID(Tabla1[[#This Row],[Aplicación]],14,6)</f>
        <v>22611</v>
      </c>
    </row>
    <row r="791" spans="1:24" hidden="1" x14ac:dyDescent="0.25">
      <c r="A791" s="60">
        <v>220240005066</v>
      </c>
      <c r="B791" s="43" t="s">
        <v>390</v>
      </c>
      <c r="C791" s="61">
        <v>45358</v>
      </c>
      <c r="D791" s="60">
        <v>22024002446</v>
      </c>
      <c r="E791" s="43" t="s">
        <v>1440</v>
      </c>
      <c r="F791" s="62">
        <v>1584</v>
      </c>
      <c r="G791" s="43" t="s">
        <v>42</v>
      </c>
      <c r="H791" s="43" t="s">
        <v>2242</v>
      </c>
      <c r="I791" s="60">
        <v>220</v>
      </c>
      <c r="J791" s="43" t="s">
        <v>398</v>
      </c>
      <c r="K791" s="43" t="s">
        <v>398</v>
      </c>
      <c r="L791" s="43" t="s">
        <v>399</v>
      </c>
      <c r="M791" s="43" t="s">
        <v>585</v>
      </c>
      <c r="N791" s="43" t="s">
        <v>539</v>
      </c>
      <c r="O791" s="52" t="s">
        <v>326</v>
      </c>
      <c r="P791" s="63" t="s">
        <v>276</v>
      </c>
      <c r="Q791" s="57" t="str">
        <f>MID(Tabla1[[#This Row],[Aplicación]],14,1)</f>
        <v>2</v>
      </c>
      <c r="R791" s="35" t="s">
        <v>265</v>
      </c>
      <c r="S791" s="57" t="str">
        <f>MID(Tabla1[[#This Row],[Aplicación]],6,2)</f>
        <v>01</v>
      </c>
      <c r="T791" s="54" t="str">
        <f>VLOOKUP(Tabla1[[#This Row],[AREA]],Hoja1!A:B,2,FALSE)</f>
        <v>01. Alcaldía</v>
      </c>
      <c r="U791" s="57" t="str">
        <f>MID(Tabla1[[#This Row],[Aplicación]],9,4)</f>
        <v>9206</v>
      </c>
      <c r="V791" s="54" t="str">
        <f>VLOOKUP(Tabla1[[#This Row],[PROGRAMA]],Hoja1!A:B,2,FALSE)</f>
        <v>9206. Archivo municipal</v>
      </c>
      <c r="W791" s="57" t="str">
        <f>MID(Tabla1[[#This Row],[Aplicación]],14,2)</f>
        <v>22</v>
      </c>
      <c r="X791" s="57" t="str">
        <f>MID(Tabla1[[#This Row],[Aplicación]],14,6)</f>
        <v>22799</v>
      </c>
    </row>
    <row r="792" spans="1:24" hidden="1" x14ac:dyDescent="0.25">
      <c r="A792" s="60">
        <v>220240003084</v>
      </c>
      <c r="B792" s="43" t="s">
        <v>390</v>
      </c>
      <c r="C792" s="61">
        <v>45343</v>
      </c>
      <c r="D792" s="60">
        <v>22024001825</v>
      </c>
      <c r="E792" s="43" t="s">
        <v>1174</v>
      </c>
      <c r="F792" s="62">
        <v>1600</v>
      </c>
      <c r="G792" s="43" t="s">
        <v>360</v>
      </c>
      <c r="H792" s="43" t="s">
        <v>2243</v>
      </c>
      <c r="I792" s="60">
        <v>220</v>
      </c>
      <c r="J792" s="43" t="s">
        <v>398</v>
      </c>
      <c r="K792" s="43" t="s">
        <v>398</v>
      </c>
      <c r="L792" s="43" t="s">
        <v>413</v>
      </c>
      <c r="M792" s="43" t="s">
        <v>585</v>
      </c>
      <c r="N792" s="43" t="s">
        <v>539</v>
      </c>
      <c r="O792" s="52" t="s">
        <v>326</v>
      </c>
      <c r="P792" s="63" t="s">
        <v>276</v>
      </c>
      <c r="Q792" s="57" t="str">
        <f>MID(Tabla1[[#This Row],[Aplicación]],14,1)</f>
        <v>2</v>
      </c>
      <c r="R792" s="35" t="s">
        <v>265</v>
      </c>
      <c r="S792" s="57" t="str">
        <f>MID(Tabla1[[#This Row],[Aplicación]],6,2)</f>
        <v>11</v>
      </c>
      <c r="T792" s="54" t="str">
        <f>VLOOKUP(Tabla1[[#This Row],[AREA]],Hoja1!A:B,2,FALSE)</f>
        <v>11. Salud pública y seguridad ciudadana</v>
      </c>
      <c r="U792" s="57" t="str">
        <f>MID(Tabla1[[#This Row],[Aplicación]],9,4)</f>
        <v>1321</v>
      </c>
      <c r="V792" s="54" t="str">
        <f>VLOOKUP(Tabla1[[#This Row],[PROGRAMA]],Hoja1!A:B,2,FALSE)</f>
        <v>1321. Policía municipal</v>
      </c>
      <c r="W792" s="57" t="str">
        <f>MID(Tabla1[[#This Row],[Aplicación]],14,2)</f>
        <v>21</v>
      </c>
      <c r="X792" s="57" t="str">
        <f>MID(Tabla1[[#This Row],[Aplicación]],14,6)</f>
        <v>213</v>
      </c>
    </row>
    <row r="793" spans="1:24" hidden="1" x14ac:dyDescent="0.25">
      <c r="A793" s="60">
        <v>220240000727</v>
      </c>
      <c r="B793" s="43" t="s">
        <v>390</v>
      </c>
      <c r="C793" s="61">
        <v>45327</v>
      </c>
      <c r="D793" s="60">
        <v>22024000032</v>
      </c>
      <c r="E793" s="43" t="s">
        <v>1441</v>
      </c>
      <c r="F793" s="62">
        <v>1600</v>
      </c>
      <c r="G793" s="43" t="s">
        <v>742</v>
      </c>
      <c r="H793" s="43" t="s">
        <v>2244</v>
      </c>
      <c r="I793" s="60">
        <v>220</v>
      </c>
      <c r="J793" s="43" t="s">
        <v>537</v>
      </c>
      <c r="K793" s="43" t="s">
        <v>537</v>
      </c>
      <c r="L793" s="43" t="s">
        <v>399</v>
      </c>
      <c r="M793" s="43" t="s">
        <v>585</v>
      </c>
      <c r="N793" s="43" t="s">
        <v>539</v>
      </c>
      <c r="O793" s="52" t="s">
        <v>326</v>
      </c>
      <c r="P793" s="63" t="s">
        <v>276</v>
      </c>
      <c r="Q793" s="57" t="str">
        <f>MID(Tabla1[[#This Row],[Aplicación]],14,1)</f>
        <v>2</v>
      </c>
      <c r="R793" s="35" t="s">
        <v>265</v>
      </c>
      <c r="S793" s="57" t="str">
        <f>MID(Tabla1[[#This Row],[Aplicación]],6,2)</f>
        <v>01</v>
      </c>
      <c r="T793" s="54" t="str">
        <f>VLOOKUP(Tabla1[[#This Row],[AREA]],Hoja1!A:B,2,FALSE)</f>
        <v>01. Alcaldía</v>
      </c>
      <c r="U793" s="57" t="str">
        <f>MID(Tabla1[[#This Row],[Aplicación]],9,4)</f>
        <v>9205</v>
      </c>
      <c r="V793" s="54" t="str">
        <f>VLOOKUP(Tabla1[[#This Row],[PROGRAMA]],Hoja1!A:B,2,FALSE)</f>
        <v>9205. Imprenta municipal</v>
      </c>
      <c r="W793" s="57" t="str">
        <f>MID(Tabla1[[#This Row],[Aplicación]],14,2)</f>
        <v>22</v>
      </c>
      <c r="X793" s="57" t="str">
        <f>MID(Tabla1[[#This Row],[Aplicación]],14,6)</f>
        <v>22699</v>
      </c>
    </row>
    <row r="794" spans="1:24" hidden="1" x14ac:dyDescent="0.25">
      <c r="A794" s="60">
        <v>220240000765</v>
      </c>
      <c r="B794" s="43" t="s">
        <v>390</v>
      </c>
      <c r="C794" s="61">
        <v>45327</v>
      </c>
      <c r="D794" s="60">
        <v>22024000483</v>
      </c>
      <c r="E794" s="43" t="s">
        <v>1442</v>
      </c>
      <c r="F794" s="62">
        <v>1600</v>
      </c>
      <c r="G794" s="43" t="s">
        <v>284</v>
      </c>
      <c r="H794" s="43" t="s">
        <v>2245</v>
      </c>
      <c r="I794" s="60">
        <v>220</v>
      </c>
      <c r="J794" s="43" t="s">
        <v>841</v>
      </c>
      <c r="K794" s="43" t="s">
        <v>398</v>
      </c>
      <c r="L794" s="43" t="s">
        <v>399</v>
      </c>
      <c r="M794" s="43" t="s">
        <v>585</v>
      </c>
      <c r="N794" s="43" t="s">
        <v>539</v>
      </c>
      <c r="O794" s="52" t="s">
        <v>326</v>
      </c>
      <c r="P794" s="63" t="s">
        <v>276</v>
      </c>
      <c r="Q794" s="57" t="str">
        <f>MID(Tabla1[[#This Row],[Aplicación]],14,1)</f>
        <v>2</v>
      </c>
      <c r="R794" s="35" t="s">
        <v>265</v>
      </c>
      <c r="S794" s="57" t="str">
        <f>MID(Tabla1[[#This Row],[Aplicación]],6,2)</f>
        <v>04</v>
      </c>
      <c r="T794" s="54" t="str">
        <f>VLOOKUP(Tabla1[[#This Row],[AREA]],Hoja1!A:B,2,FALSE)</f>
        <v>04. Hacienda, personal y modernización administrativa</v>
      </c>
      <c r="U794" s="57" t="str">
        <f>MID(Tabla1[[#This Row],[Aplicación]],9,4)</f>
        <v>3121</v>
      </c>
      <c r="V794" s="54" t="str">
        <f>VLOOKUP(Tabla1[[#This Row],[PROGRAMA]],Hoja1!A:B,2,FALSE)</f>
        <v>3121. Prevención y salud laboral</v>
      </c>
      <c r="W794" s="57" t="str">
        <f>MID(Tabla1[[#This Row],[Aplicación]],14,2)</f>
        <v>22</v>
      </c>
      <c r="X794" s="57" t="str">
        <f>MID(Tabla1[[#This Row],[Aplicación]],14,6)</f>
        <v>22199</v>
      </c>
    </row>
    <row r="795" spans="1:24" hidden="1" x14ac:dyDescent="0.25">
      <c r="A795" s="60">
        <v>220240007181</v>
      </c>
      <c r="B795" s="43" t="s">
        <v>390</v>
      </c>
      <c r="C795" s="61">
        <v>45369</v>
      </c>
      <c r="D795" s="60">
        <v>22024003381</v>
      </c>
      <c r="E795" s="43" t="s">
        <v>1443</v>
      </c>
      <c r="F795" s="62">
        <v>1621.4</v>
      </c>
      <c r="G795" s="43" t="s">
        <v>2246</v>
      </c>
      <c r="H795" s="43" t="s">
        <v>2247</v>
      </c>
      <c r="I795" s="60">
        <v>220</v>
      </c>
      <c r="J795" s="43" t="s">
        <v>398</v>
      </c>
      <c r="K795" s="43" t="s">
        <v>398</v>
      </c>
      <c r="L795" s="43" t="s">
        <v>399</v>
      </c>
      <c r="M795" s="43" t="s">
        <v>585</v>
      </c>
      <c r="N795" s="43" t="s">
        <v>539</v>
      </c>
      <c r="O795" s="52" t="s">
        <v>326</v>
      </c>
      <c r="P795" s="63" t="s">
        <v>276</v>
      </c>
      <c r="Q795" s="57" t="str">
        <f>MID(Tabla1[[#This Row],[Aplicación]],14,1)</f>
        <v>2</v>
      </c>
      <c r="R795" s="35" t="s">
        <v>265</v>
      </c>
      <c r="S795" s="57" t="str">
        <f>MID(Tabla1[[#This Row],[Aplicación]],6,2)</f>
        <v>05</v>
      </c>
      <c r="T795" s="54" t="str">
        <f>VLOOKUP(Tabla1[[#This Row],[AREA]],Hoja1!A:B,2,FALSE)</f>
        <v>05. Comercio, mercados y consumo</v>
      </c>
      <c r="U795" s="57" t="str">
        <f>MID(Tabla1[[#This Row],[Aplicación]],9,4)</f>
        <v>4312</v>
      </c>
      <c r="V795" s="54" t="str">
        <f>VLOOKUP(Tabla1[[#This Row],[PROGRAMA]],Hoja1!A:B,2,FALSE)</f>
        <v>4312. Mercados</v>
      </c>
      <c r="W795" s="57" t="str">
        <f>MID(Tabla1[[#This Row],[Aplicación]],14,2)</f>
        <v>22</v>
      </c>
      <c r="X795" s="57" t="str">
        <f>MID(Tabla1[[#This Row],[Aplicación]],14,6)</f>
        <v>22706</v>
      </c>
    </row>
    <row r="796" spans="1:24" hidden="1" x14ac:dyDescent="0.25">
      <c r="A796" s="60">
        <v>220240003032</v>
      </c>
      <c r="B796" s="43" t="s">
        <v>390</v>
      </c>
      <c r="C796" s="61">
        <v>45343</v>
      </c>
      <c r="D796" s="60">
        <v>22024001649</v>
      </c>
      <c r="E796" s="43" t="s">
        <v>1416</v>
      </c>
      <c r="F796" s="62">
        <v>1633.5</v>
      </c>
      <c r="G796" s="43" t="s">
        <v>753</v>
      </c>
      <c r="H796" s="43" t="s">
        <v>2248</v>
      </c>
      <c r="I796" s="60">
        <v>220</v>
      </c>
      <c r="J796" s="43" t="s">
        <v>420</v>
      </c>
      <c r="K796" s="43" t="s">
        <v>420</v>
      </c>
      <c r="L796" s="43" t="s">
        <v>399</v>
      </c>
      <c r="M796" s="43" t="s">
        <v>585</v>
      </c>
      <c r="N796" s="43" t="s">
        <v>539</v>
      </c>
      <c r="O796" s="52" t="s">
        <v>326</v>
      </c>
      <c r="P796" s="63" t="s">
        <v>276</v>
      </c>
      <c r="Q796" s="57" t="str">
        <f>MID(Tabla1[[#This Row],[Aplicación]],14,1)</f>
        <v>2</v>
      </c>
      <c r="R796" s="35" t="s">
        <v>265</v>
      </c>
      <c r="S796" s="57" t="str">
        <f>MID(Tabla1[[#This Row],[Aplicación]],6,2)</f>
        <v>07</v>
      </c>
      <c r="T796" s="54" t="str">
        <f>VLOOKUP(Tabla1[[#This Row],[AREA]],Hoja1!A:B,2,FALSE)</f>
        <v>07. Medio ambiente</v>
      </c>
      <c r="U796" s="57" t="str">
        <f>MID(Tabla1[[#This Row],[Aplicación]],9,4)</f>
        <v>1721</v>
      </c>
      <c r="V796" s="54" t="str">
        <f>VLOOKUP(Tabla1[[#This Row],[PROGRAMA]],Hoja1!A:B,2,FALSE)</f>
        <v>1721. Protección del medio ambiente</v>
      </c>
      <c r="W796" s="57" t="str">
        <f>MID(Tabla1[[#This Row],[Aplicación]],14,2)</f>
        <v>22</v>
      </c>
      <c r="X796" s="57" t="str">
        <f>MID(Tabla1[[#This Row],[Aplicación]],14,6)</f>
        <v>22706</v>
      </c>
    </row>
    <row r="797" spans="1:24" hidden="1" x14ac:dyDescent="0.25">
      <c r="A797" s="60">
        <v>220240003048</v>
      </c>
      <c r="B797" s="43" t="s">
        <v>390</v>
      </c>
      <c r="C797" s="61">
        <v>45343</v>
      </c>
      <c r="D797" s="60">
        <v>22024001657</v>
      </c>
      <c r="E797" s="43" t="s">
        <v>1444</v>
      </c>
      <c r="F797" s="62">
        <v>1646.33</v>
      </c>
      <c r="G797" s="43" t="s">
        <v>999</v>
      </c>
      <c r="H797" s="43" t="s">
        <v>2249</v>
      </c>
      <c r="I797" s="60">
        <v>220</v>
      </c>
      <c r="J797" s="43" t="s">
        <v>616</v>
      </c>
      <c r="K797" s="43" t="s">
        <v>398</v>
      </c>
      <c r="L797" s="43" t="s">
        <v>399</v>
      </c>
      <c r="M797" s="43" t="s">
        <v>585</v>
      </c>
      <c r="N797" s="43" t="s">
        <v>539</v>
      </c>
      <c r="O797" s="52" t="s">
        <v>326</v>
      </c>
      <c r="P797" s="63" t="s">
        <v>276</v>
      </c>
      <c r="Q797" s="57" t="str">
        <f>MID(Tabla1[[#This Row],[Aplicación]],14,1)</f>
        <v>2</v>
      </c>
      <c r="R797" s="35" t="s">
        <v>265</v>
      </c>
      <c r="S797" s="57" t="str">
        <f>MID(Tabla1[[#This Row],[Aplicación]],6,2)</f>
        <v>09</v>
      </c>
      <c r="T797" s="54" t="str">
        <f>VLOOKUP(Tabla1[[#This Row],[AREA]],Hoja1!A:B,2,FALSE)</f>
        <v>09. Turismo, eventos y marca ciudad</v>
      </c>
      <c r="U797" s="57" t="str">
        <f>MID(Tabla1[[#This Row],[Aplicación]],9,4)</f>
        <v>4321</v>
      </c>
      <c r="V797" s="54" t="str">
        <f>VLOOKUP(Tabla1[[#This Row],[PROGRAMA]],Hoja1!A:B,2,FALSE)</f>
        <v>4321. Turismo</v>
      </c>
      <c r="W797" s="57" t="str">
        <f>MID(Tabla1[[#This Row],[Aplicación]],14,2)</f>
        <v>22</v>
      </c>
      <c r="X797" s="57" t="str">
        <f>MID(Tabla1[[#This Row],[Aplicación]],14,6)</f>
        <v>22700</v>
      </c>
    </row>
    <row r="798" spans="1:24" hidden="1" x14ac:dyDescent="0.25">
      <c r="A798" s="60">
        <v>220239000737</v>
      </c>
      <c r="B798" s="43" t="s">
        <v>390</v>
      </c>
      <c r="C798" s="61">
        <v>45292</v>
      </c>
      <c r="D798" s="60">
        <v>22024001274</v>
      </c>
      <c r="E798" s="43" t="s">
        <v>1158</v>
      </c>
      <c r="F798" s="62">
        <v>1822.92</v>
      </c>
      <c r="G798" s="43" t="s">
        <v>18</v>
      </c>
      <c r="H798" s="43" t="s">
        <v>2250</v>
      </c>
      <c r="I798" s="60">
        <v>220</v>
      </c>
      <c r="J798" s="43" t="s">
        <v>398</v>
      </c>
      <c r="K798" s="43" t="s">
        <v>398</v>
      </c>
      <c r="L798" s="43" t="s">
        <v>399</v>
      </c>
      <c r="M798" s="43" t="s">
        <v>585</v>
      </c>
      <c r="N798" s="43" t="s">
        <v>539</v>
      </c>
      <c r="O798" s="52" t="s">
        <v>326</v>
      </c>
      <c r="P798" s="63" t="s">
        <v>276</v>
      </c>
      <c r="Q798" s="57" t="str">
        <f>MID(Tabla1[[#This Row],[Aplicación]],14,1)</f>
        <v>2</v>
      </c>
      <c r="R798" s="35" t="s">
        <v>265</v>
      </c>
      <c r="S798" s="57" t="str">
        <f>MID(Tabla1[[#This Row],[Aplicación]],6,2)</f>
        <v>10</v>
      </c>
      <c r="T798" s="54" t="str">
        <f>VLOOKUP(Tabla1[[#This Row],[AREA]],Hoja1!A:B,2,FALSE)</f>
        <v>10. Personas mayores, familia y servicios sociales</v>
      </c>
      <c r="U798" s="57" t="str">
        <f>MID(Tabla1[[#This Row],[Aplicación]],9,4)</f>
        <v>2312</v>
      </c>
      <c r="V798" s="54" t="str">
        <f>VLOOKUP(Tabla1[[#This Row],[PROGRAMA]],Hoja1!A:B,2,FALSE)</f>
        <v>2312. Iniciativas sociales</v>
      </c>
      <c r="W798" s="57" t="str">
        <f>MID(Tabla1[[#This Row],[Aplicación]],14,2)</f>
        <v>21</v>
      </c>
      <c r="X798" s="57" t="str">
        <f>MID(Tabla1[[#This Row],[Aplicación]],14,6)</f>
        <v>213</v>
      </c>
    </row>
    <row r="799" spans="1:24" hidden="1" x14ac:dyDescent="0.25">
      <c r="A799" s="60">
        <v>220240005355</v>
      </c>
      <c r="B799" s="43" t="s">
        <v>390</v>
      </c>
      <c r="C799" s="61">
        <v>45359</v>
      </c>
      <c r="D799" s="60">
        <v>22024003135</v>
      </c>
      <c r="E799" s="43" t="s">
        <v>1256</v>
      </c>
      <c r="F799" s="62">
        <v>1672</v>
      </c>
      <c r="G799" s="43" t="s">
        <v>44</v>
      </c>
      <c r="H799" s="43" t="s">
        <v>2251</v>
      </c>
      <c r="I799" s="60">
        <v>220</v>
      </c>
      <c r="J799" s="43" t="s">
        <v>572</v>
      </c>
      <c r="K799" s="43" t="s">
        <v>398</v>
      </c>
      <c r="L799" s="43" t="s">
        <v>399</v>
      </c>
      <c r="M799" s="43" t="s">
        <v>585</v>
      </c>
      <c r="N799" s="43" t="s">
        <v>539</v>
      </c>
      <c r="O799" s="52" t="s">
        <v>326</v>
      </c>
      <c r="P799" s="63" t="s">
        <v>276</v>
      </c>
      <c r="Q799" s="57" t="str">
        <f>MID(Tabla1[[#This Row],[Aplicación]],14,1)</f>
        <v>2</v>
      </c>
      <c r="R799" s="35" t="s">
        <v>265</v>
      </c>
      <c r="S799" s="57" t="str">
        <f>MID(Tabla1[[#This Row],[Aplicación]],6,2)</f>
        <v>06</v>
      </c>
      <c r="T799" s="54" t="str">
        <f>VLOOKUP(Tabla1[[#This Row],[AREA]],Hoja1!A:B,2,FALSE)</f>
        <v>06. Educación y cultura</v>
      </c>
      <c r="U799" s="57" t="str">
        <f>MID(Tabla1[[#This Row],[Aplicación]],9,4)</f>
        <v>3261</v>
      </c>
      <c r="V799" s="54" t="str">
        <f>VLOOKUP(Tabla1[[#This Row],[PROGRAMA]],Hoja1!A:B,2,FALSE)</f>
        <v>3261. Servicios complementarios de educación</v>
      </c>
      <c r="W799" s="57" t="str">
        <f>MID(Tabla1[[#This Row],[Aplicación]],14,2)</f>
        <v>22</v>
      </c>
      <c r="X799" s="57" t="str">
        <f>MID(Tabla1[[#This Row],[Aplicación]],14,6)</f>
        <v>22799</v>
      </c>
    </row>
    <row r="800" spans="1:24" hidden="1" x14ac:dyDescent="0.25">
      <c r="A800" s="60">
        <v>220239000824</v>
      </c>
      <c r="B800" s="43" t="s">
        <v>390</v>
      </c>
      <c r="C800" s="61">
        <v>45292</v>
      </c>
      <c r="D800" s="60">
        <v>22024001371</v>
      </c>
      <c r="E800" s="43" t="s">
        <v>1405</v>
      </c>
      <c r="F800" s="62">
        <v>1815</v>
      </c>
      <c r="G800" s="43" t="s">
        <v>701</v>
      </c>
      <c r="H800" s="43" t="s">
        <v>2252</v>
      </c>
      <c r="I800" s="60">
        <v>220</v>
      </c>
      <c r="J800" s="43" t="s">
        <v>398</v>
      </c>
      <c r="K800" s="43" t="s">
        <v>398</v>
      </c>
      <c r="L800" s="43" t="s">
        <v>399</v>
      </c>
      <c r="M800" s="43" t="s">
        <v>585</v>
      </c>
      <c r="N800" s="43" t="s">
        <v>539</v>
      </c>
      <c r="O800" s="52" t="s">
        <v>326</v>
      </c>
      <c r="P800" s="63" t="s">
        <v>276</v>
      </c>
      <c r="Q800" s="57" t="str">
        <f>MID(Tabla1[[#This Row],[Aplicación]],14,1)</f>
        <v>2</v>
      </c>
      <c r="R800" s="35" t="s">
        <v>265</v>
      </c>
      <c r="S800" s="57" t="str">
        <f>MID(Tabla1[[#This Row],[Aplicación]],6,2)</f>
        <v>01</v>
      </c>
      <c r="T800" s="54" t="str">
        <f>VLOOKUP(Tabla1[[#This Row],[AREA]],Hoja1!A:B,2,FALSE)</f>
        <v>01. Alcaldía</v>
      </c>
      <c r="U800" s="57" t="str">
        <f>MID(Tabla1[[#This Row],[Aplicación]],9,4)</f>
        <v>9207</v>
      </c>
      <c r="V800" s="54" t="str">
        <f>VLOOKUP(Tabla1[[#This Row],[PROGRAMA]],Hoja1!A:B,2,FALSE)</f>
        <v>9207. Gobierno y relaciones</v>
      </c>
      <c r="W800" s="57" t="str">
        <f>MID(Tabla1[[#This Row],[Aplicación]],14,2)</f>
        <v>22</v>
      </c>
      <c r="X800" s="57" t="str">
        <f>MID(Tabla1[[#This Row],[Aplicación]],14,6)</f>
        <v>22699</v>
      </c>
    </row>
    <row r="801" spans="1:24" hidden="1" x14ac:dyDescent="0.25">
      <c r="A801" s="60">
        <v>220240000812</v>
      </c>
      <c r="B801" s="43" t="s">
        <v>390</v>
      </c>
      <c r="C801" s="61">
        <v>45330</v>
      </c>
      <c r="D801" s="60">
        <v>22024000886</v>
      </c>
      <c r="E801" s="43" t="s">
        <v>1256</v>
      </c>
      <c r="F801" s="62">
        <v>1741.19</v>
      </c>
      <c r="G801" s="43" t="s">
        <v>2254</v>
      </c>
      <c r="H801" s="43" t="s">
        <v>2255</v>
      </c>
      <c r="I801" s="60">
        <v>220</v>
      </c>
      <c r="J801" s="43" t="s">
        <v>398</v>
      </c>
      <c r="K801" s="43" t="s">
        <v>398</v>
      </c>
      <c r="L801" s="43" t="s">
        <v>399</v>
      </c>
      <c r="M801" s="43" t="s">
        <v>585</v>
      </c>
      <c r="N801" s="43" t="s">
        <v>539</v>
      </c>
      <c r="O801" s="52" t="s">
        <v>326</v>
      </c>
      <c r="P801" s="63" t="s">
        <v>276</v>
      </c>
      <c r="Q801" s="57" t="str">
        <f>MID(Tabla1[[#This Row],[Aplicación]],14,1)</f>
        <v>2</v>
      </c>
      <c r="R801" s="35" t="s">
        <v>265</v>
      </c>
      <c r="S801" s="57" t="str">
        <f>MID(Tabla1[[#This Row],[Aplicación]],6,2)</f>
        <v>06</v>
      </c>
      <c r="T801" s="54" t="str">
        <f>VLOOKUP(Tabla1[[#This Row],[AREA]],Hoja1!A:B,2,FALSE)</f>
        <v>06. Educación y cultura</v>
      </c>
      <c r="U801" s="57" t="str">
        <f>MID(Tabla1[[#This Row],[Aplicación]],9,4)</f>
        <v>3261</v>
      </c>
      <c r="V801" s="54" t="str">
        <f>VLOOKUP(Tabla1[[#This Row],[PROGRAMA]],Hoja1!A:B,2,FALSE)</f>
        <v>3261. Servicios complementarios de educación</v>
      </c>
      <c r="W801" s="57" t="str">
        <f>MID(Tabla1[[#This Row],[Aplicación]],14,2)</f>
        <v>22</v>
      </c>
      <c r="X801" s="57" t="str">
        <f>MID(Tabla1[[#This Row],[Aplicación]],14,6)</f>
        <v>22799</v>
      </c>
    </row>
    <row r="802" spans="1:24" hidden="1" x14ac:dyDescent="0.25">
      <c r="A802" s="60">
        <v>220240000785</v>
      </c>
      <c r="B802" s="43" t="s">
        <v>390</v>
      </c>
      <c r="C802" s="61">
        <v>45329</v>
      </c>
      <c r="D802" s="60">
        <v>22024000617</v>
      </c>
      <c r="E802" s="43" t="s">
        <v>1440</v>
      </c>
      <c r="F802" s="62">
        <v>1742.27</v>
      </c>
      <c r="G802" s="43" t="s">
        <v>368</v>
      </c>
      <c r="H802" s="43" t="s">
        <v>2256</v>
      </c>
      <c r="I802" s="60">
        <v>220</v>
      </c>
      <c r="J802" s="43" t="s">
        <v>695</v>
      </c>
      <c r="K802" s="43" t="s">
        <v>398</v>
      </c>
      <c r="L802" s="43" t="s">
        <v>399</v>
      </c>
      <c r="M802" s="43" t="s">
        <v>585</v>
      </c>
      <c r="N802" s="43" t="s">
        <v>539</v>
      </c>
      <c r="O802" s="52" t="s">
        <v>326</v>
      </c>
      <c r="P802" s="63" t="s">
        <v>276</v>
      </c>
      <c r="Q802" s="57" t="str">
        <f>MID(Tabla1[[#This Row],[Aplicación]],14,1)</f>
        <v>2</v>
      </c>
      <c r="R802" s="35" t="s">
        <v>265</v>
      </c>
      <c r="S802" s="57" t="str">
        <f>MID(Tabla1[[#This Row],[Aplicación]],6,2)</f>
        <v>01</v>
      </c>
      <c r="T802" s="54" t="str">
        <f>VLOOKUP(Tabla1[[#This Row],[AREA]],Hoja1!A:B,2,FALSE)</f>
        <v>01. Alcaldía</v>
      </c>
      <c r="U802" s="57" t="str">
        <f>MID(Tabla1[[#This Row],[Aplicación]],9,4)</f>
        <v>9206</v>
      </c>
      <c r="V802" s="54" t="str">
        <f>VLOOKUP(Tabla1[[#This Row],[PROGRAMA]],Hoja1!A:B,2,FALSE)</f>
        <v>9206. Archivo municipal</v>
      </c>
      <c r="W802" s="57" t="str">
        <f>MID(Tabla1[[#This Row],[Aplicación]],14,2)</f>
        <v>22</v>
      </c>
      <c r="X802" s="57" t="str">
        <f>MID(Tabla1[[#This Row],[Aplicación]],14,6)</f>
        <v>22799</v>
      </c>
    </row>
    <row r="803" spans="1:24" hidden="1" x14ac:dyDescent="0.25">
      <c r="A803" s="60">
        <v>220240000827</v>
      </c>
      <c r="B803" s="43" t="s">
        <v>390</v>
      </c>
      <c r="C803" s="61">
        <v>45330</v>
      </c>
      <c r="D803" s="60">
        <v>22024000937</v>
      </c>
      <c r="E803" s="43" t="s">
        <v>1416</v>
      </c>
      <c r="F803" s="62">
        <v>1754.5</v>
      </c>
      <c r="G803" s="43" t="s">
        <v>290</v>
      </c>
      <c r="H803" s="43" t="s">
        <v>2257</v>
      </c>
      <c r="I803" s="60">
        <v>220</v>
      </c>
      <c r="J803" s="43" t="s">
        <v>755</v>
      </c>
      <c r="K803" s="43" t="s">
        <v>481</v>
      </c>
      <c r="L803" s="43" t="s">
        <v>399</v>
      </c>
      <c r="M803" s="43" t="s">
        <v>585</v>
      </c>
      <c r="N803" s="43" t="s">
        <v>539</v>
      </c>
      <c r="O803" s="52" t="s">
        <v>326</v>
      </c>
      <c r="P803" s="63" t="s">
        <v>276</v>
      </c>
      <c r="Q803" s="57" t="str">
        <f>MID(Tabla1[[#This Row],[Aplicación]],14,1)</f>
        <v>2</v>
      </c>
      <c r="R803" s="35" t="s">
        <v>265</v>
      </c>
      <c r="S803" s="57" t="str">
        <f>MID(Tabla1[[#This Row],[Aplicación]],6,2)</f>
        <v>07</v>
      </c>
      <c r="T803" s="54" t="str">
        <f>VLOOKUP(Tabla1[[#This Row],[AREA]],Hoja1!A:B,2,FALSE)</f>
        <v>07. Medio ambiente</v>
      </c>
      <c r="U803" s="57" t="str">
        <f>MID(Tabla1[[#This Row],[Aplicación]],9,4)</f>
        <v>1721</v>
      </c>
      <c r="V803" s="54" t="str">
        <f>VLOOKUP(Tabla1[[#This Row],[PROGRAMA]],Hoja1!A:B,2,FALSE)</f>
        <v>1721. Protección del medio ambiente</v>
      </c>
      <c r="W803" s="57" t="str">
        <f>MID(Tabla1[[#This Row],[Aplicación]],14,2)</f>
        <v>22</v>
      </c>
      <c r="X803" s="57" t="str">
        <f>MID(Tabla1[[#This Row],[Aplicación]],14,6)</f>
        <v>22706</v>
      </c>
    </row>
    <row r="804" spans="1:24" hidden="1" x14ac:dyDescent="0.25">
      <c r="A804" s="60">
        <v>220240003037</v>
      </c>
      <c r="B804" s="43" t="s">
        <v>390</v>
      </c>
      <c r="C804" s="61">
        <v>45343</v>
      </c>
      <c r="D804" s="60">
        <v>22024001652</v>
      </c>
      <c r="E804" s="43" t="s">
        <v>1283</v>
      </c>
      <c r="F804" s="62">
        <v>1815</v>
      </c>
      <c r="G804" s="43" t="s">
        <v>376</v>
      </c>
      <c r="H804" s="43" t="s">
        <v>2258</v>
      </c>
      <c r="I804" s="60">
        <v>220</v>
      </c>
      <c r="J804" s="43" t="s">
        <v>880</v>
      </c>
      <c r="K804" s="43" t="s">
        <v>398</v>
      </c>
      <c r="L804" s="43" t="s">
        <v>399</v>
      </c>
      <c r="M804" s="43" t="s">
        <v>585</v>
      </c>
      <c r="N804" s="43" t="s">
        <v>539</v>
      </c>
      <c r="O804" s="52" t="s">
        <v>326</v>
      </c>
      <c r="P804" s="63" t="s">
        <v>276</v>
      </c>
      <c r="Q804" s="57" t="str">
        <f>MID(Tabla1[[#This Row],[Aplicación]],14,1)</f>
        <v>2</v>
      </c>
      <c r="R804" s="35" t="s">
        <v>265</v>
      </c>
      <c r="S804" s="57" t="str">
        <f>MID(Tabla1[[#This Row],[Aplicación]],6,2)</f>
        <v>10</v>
      </c>
      <c r="T804" s="54" t="str">
        <f>VLOOKUP(Tabla1[[#This Row],[AREA]],Hoja1!A:B,2,FALSE)</f>
        <v>10. Personas mayores, familia y servicios sociales</v>
      </c>
      <c r="U804" s="57" t="str">
        <f>MID(Tabla1[[#This Row],[Aplicación]],9,4)</f>
        <v>2315</v>
      </c>
      <c r="V804" s="54" t="str">
        <f>VLOOKUP(Tabla1[[#This Row],[PROGRAMA]],Hoja1!A:B,2,FALSE)</f>
        <v>2315. Políticas de Igualdad e infancia</v>
      </c>
      <c r="W804" s="57" t="str">
        <f>MID(Tabla1[[#This Row],[Aplicación]],14,2)</f>
        <v>22</v>
      </c>
      <c r="X804" s="57" t="str">
        <f>MID(Tabla1[[#This Row],[Aplicación]],14,6)</f>
        <v>22611</v>
      </c>
    </row>
    <row r="805" spans="1:24" hidden="1" x14ac:dyDescent="0.25">
      <c r="A805" s="60">
        <v>220240000753</v>
      </c>
      <c r="B805" s="43" t="s">
        <v>390</v>
      </c>
      <c r="C805" s="61">
        <v>45327</v>
      </c>
      <c r="D805" s="60">
        <v>22024000457</v>
      </c>
      <c r="E805" s="43" t="s">
        <v>1428</v>
      </c>
      <c r="F805" s="62">
        <v>1815</v>
      </c>
      <c r="G805" s="43" t="s">
        <v>730</v>
      </c>
      <c r="H805" s="43" t="s">
        <v>2259</v>
      </c>
      <c r="I805" s="60">
        <v>220</v>
      </c>
      <c r="J805" s="43" t="s">
        <v>398</v>
      </c>
      <c r="K805" s="43" t="s">
        <v>398</v>
      </c>
      <c r="L805" s="43" t="s">
        <v>399</v>
      </c>
      <c r="M805" s="43" t="s">
        <v>585</v>
      </c>
      <c r="N805" s="43" t="s">
        <v>539</v>
      </c>
      <c r="O805" s="52" t="s">
        <v>326</v>
      </c>
      <c r="P805" s="63" t="s">
        <v>276</v>
      </c>
      <c r="Q805" s="57" t="str">
        <f>MID(Tabla1[[#This Row],[Aplicación]],14,1)</f>
        <v>2</v>
      </c>
      <c r="R805" s="35" t="s">
        <v>265</v>
      </c>
      <c r="S805" s="57" t="str">
        <f>MID(Tabla1[[#This Row],[Aplicación]],6,2)</f>
        <v>09</v>
      </c>
      <c r="T805" s="54" t="str">
        <f>VLOOKUP(Tabla1[[#This Row],[AREA]],Hoja1!A:B,2,FALSE)</f>
        <v>09. Turismo, eventos y marca ciudad</v>
      </c>
      <c r="U805" s="57" t="str">
        <f>MID(Tabla1[[#This Row],[Aplicación]],9,4)</f>
        <v>4321</v>
      </c>
      <c r="V805" s="54" t="str">
        <f>VLOOKUP(Tabla1[[#This Row],[PROGRAMA]],Hoja1!A:B,2,FALSE)</f>
        <v>4321. Turismo</v>
      </c>
      <c r="W805" s="57" t="str">
        <f>MID(Tabla1[[#This Row],[Aplicación]],14,2)</f>
        <v>22</v>
      </c>
      <c r="X805" s="57" t="str">
        <f>MID(Tabla1[[#This Row],[Aplicación]],14,6)</f>
        <v>22699</v>
      </c>
    </row>
    <row r="806" spans="1:24" hidden="1" x14ac:dyDescent="0.25">
      <c r="A806" s="44">
        <v>220240003356</v>
      </c>
      <c r="B806" s="45" t="s">
        <v>390</v>
      </c>
      <c r="C806" s="50">
        <v>45348</v>
      </c>
      <c r="D806" s="44">
        <v>22024002294</v>
      </c>
      <c r="E806" s="45" t="s">
        <v>1363</v>
      </c>
      <c r="F806" s="51">
        <v>1815</v>
      </c>
      <c r="G806" s="45" t="s">
        <v>377</v>
      </c>
      <c r="H806" s="45" t="s">
        <v>2260</v>
      </c>
      <c r="I806" s="44">
        <v>220</v>
      </c>
      <c r="J806" s="45" t="s">
        <v>393</v>
      </c>
      <c r="K806" s="45" t="s">
        <v>393</v>
      </c>
      <c r="L806" s="45" t="s">
        <v>399</v>
      </c>
      <c r="M806" s="45" t="s">
        <v>585</v>
      </c>
      <c r="N806" s="45" t="s">
        <v>539</v>
      </c>
      <c r="O806" s="52" t="s">
        <v>326</v>
      </c>
      <c r="P806" s="63" t="s">
        <v>276</v>
      </c>
      <c r="Q806" s="57" t="str">
        <f>MID(Tabla1[[#This Row],[Aplicación]],14,1)</f>
        <v>2</v>
      </c>
      <c r="R806" s="35" t="s">
        <v>265</v>
      </c>
      <c r="S806" s="57" t="str">
        <f>MID(Tabla1[[#This Row],[Aplicación]],6,2)</f>
        <v>07</v>
      </c>
      <c r="T806" s="54" t="str">
        <f>VLOOKUP(Tabla1[[#This Row],[AREA]],Hoja1!A:B,2,FALSE)</f>
        <v>07. Medio ambiente</v>
      </c>
      <c r="U806" s="57" t="str">
        <f>MID(Tabla1[[#This Row],[Aplicación]],9,4)</f>
        <v>1721</v>
      </c>
      <c r="V806" s="54" t="str">
        <f>VLOOKUP(Tabla1[[#This Row],[PROGRAMA]],Hoja1!A:B,2,FALSE)</f>
        <v>1721. Protección del medio ambiente</v>
      </c>
      <c r="W806" s="57" t="str">
        <f>MID(Tabla1[[#This Row],[Aplicación]],14,2)</f>
        <v>22</v>
      </c>
      <c r="X806" s="57" t="str">
        <f>MID(Tabla1[[#This Row],[Aplicación]],14,6)</f>
        <v>22112</v>
      </c>
    </row>
    <row r="807" spans="1:24" hidden="1" x14ac:dyDescent="0.25">
      <c r="A807" s="60">
        <v>220229000856</v>
      </c>
      <c r="B807" s="43" t="s">
        <v>390</v>
      </c>
      <c r="C807" s="61">
        <v>45292</v>
      </c>
      <c r="D807" s="60">
        <v>22024002816</v>
      </c>
      <c r="E807" s="43" t="s">
        <v>1177</v>
      </c>
      <c r="F807" s="62">
        <v>45756.15</v>
      </c>
      <c r="G807" s="43" t="s">
        <v>59</v>
      </c>
      <c r="H807" s="43" t="s">
        <v>579</v>
      </c>
      <c r="I807" s="60">
        <v>220</v>
      </c>
      <c r="J807" s="43" t="s">
        <v>398</v>
      </c>
      <c r="K807" s="43" t="s">
        <v>398</v>
      </c>
      <c r="L807" s="43" t="s">
        <v>413</v>
      </c>
      <c r="M807" s="43" t="s">
        <v>395</v>
      </c>
      <c r="N807" s="43" t="s">
        <v>396</v>
      </c>
      <c r="O807" s="52" t="s">
        <v>321</v>
      </c>
      <c r="P807" s="63" t="s">
        <v>276</v>
      </c>
      <c r="Q807" s="57" t="str">
        <f>MID(Tabla1[[#This Row],[Aplicación]],14,1)</f>
        <v>2</v>
      </c>
      <c r="R807" s="35" t="s">
        <v>265</v>
      </c>
      <c r="S807" s="57" t="str">
        <f>MID(Tabla1[[#This Row],[Aplicación]],6,2)</f>
        <v>03</v>
      </c>
      <c r="T807" s="54" t="str">
        <f>VLOOKUP(Tabla1[[#This Row],[AREA]],Hoja1!A:B,2,FALSE)</f>
        <v>03. Participación ciudadana y deportes</v>
      </c>
      <c r="U807" s="57">
        <v>4312</v>
      </c>
      <c r="V807" s="54" t="str">
        <f>VLOOKUP(Tabla1[[#This Row],[PROGRAMA]],Hoja1!A:B,2,FALSE)</f>
        <v>4312. Mercados</v>
      </c>
      <c r="W807" s="57">
        <v>22</v>
      </c>
      <c r="X807" s="57">
        <v>22602</v>
      </c>
    </row>
    <row r="808" spans="1:24" hidden="1" x14ac:dyDescent="0.25">
      <c r="A808" s="60">
        <v>220239000100</v>
      </c>
      <c r="B808" s="43" t="s">
        <v>390</v>
      </c>
      <c r="C808" s="61">
        <v>45292</v>
      </c>
      <c r="D808" s="60">
        <v>22024001153</v>
      </c>
      <c r="E808" s="43" t="s">
        <v>1141</v>
      </c>
      <c r="F808" s="62">
        <v>1704.04</v>
      </c>
      <c r="G808" s="43" t="s">
        <v>739</v>
      </c>
      <c r="H808" s="43" t="s">
        <v>965</v>
      </c>
      <c r="I808" s="60">
        <v>220</v>
      </c>
      <c r="J808" s="43" t="s">
        <v>398</v>
      </c>
      <c r="K808" s="43" t="s">
        <v>398</v>
      </c>
      <c r="L808" s="43" t="s">
        <v>399</v>
      </c>
      <c r="M808" s="43" t="s">
        <v>585</v>
      </c>
      <c r="N808" s="43" t="s">
        <v>539</v>
      </c>
      <c r="O808" s="52" t="s">
        <v>326</v>
      </c>
      <c r="P808" s="63" t="s">
        <v>276</v>
      </c>
      <c r="Q808" s="57" t="str">
        <f>MID(Tabla1[[#This Row],[Aplicación]],14,1)</f>
        <v>2</v>
      </c>
      <c r="R808" s="35" t="s">
        <v>265</v>
      </c>
      <c r="S808" s="57" t="str">
        <f>MID(Tabla1[[#This Row],[Aplicación]],6,2)</f>
        <v>10</v>
      </c>
      <c r="T808" s="54" t="str">
        <f>VLOOKUP(Tabla1[[#This Row],[AREA]],Hoja1!A:B,2,FALSE)</f>
        <v>10. Personas mayores, familia y servicios sociales</v>
      </c>
      <c r="U808" s="57">
        <v>4312</v>
      </c>
      <c r="V808" s="54" t="str">
        <f>VLOOKUP(Tabla1[[#This Row],[PROGRAMA]],Hoja1!A:B,2,FALSE)</f>
        <v>4312. Mercados</v>
      </c>
      <c r="W808" s="57">
        <v>22</v>
      </c>
      <c r="X808" s="57">
        <v>22602</v>
      </c>
    </row>
    <row r="809" spans="1:24" hidden="1" x14ac:dyDescent="0.25">
      <c r="A809" s="60">
        <v>220229000857</v>
      </c>
      <c r="B809" s="43" t="s">
        <v>390</v>
      </c>
      <c r="C809" s="61">
        <v>45292</v>
      </c>
      <c r="D809" s="60">
        <v>22024002817</v>
      </c>
      <c r="E809" s="43" t="s">
        <v>1177</v>
      </c>
      <c r="F809" s="62">
        <v>13431</v>
      </c>
      <c r="G809" s="43" t="s">
        <v>26</v>
      </c>
      <c r="H809" s="43" t="s">
        <v>785</v>
      </c>
      <c r="I809" s="60">
        <v>220</v>
      </c>
      <c r="J809" s="43" t="s">
        <v>398</v>
      </c>
      <c r="K809" s="43" t="s">
        <v>398</v>
      </c>
      <c r="L809" s="43" t="s">
        <v>413</v>
      </c>
      <c r="M809" s="43" t="s">
        <v>395</v>
      </c>
      <c r="N809" s="43" t="s">
        <v>396</v>
      </c>
      <c r="O809" s="52" t="s">
        <v>321</v>
      </c>
      <c r="P809" s="63" t="s">
        <v>276</v>
      </c>
      <c r="Q809" s="57" t="str">
        <f>MID(Tabla1[[#This Row],[Aplicación]],14,1)</f>
        <v>2</v>
      </c>
      <c r="R809" s="35" t="s">
        <v>265</v>
      </c>
      <c r="S809" s="57" t="str">
        <f>MID(Tabla1[[#This Row],[Aplicación]],6,2)</f>
        <v>03</v>
      </c>
      <c r="T809" s="54" t="str">
        <f>VLOOKUP(Tabla1[[#This Row],[AREA]],Hoja1!A:B,2,FALSE)</f>
        <v>03. Participación ciudadana y deportes</v>
      </c>
      <c r="U809" s="57" t="str">
        <f>MID(Tabla1[[#This Row],[Aplicación]],9,4)</f>
        <v>9241</v>
      </c>
      <c r="V809" s="54" t="str">
        <f>VLOOKUP(Tabla1[[#This Row],[PROGRAMA]],Hoja1!A:B,2,FALSE)</f>
        <v>9241. Participación ciudadana</v>
      </c>
      <c r="W809" s="57" t="str">
        <f>MID(Tabla1[[#This Row],[Aplicación]],14,2)</f>
        <v>20</v>
      </c>
      <c r="X809" s="57" t="str">
        <f>MID(Tabla1[[#This Row],[Aplicación]],14,6)</f>
        <v>203</v>
      </c>
    </row>
    <row r="810" spans="1:24" hidden="1" x14ac:dyDescent="0.25">
      <c r="A810" s="60">
        <v>220240008431</v>
      </c>
      <c r="B810" s="43" t="s">
        <v>390</v>
      </c>
      <c r="C810" s="61">
        <v>45373</v>
      </c>
      <c r="D810" s="60">
        <v>22024003686</v>
      </c>
      <c r="E810" s="43" t="s">
        <v>1348</v>
      </c>
      <c r="F810" s="62">
        <v>1815</v>
      </c>
      <c r="G810" s="43" t="s">
        <v>2262</v>
      </c>
      <c r="H810" s="43" t="s">
        <v>2263</v>
      </c>
      <c r="I810" s="60">
        <v>220</v>
      </c>
      <c r="J810" s="43" t="s">
        <v>1039</v>
      </c>
      <c r="K810" s="43" t="s">
        <v>806</v>
      </c>
      <c r="L810" s="43" t="s">
        <v>399</v>
      </c>
      <c r="M810" s="43" t="s">
        <v>585</v>
      </c>
      <c r="N810" s="43" t="s">
        <v>539</v>
      </c>
      <c r="O810" s="52" t="s">
        <v>326</v>
      </c>
      <c r="P810" s="63" t="s">
        <v>276</v>
      </c>
      <c r="Q810" s="57" t="str">
        <f>MID(Tabla1[[#This Row],[Aplicación]],14,1)</f>
        <v>2</v>
      </c>
      <c r="R810" s="35" t="s">
        <v>265</v>
      </c>
      <c r="S810" s="57" t="str">
        <f>MID(Tabla1[[#This Row],[Aplicación]],6,2)</f>
        <v>03</v>
      </c>
      <c r="T810" s="54" t="str">
        <f>VLOOKUP(Tabla1[[#This Row],[AREA]],Hoja1!A:B,2,FALSE)</f>
        <v>03. Participación ciudadana y deportes</v>
      </c>
      <c r="U810" s="57">
        <v>4312</v>
      </c>
      <c r="V810" s="54" t="str">
        <f>VLOOKUP(Tabla1[[#This Row],[PROGRAMA]],Hoja1!A:B,2,FALSE)</f>
        <v>4312. Mercados</v>
      </c>
      <c r="W810" s="57">
        <v>22</v>
      </c>
      <c r="X810" s="57">
        <v>22602</v>
      </c>
    </row>
    <row r="811" spans="1:24" hidden="1" x14ac:dyDescent="0.25">
      <c r="A811" s="60">
        <v>220239000034</v>
      </c>
      <c r="B811" s="43" t="s">
        <v>390</v>
      </c>
      <c r="C811" s="61">
        <v>45292</v>
      </c>
      <c r="D811" s="60">
        <v>22024001054</v>
      </c>
      <c r="E811" s="43" t="s">
        <v>1187</v>
      </c>
      <c r="F811" s="62">
        <v>1300.75</v>
      </c>
      <c r="G811" s="43" t="s">
        <v>703</v>
      </c>
      <c r="H811" s="43" t="s">
        <v>831</v>
      </c>
      <c r="I811" s="60">
        <v>220</v>
      </c>
      <c r="J811" s="43" t="s">
        <v>393</v>
      </c>
      <c r="K811" s="43" t="s">
        <v>393</v>
      </c>
      <c r="L811" s="43" t="s">
        <v>399</v>
      </c>
      <c r="M811" s="43" t="s">
        <v>395</v>
      </c>
      <c r="N811" s="43" t="s">
        <v>396</v>
      </c>
      <c r="O811" s="52" t="s">
        <v>321</v>
      </c>
      <c r="P811" s="63" t="s">
        <v>276</v>
      </c>
      <c r="Q811" s="57" t="str">
        <f>MID(Tabla1[[#This Row],[Aplicación]],14,1)</f>
        <v>2</v>
      </c>
      <c r="R811" s="35" t="s">
        <v>265</v>
      </c>
      <c r="S811" s="57" t="str">
        <f>MID(Tabla1[[#This Row],[Aplicación]],6,2)</f>
        <v>11</v>
      </c>
      <c r="T811" s="54" t="str">
        <f>VLOOKUP(Tabla1[[#This Row],[AREA]],Hoja1!A:B,2,FALSE)</f>
        <v>11. Salud pública y seguridad ciudadana</v>
      </c>
      <c r="U811" s="57">
        <v>4312</v>
      </c>
      <c r="V811" s="54" t="str">
        <f>VLOOKUP(Tabla1[[#This Row],[PROGRAMA]],Hoja1!A:B,2,FALSE)</f>
        <v>4312. Mercados</v>
      </c>
      <c r="W811" s="57">
        <v>22</v>
      </c>
      <c r="X811" s="57">
        <v>22602</v>
      </c>
    </row>
    <row r="812" spans="1:24" hidden="1" x14ac:dyDescent="0.25">
      <c r="A812" s="60">
        <v>220239000044</v>
      </c>
      <c r="B812" s="43" t="s">
        <v>390</v>
      </c>
      <c r="C812" s="61">
        <v>45292</v>
      </c>
      <c r="D812" s="60">
        <v>22024001056</v>
      </c>
      <c r="E812" s="43" t="s">
        <v>1187</v>
      </c>
      <c r="F812" s="62">
        <v>9052.5</v>
      </c>
      <c r="G812" s="43" t="s">
        <v>858</v>
      </c>
      <c r="H812" s="43" t="s">
        <v>859</v>
      </c>
      <c r="I812" s="60">
        <v>220</v>
      </c>
      <c r="J812" s="43" t="s">
        <v>860</v>
      </c>
      <c r="K812" s="43" t="s">
        <v>507</v>
      </c>
      <c r="L812" s="43" t="s">
        <v>399</v>
      </c>
      <c r="M812" s="43" t="s">
        <v>395</v>
      </c>
      <c r="N812" s="43" t="s">
        <v>396</v>
      </c>
      <c r="O812" s="52" t="s">
        <v>321</v>
      </c>
      <c r="P812" s="63" t="s">
        <v>276</v>
      </c>
      <c r="Q812" s="57" t="str">
        <f>MID(Tabla1[[#This Row],[Aplicación]],14,1)</f>
        <v>2</v>
      </c>
      <c r="R812" s="35" t="s">
        <v>265</v>
      </c>
      <c r="S812" s="57" t="str">
        <f>MID(Tabla1[[#This Row],[Aplicación]],6,2)</f>
        <v>11</v>
      </c>
      <c r="T812" s="54" t="str">
        <f>VLOOKUP(Tabla1[[#This Row],[AREA]],Hoja1!A:B,2,FALSE)</f>
        <v>11. Salud pública y seguridad ciudadana</v>
      </c>
      <c r="U812" s="57">
        <v>4312</v>
      </c>
      <c r="V812" s="54" t="str">
        <f>VLOOKUP(Tabla1[[#This Row],[PROGRAMA]],Hoja1!A:B,2,FALSE)</f>
        <v>4312. Mercados</v>
      </c>
      <c r="W812" s="57">
        <v>22</v>
      </c>
      <c r="X812" s="57">
        <v>22602</v>
      </c>
    </row>
    <row r="813" spans="1:24" hidden="1" x14ac:dyDescent="0.25">
      <c r="A813" s="60">
        <v>220239000067</v>
      </c>
      <c r="B813" s="43" t="s">
        <v>390</v>
      </c>
      <c r="C813" s="61">
        <v>45292</v>
      </c>
      <c r="D813" s="60">
        <v>22024001058</v>
      </c>
      <c r="E813" s="43" t="s">
        <v>1187</v>
      </c>
      <c r="F813" s="62">
        <v>14641.09</v>
      </c>
      <c r="G813" s="43" t="s">
        <v>746</v>
      </c>
      <c r="H813" s="43" t="s">
        <v>747</v>
      </c>
      <c r="I813" s="60">
        <v>220</v>
      </c>
      <c r="J813" s="43" t="s">
        <v>748</v>
      </c>
      <c r="K813" s="43" t="s">
        <v>393</v>
      </c>
      <c r="L813" s="43" t="s">
        <v>399</v>
      </c>
      <c r="M813" s="43" t="s">
        <v>395</v>
      </c>
      <c r="N813" s="43" t="s">
        <v>396</v>
      </c>
      <c r="O813" s="52" t="s">
        <v>321</v>
      </c>
      <c r="P813" s="63" t="s">
        <v>276</v>
      </c>
      <c r="Q813" s="57" t="str">
        <f>MID(Tabla1[[#This Row],[Aplicación]],14,1)</f>
        <v>2</v>
      </c>
      <c r="R813" s="35" t="s">
        <v>265</v>
      </c>
      <c r="S813" s="57" t="str">
        <f>MID(Tabla1[[#This Row],[Aplicación]],6,2)</f>
        <v>11</v>
      </c>
      <c r="T813" s="54" t="str">
        <f>VLOOKUP(Tabla1[[#This Row],[AREA]],Hoja1!A:B,2,FALSE)</f>
        <v>11. Salud pública y seguridad ciudadana</v>
      </c>
      <c r="U813" s="57" t="str">
        <f>MID(Tabla1[[#This Row],[Aplicación]],9,4)</f>
        <v>1361</v>
      </c>
      <c r="V813" s="54" t="str">
        <f>VLOOKUP(Tabla1[[#This Row],[PROGRAMA]],Hoja1!A:B,2,FALSE)</f>
        <v>1361. Prevención y extinción de incencios</v>
      </c>
      <c r="W813" s="57" t="str">
        <f>MID(Tabla1[[#This Row],[Aplicación]],14,2)</f>
        <v>21</v>
      </c>
      <c r="X813" s="57" t="str">
        <f>MID(Tabla1[[#This Row],[Aplicación]],14,6)</f>
        <v>213</v>
      </c>
    </row>
    <row r="814" spans="1:24" hidden="1" x14ac:dyDescent="0.25">
      <c r="A814" s="60">
        <v>220239000086</v>
      </c>
      <c r="B814" s="43" t="s">
        <v>390</v>
      </c>
      <c r="C814" s="61">
        <v>45292</v>
      </c>
      <c r="D814" s="60">
        <v>22024001149</v>
      </c>
      <c r="E814" s="43" t="s">
        <v>1141</v>
      </c>
      <c r="F814" s="62">
        <v>18606.75</v>
      </c>
      <c r="G814" s="43" t="s">
        <v>281</v>
      </c>
      <c r="H814" s="43" t="s">
        <v>975</v>
      </c>
      <c r="I814" s="60">
        <v>220</v>
      </c>
      <c r="J814" s="43" t="s">
        <v>398</v>
      </c>
      <c r="K814" s="43" t="s">
        <v>398</v>
      </c>
      <c r="L814" s="43" t="s">
        <v>399</v>
      </c>
      <c r="M814" s="43" t="s">
        <v>395</v>
      </c>
      <c r="N814" s="43" t="s">
        <v>396</v>
      </c>
      <c r="O814" s="52" t="s">
        <v>321</v>
      </c>
      <c r="P814" s="63" t="s">
        <v>276</v>
      </c>
      <c r="Q814" s="57" t="str">
        <f>MID(Tabla1[[#This Row],[Aplicación]],14,1)</f>
        <v>2</v>
      </c>
      <c r="R814" s="35" t="s">
        <v>265</v>
      </c>
      <c r="S814" s="57" t="str">
        <f>MID(Tabla1[[#This Row],[Aplicación]],6,2)</f>
        <v>10</v>
      </c>
      <c r="T814" s="54" t="str">
        <f>VLOOKUP(Tabla1[[#This Row],[AREA]],Hoja1!A:B,2,FALSE)</f>
        <v>10. Personas mayores, familia y servicios sociales</v>
      </c>
      <c r="U814" s="57" t="str">
        <f>MID(Tabla1[[#This Row],[Aplicación]],9,4)</f>
        <v>2311</v>
      </c>
      <c r="V814" s="54" t="str">
        <f>VLOOKUP(Tabla1[[#This Row],[PROGRAMA]],Hoja1!A:B,2,FALSE)</f>
        <v>2311. Intervención social</v>
      </c>
      <c r="W814" s="57" t="str">
        <f>MID(Tabla1[[#This Row],[Aplicación]],14,2)</f>
        <v>22</v>
      </c>
      <c r="X814" s="57" t="str">
        <f>MID(Tabla1[[#This Row],[Aplicación]],14,6)</f>
        <v>22799</v>
      </c>
    </row>
    <row r="815" spans="1:24" hidden="1" x14ac:dyDescent="0.25">
      <c r="A815" s="60">
        <v>220239000313</v>
      </c>
      <c r="B815" s="43" t="s">
        <v>390</v>
      </c>
      <c r="C815" s="61">
        <v>45292</v>
      </c>
      <c r="D815" s="60">
        <v>22024001538</v>
      </c>
      <c r="E815" s="43" t="s">
        <v>1446</v>
      </c>
      <c r="F815" s="62">
        <v>1669.8</v>
      </c>
      <c r="G815" s="43" t="s">
        <v>890</v>
      </c>
      <c r="H815" s="43" t="s">
        <v>2269</v>
      </c>
      <c r="I815" s="60">
        <v>220</v>
      </c>
      <c r="J815" s="43" t="s">
        <v>410</v>
      </c>
      <c r="K815" s="43" t="s">
        <v>410</v>
      </c>
      <c r="L815" s="43" t="s">
        <v>399</v>
      </c>
      <c r="M815" s="43" t="s">
        <v>585</v>
      </c>
      <c r="N815" s="43" t="s">
        <v>539</v>
      </c>
      <c r="O815" s="52" t="s">
        <v>326</v>
      </c>
      <c r="P815" s="63" t="s">
        <v>276</v>
      </c>
      <c r="Q815" s="57" t="str">
        <f>MID(Tabla1[[#This Row],[Aplicación]],14,1)</f>
        <v>2</v>
      </c>
      <c r="R815" s="35" t="s">
        <v>265</v>
      </c>
      <c r="S815" s="57" t="str">
        <f>MID(Tabla1[[#This Row],[Aplicación]],6,2)</f>
        <v>10</v>
      </c>
      <c r="T815" s="54" t="str">
        <f>VLOOKUP(Tabla1[[#This Row],[AREA]],Hoja1!A:B,2,FALSE)</f>
        <v>10. Personas mayores, familia y servicios sociales</v>
      </c>
      <c r="U815" s="57" t="str">
        <f>MID(Tabla1[[#This Row],[Aplicación]],9,4)</f>
        <v>2412</v>
      </c>
      <c r="V815" s="54" t="str">
        <f>VLOOKUP(Tabla1[[#This Row],[PROGRAMA]],Hoja1!A:B,2,FALSE)</f>
        <v>2412. Formación para el empleo</v>
      </c>
      <c r="W815" s="57" t="str">
        <f>MID(Tabla1[[#This Row],[Aplicación]],14,2)</f>
        <v>22</v>
      </c>
      <c r="X815" s="57" t="str">
        <f>MID(Tabla1[[#This Row],[Aplicación]],14,6)</f>
        <v>22706</v>
      </c>
    </row>
    <row r="816" spans="1:24" hidden="1" x14ac:dyDescent="0.25">
      <c r="A816" s="60">
        <v>220240003083</v>
      </c>
      <c r="B816" s="43" t="s">
        <v>390</v>
      </c>
      <c r="C816" s="61">
        <v>45343</v>
      </c>
      <c r="D816" s="60">
        <v>22024001824</v>
      </c>
      <c r="E816" s="43" t="s">
        <v>1156</v>
      </c>
      <c r="F816" s="62">
        <v>1833.36</v>
      </c>
      <c r="G816" s="43" t="s">
        <v>32</v>
      </c>
      <c r="H816" s="43" t="s">
        <v>2270</v>
      </c>
      <c r="I816" s="60">
        <v>220</v>
      </c>
      <c r="J816" s="43" t="s">
        <v>795</v>
      </c>
      <c r="K816" s="43" t="s">
        <v>393</v>
      </c>
      <c r="L816" s="43" t="s">
        <v>399</v>
      </c>
      <c r="M816" s="43" t="s">
        <v>585</v>
      </c>
      <c r="N816" s="43" t="s">
        <v>539</v>
      </c>
      <c r="O816" s="52" t="s">
        <v>326</v>
      </c>
      <c r="P816" s="63" t="s">
        <v>276</v>
      </c>
      <c r="Q816" s="57" t="str">
        <f>MID(Tabla1[[#This Row],[Aplicación]],14,1)</f>
        <v>2</v>
      </c>
      <c r="R816" s="35" t="s">
        <v>265</v>
      </c>
      <c r="S816" s="57" t="str">
        <f>MID(Tabla1[[#This Row],[Aplicación]],6,2)</f>
        <v>11</v>
      </c>
      <c r="T816" s="54" t="str">
        <f>VLOOKUP(Tabla1[[#This Row],[AREA]],Hoja1!A:B,2,FALSE)</f>
        <v>11. Salud pública y seguridad ciudadana</v>
      </c>
      <c r="U816" s="57" t="str">
        <f>MID(Tabla1[[#This Row],[Aplicación]],9,4)</f>
        <v>1621</v>
      </c>
      <c r="V816" s="54" t="str">
        <f>VLOOKUP(Tabla1[[#This Row],[PROGRAMA]],Hoja1!A:B,2,FALSE)</f>
        <v>1621. Recogida de residuos</v>
      </c>
      <c r="W816" s="57" t="str">
        <f>MID(Tabla1[[#This Row],[Aplicación]],14,2)</f>
        <v>21</v>
      </c>
      <c r="X816" s="57" t="str">
        <f>MID(Tabla1[[#This Row],[Aplicación]],14,6)</f>
        <v>213</v>
      </c>
    </row>
    <row r="817" spans="1:24" hidden="1" x14ac:dyDescent="0.25">
      <c r="A817" s="60">
        <v>220240003376</v>
      </c>
      <c r="B817" s="43" t="s">
        <v>390</v>
      </c>
      <c r="C817" s="61">
        <v>45348</v>
      </c>
      <c r="D817" s="60">
        <v>22024002450</v>
      </c>
      <c r="E817" s="43" t="s">
        <v>1447</v>
      </c>
      <c r="F817" s="62">
        <v>1577.93</v>
      </c>
      <c r="G817" s="43" t="s">
        <v>861</v>
      </c>
      <c r="H817" s="43" t="s">
        <v>2271</v>
      </c>
      <c r="I817" s="60">
        <v>220</v>
      </c>
      <c r="J817" s="43" t="s">
        <v>393</v>
      </c>
      <c r="K817" s="43" t="s">
        <v>393</v>
      </c>
      <c r="L817" s="43" t="s">
        <v>399</v>
      </c>
      <c r="M817" s="43" t="s">
        <v>585</v>
      </c>
      <c r="N817" s="43" t="s">
        <v>539</v>
      </c>
      <c r="O817" s="52" t="s">
        <v>326</v>
      </c>
      <c r="P817" s="63" t="s">
        <v>276</v>
      </c>
      <c r="Q817" s="57" t="str">
        <f>MID(Tabla1[[#This Row],[Aplicación]],14,1)</f>
        <v>2</v>
      </c>
      <c r="R817" s="35" t="s">
        <v>265</v>
      </c>
      <c r="S817" s="57" t="str">
        <f>MID(Tabla1[[#This Row],[Aplicación]],6,2)</f>
        <v>07</v>
      </c>
      <c r="T817" s="54" t="str">
        <f>VLOOKUP(Tabla1[[#This Row],[AREA]],Hoja1!A:B,2,FALSE)</f>
        <v>07. Medio ambiente</v>
      </c>
      <c r="U817" s="57" t="str">
        <f>MID(Tabla1[[#This Row],[Aplicación]],9,4)</f>
        <v>1701</v>
      </c>
      <c r="V817" s="54" t="str">
        <f>VLOOKUP(Tabla1[[#This Row],[PROGRAMA]],Hoja1!A:B,2,FALSE)</f>
        <v>1701. Dirección del área de medio ambiente</v>
      </c>
      <c r="W817" s="57" t="str">
        <f>MID(Tabla1[[#This Row],[Aplicación]],14,2)</f>
        <v>22</v>
      </c>
      <c r="X817" s="57" t="str">
        <f>MID(Tabla1[[#This Row],[Aplicación]],14,6)</f>
        <v>224</v>
      </c>
    </row>
    <row r="818" spans="1:24" hidden="1" x14ac:dyDescent="0.25">
      <c r="A818" s="60">
        <v>220240000804</v>
      </c>
      <c r="B818" s="43" t="s">
        <v>390</v>
      </c>
      <c r="C818" s="61">
        <v>45330</v>
      </c>
      <c r="D818" s="60">
        <v>22024000750</v>
      </c>
      <c r="E818" s="43" t="s">
        <v>1174</v>
      </c>
      <c r="F818" s="62">
        <v>1863.4</v>
      </c>
      <c r="G818" s="43" t="s">
        <v>671</v>
      </c>
      <c r="H818" s="43" t="s">
        <v>2272</v>
      </c>
      <c r="I818" s="60">
        <v>220</v>
      </c>
      <c r="J818" s="43" t="s">
        <v>672</v>
      </c>
      <c r="K818" s="43" t="s">
        <v>393</v>
      </c>
      <c r="L818" s="43" t="s">
        <v>399</v>
      </c>
      <c r="M818" s="43" t="s">
        <v>585</v>
      </c>
      <c r="N818" s="43" t="s">
        <v>539</v>
      </c>
      <c r="O818" s="52" t="s">
        <v>326</v>
      </c>
      <c r="P818" s="63" t="s">
        <v>276</v>
      </c>
      <c r="Q818" s="57" t="str">
        <f>MID(Tabla1[[#This Row],[Aplicación]],14,1)</f>
        <v>2</v>
      </c>
      <c r="R818" s="35" t="s">
        <v>265</v>
      </c>
      <c r="S818" s="57" t="str">
        <f>MID(Tabla1[[#This Row],[Aplicación]],6,2)</f>
        <v>11</v>
      </c>
      <c r="T818" s="54" t="str">
        <f>VLOOKUP(Tabla1[[#This Row],[AREA]],Hoja1!A:B,2,FALSE)</f>
        <v>11. Salud pública y seguridad ciudadana</v>
      </c>
      <c r="U818" s="57" t="str">
        <f>MID(Tabla1[[#This Row],[Aplicación]],9,4)</f>
        <v>1321</v>
      </c>
      <c r="V818" s="54" t="str">
        <f>VLOOKUP(Tabla1[[#This Row],[PROGRAMA]],Hoja1!A:B,2,FALSE)</f>
        <v>1321. Policía municipal</v>
      </c>
      <c r="W818" s="57" t="str">
        <f>MID(Tabla1[[#This Row],[Aplicación]],14,2)</f>
        <v>21</v>
      </c>
      <c r="X818" s="57" t="str">
        <f>MID(Tabla1[[#This Row],[Aplicación]],14,6)</f>
        <v>213</v>
      </c>
    </row>
    <row r="819" spans="1:24" hidden="1" x14ac:dyDescent="0.25">
      <c r="A819" s="53">
        <v>220229000605</v>
      </c>
      <c r="B819" s="45" t="s">
        <v>390</v>
      </c>
      <c r="C819" s="50">
        <v>45292</v>
      </c>
      <c r="D819" s="44">
        <v>22024002784</v>
      </c>
      <c r="E819" s="45" t="s">
        <v>1448</v>
      </c>
      <c r="F819" s="51">
        <v>30129</v>
      </c>
      <c r="G819" s="45" t="s">
        <v>706</v>
      </c>
      <c r="H819" s="45" t="s">
        <v>2274</v>
      </c>
      <c r="I819" s="44">
        <v>220</v>
      </c>
      <c r="J819" s="45" t="s">
        <v>398</v>
      </c>
      <c r="K819" s="45" t="s">
        <v>398</v>
      </c>
      <c r="L819" s="45" t="s">
        <v>413</v>
      </c>
      <c r="M819" s="45" t="s">
        <v>395</v>
      </c>
      <c r="N819" s="45" t="s">
        <v>396</v>
      </c>
      <c r="O819" s="52" t="s">
        <v>321</v>
      </c>
      <c r="P819" s="63" t="s">
        <v>276</v>
      </c>
      <c r="Q819" s="57" t="str">
        <f>MID(Tabla1[[#This Row],[Aplicación]],14,1)</f>
        <v>2</v>
      </c>
      <c r="R819" s="35" t="s">
        <v>265</v>
      </c>
      <c r="S819" s="57" t="str">
        <f>MID(Tabla1[[#This Row],[Aplicación]],6,2)</f>
        <v>11</v>
      </c>
      <c r="T819" s="54" t="str">
        <f>VLOOKUP(Tabla1[[#This Row],[AREA]],Hoja1!A:B,2,FALSE)</f>
        <v>11. Salud pública y seguridad ciudadana</v>
      </c>
      <c r="U819" s="57" t="str">
        <f>MID(Tabla1[[#This Row],[Aplicación]],9,4)</f>
        <v>1321</v>
      </c>
      <c r="V819" s="54" t="str">
        <f>VLOOKUP(Tabla1[[#This Row],[PROGRAMA]],Hoja1!A:B,2,FALSE)</f>
        <v>1321. Policía municipal</v>
      </c>
      <c r="W819" s="57" t="str">
        <f>MID(Tabla1[[#This Row],[Aplicación]],14,2)</f>
        <v>22</v>
      </c>
      <c r="X819" s="57" t="str">
        <f>MID(Tabla1[[#This Row],[Aplicación]],14,6)</f>
        <v>22104</v>
      </c>
    </row>
    <row r="820" spans="1:24" hidden="1" x14ac:dyDescent="0.25">
      <c r="A820" s="53">
        <v>220240004482</v>
      </c>
      <c r="B820" s="45" t="s">
        <v>702</v>
      </c>
      <c r="C820" s="50">
        <v>45356</v>
      </c>
      <c r="D820" s="44">
        <v>22024001380</v>
      </c>
      <c r="E820" s="45" t="s">
        <v>1262</v>
      </c>
      <c r="F820" s="51">
        <v>1873.66</v>
      </c>
      <c r="G820" s="45" t="s">
        <v>60</v>
      </c>
      <c r="H820" s="45" t="s">
        <v>2275</v>
      </c>
      <c r="I820" s="44">
        <v>300</v>
      </c>
      <c r="J820" s="45" t="s">
        <v>398</v>
      </c>
      <c r="K820" s="45" t="s">
        <v>393</v>
      </c>
      <c r="L820" s="45" t="s">
        <v>413</v>
      </c>
      <c r="M820" s="45" t="s">
        <v>585</v>
      </c>
      <c r="N820" s="45" t="s">
        <v>539</v>
      </c>
      <c r="O820" s="52" t="s">
        <v>326</v>
      </c>
      <c r="P820" s="63" t="s">
        <v>276</v>
      </c>
      <c r="Q820" s="57" t="str">
        <f>MID(Tabla1[[#This Row],[Aplicación]],14,1)</f>
        <v>2</v>
      </c>
      <c r="R820" s="35" t="s">
        <v>265</v>
      </c>
      <c r="S820" s="57" t="str">
        <f>MID(Tabla1[[#This Row],[Aplicación]],6,2)</f>
        <v>03</v>
      </c>
      <c r="T820" s="54" t="str">
        <f>VLOOKUP(Tabla1[[#This Row],[AREA]],Hoja1!A:B,2,FALSE)</f>
        <v>03. Participación ciudadana y deportes</v>
      </c>
      <c r="U820" s="57">
        <v>1341</v>
      </c>
      <c r="V820" s="54" t="str">
        <f>VLOOKUP(Tabla1[[#This Row],[PROGRAMA]],Hoja1!A:B,2,FALSE)</f>
        <v>1341. Movilidad</v>
      </c>
      <c r="W820" s="57">
        <v>60</v>
      </c>
      <c r="X820" s="57">
        <v>609</v>
      </c>
    </row>
    <row r="821" spans="1:24" hidden="1" x14ac:dyDescent="0.25">
      <c r="A821" s="60">
        <v>220240005364</v>
      </c>
      <c r="B821" s="43" t="s">
        <v>390</v>
      </c>
      <c r="C821" s="61">
        <v>45359</v>
      </c>
      <c r="D821" s="60">
        <v>22024003278</v>
      </c>
      <c r="E821" s="43" t="s">
        <v>1364</v>
      </c>
      <c r="F821" s="62">
        <v>1882.76</v>
      </c>
      <c r="G821" s="43" t="s">
        <v>94</v>
      </c>
      <c r="H821" s="43" t="s">
        <v>2276</v>
      </c>
      <c r="I821" s="60">
        <v>220</v>
      </c>
      <c r="J821" s="43" t="s">
        <v>393</v>
      </c>
      <c r="K821" s="43" t="s">
        <v>393</v>
      </c>
      <c r="L821" s="43" t="s">
        <v>399</v>
      </c>
      <c r="M821" s="43" t="s">
        <v>585</v>
      </c>
      <c r="N821" s="43" t="s">
        <v>539</v>
      </c>
      <c r="O821" s="52" t="s">
        <v>326</v>
      </c>
      <c r="P821" s="63" t="s">
        <v>276</v>
      </c>
      <c r="Q821" s="57" t="str">
        <f>MID(Tabla1[[#This Row],[Aplicación]],14,1)</f>
        <v>2</v>
      </c>
      <c r="R821" s="35" t="s">
        <v>265</v>
      </c>
      <c r="S821" s="57" t="str">
        <f>MID(Tabla1[[#This Row],[Aplicación]],6,2)</f>
        <v>11</v>
      </c>
      <c r="T821" s="54" t="str">
        <f>VLOOKUP(Tabla1[[#This Row],[AREA]],Hoja1!A:B,2,FALSE)</f>
        <v>11. Salud pública y seguridad ciudadana</v>
      </c>
      <c r="U821" s="57" t="str">
        <f>MID(Tabla1[[#This Row],[Aplicación]],9,4)</f>
        <v>1621</v>
      </c>
      <c r="V821" s="54" t="str">
        <f>VLOOKUP(Tabla1[[#This Row],[PROGRAMA]],Hoja1!A:B,2,FALSE)</f>
        <v>1621. Recogida de residuos</v>
      </c>
      <c r="W821" s="57" t="str">
        <f>MID(Tabla1[[#This Row],[Aplicación]],14,2)</f>
        <v>22</v>
      </c>
      <c r="X821" s="57" t="str">
        <f>MID(Tabla1[[#This Row],[Aplicación]],14,6)</f>
        <v>22706</v>
      </c>
    </row>
    <row r="822" spans="1:24" hidden="1" x14ac:dyDescent="0.25">
      <c r="A822" s="60">
        <v>220240006270</v>
      </c>
      <c r="B822" s="43" t="s">
        <v>390</v>
      </c>
      <c r="C822" s="61">
        <v>45364</v>
      </c>
      <c r="D822" s="60">
        <v>22024003113</v>
      </c>
      <c r="E822" s="43" t="s">
        <v>1335</v>
      </c>
      <c r="F822" s="62">
        <v>1923.08</v>
      </c>
      <c r="G822" s="43" t="s">
        <v>1941</v>
      </c>
      <c r="H822" s="43" t="s">
        <v>1942</v>
      </c>
      <c r="I822" s="60">
        <v>220</v>
      </c>
      <c r="J822" s="43" t="s">
        <v>398</v>
      </c>
      <c r="K822" s="43" t="s">
        <v>398</v>
      </c>
      <c r="L822" s="43" t="s">
        <v>413</v>
      </c>
      <c r="M822" s="43" t="s">
        <v>585</v>
      </c>
      <c r="N822" s="43" t="s">
        <v>539</v>
      </c>
      <c r="O822" s="52" t="s">
        <v>326</v>
      </c>
      <c r="P822" s="63" t="s">
        <v>276</v>
      </c>
      <c r="Q822" s="57" t="str">
        <f>MID(Tabla1[[#This Row],[Aplicación]],14,1)</f>
        <v>2</v>
      </c>
      <c r="R822" s="35" t="s">
        <v>265</v>
      </c>
      <c r="S822" s="57" t="str">
        <f>MID(Tabla1[[#This Row],[Aplicación]],6,2)</f>
        <v>10</v>
      </c>
      <c r="T822" s="54" t="str">
        <f>VLOOKUP(Tabla1[[#This Row],[AREA]],Hoja1!A:B,2,FALSE)</f>
        <v>10. Personas mayores, familia y servicios sociales</v>
      </c>
      <c r="U822" s="57" t="str">
        <f>MID(Tabla1[[#This Row],[Aplicación]],9,4)</f>
        <v>2412</v>
      </c>
      <c r="V822" s="54" t="str">
        <f>VLOOKUP(Tabla1[[#This Row],[PROGRAMA]],Hoja1!A:B,2,FALSE)</f>
        <v>2412. Formación para el empleo</v>
      </c>
      <c r="W822" s="57" t="str">
        <f>MID(Tabla1[[#This Row],[Aplicación]],14,2)</f>
        <v>22</v>
      </c>
      <c r="X822" s="57" t="str">
        <f>MID(Tabla1[[#This Row],[Aplicación]],14,6)</f>
        <v>22199</v>
      </c>
    </row>
    <row r="823" spans="1:24" hidden="1" x14ac:dyDescent="0.25">
      <c r="A823" s="60">
        <v>220240002019</v>
      </c>
      <c r="B823" s="43" t="s">
        <v>390</v>
      </c>
      <c r="C823" s="61">
        <v>45343</v>
      </c>
      <c r="D823" s="60">
        <v>22024001431</v>
      </c>
      <c r="E823" s="43" t="s">
        <v>1312</v>
      </c>
      <c r="F823" s="62">
        <v>1924.15</v>
      </c>
      <c r="G823" s="43" t="s">
        <v>339</v>
      </c>
      <c r="H823" s="43" t="s">
        <v>2277</v>
      </c>
      <c r="I823" s="60">
        <v>220</v>
      </c>
      <c r="J823" s="43" t="s">
        <v>398</v>
      </c>
      <c r="K823" s="43" t="s">
        <v>398</v>
      </c>
      <c r="L823" s="43" t="s">
        <v>399</v>
      </c>
      <c r="M823" s="43" t="s">
        <v>585</v>
      </c>
      <c r="N823" s="43" t="s">
        <v>539</v>
      </c>
      <c r="O823" s="52" t="s">
        <v>326</v>
      </c>
      <c r="P823" s="63" t="s">
        <v>276</v>
      </c>
      <c r="Q823" s="57" t="str">
        <f>MID(Tabla1[[#This Row],[Aplicación]],14,1)</f>
        <v>2</v>
      </c>
      <c r="R823" s="35" t="s">
        <v>265</v>
      </c>
      <c r="S823" s="57" t="str">
        <f>MID(Tabla1[[#This Row],[Aplicación]],6,2)</f>
        <v>04</v>
      </c>
      <c r="T823" s="54" t="str">
        <f>VLOOKUP(Tabla1[[#This Row],[AREA]],Hoja1!A:B,2,FALSE)</f>
        <v>04. Hacienda, personal y modernización administrativa</v>
      </c>
      <c r="U823" s="57" t="str">
        <f>MID(Tabla1[[#This Row],[Aplicación]],9,4)</f>
        <v>9202</v>
      </c>
      <c r="V823" s="54" t="str">
        <f>VLOOKUP(Tabla1[[#This Row],[PROGRAMA]],Hoja1!A:B,2,FALSE)</f>
        <v>9202. Gestión de recursos humanos</v>
      </c>
      <c r="W823" s="57" t="str">
        <f>MID(Tabla1[[#This Row],[Aplicación]],14,2)</f>
        <v>22</v>
      </c>
      <c r="X823" s="57" t="str">
        <f>MID(Tabla1[[#This Row],[Aplicación]],14,6)</f>
        <v>22607</v>
      </c>
    </row>
    <row r="824" spans="1:24" hidden="1" x14ac:dyDescent="0.25">
      <c r="A824" s="60">
        <v>220239000812</v>
      </c>
      <c r="B824" s="43" t="s">
        <v>390</v>
      </c>
      <c r="C824" s="61">
        <v>45292</v>
      </c>
      <c r="D824" s="60">
        <v>22024001414</v>
      </c>
      <c r="E824" s="43" t="s">
        <v>1283</v>
      </c>
      <c r="F824" s="62">
        <v>1576</v>
      </c>
      <c r="G824" s="43" t="s">
        <v>350</v>
      </c>
      <c r="H824" s="43" t="s">
        <v>2278</v>
      </c>
      <c r="I824" s="60">
        <v>220</v>
      </c>
      <c r="J824" s="43" t="s">
        <v>398</v>
      </c>
      <c r="K824" s="43" t="s">
        <v>398</v>
      </c>
      <c r="L824" s="43" t="s">
        <v>399</v>
      </c>
      <c r="M824" s="43" t="s">
        <v>585</v>
      </c>
      <c r="N824" s="43" t="s">
        <v>539</v>
      </c>
      <c r="O824" s="52" t="s">
        <v>326</v>
      </c>
      <c r="P824" s="63" t="s">
        <v>276</v>
      </c>
      <c r="Q824" s="57" t="str">
        <f>MID(Tabla1[[#This Row],[Aplicación]],14,1)</f>
        <v>2</v>
      </c>
      <c r="R824" s="35" t="s">
        <v>265</v>
      </c>
      <c r="S824" s="57" t="str">
        <f>MID(Tabla1[[#This Row],[Aplicación]],6,2)</f>
        <v>10</v>
      </c>
      <c r="T824" s="54" t="str">
        <f>VLOOKUP(Tabla1[[#This Row],[AREA]],Hoja1!A:B,2,FALSE)</f>
        <v>10. Personas mayores, familia y servicios sociales</v>
      </c>
      <c r="U824" s="57" t="str">
        <f>MID(Tabla1[[#This Row],[Aplicación]],9,4)</f>
        <v>2315</v>
      </c>
      <c r="V824" s="54" t="str">
        <f>VLOOKUP(Tabla1[[#This Row],[PROGRAMA]],Hoja1!A:B,2,FALSE)</f>
        <v>2315. Políticas de Igualdad e infancia</v>
      </c>
      <c r="W824" s="57" t="str">
        <f>MID(Tabla1[[#This Row],[Aplicación]],14,2)</f>
        <v>22</v>
      </c>
      <c r="X824" s="57" t="str">
        <f>MID(Tabla1[[#This Row],[Aplicación]],14,6)</f>
        <v>22611</v>
      </c>
    </row>
    <row r="825" spans="1:24" hidden="1" x14ac:dyDescent="0.25">
      <c r="A825" s="60">
        <v>220239000806</v>
      </c>
      <c r="B825" s="43" t="s">
        <v>390</v>
      </c>
      <c r="C825" s="61">
        <v>45292</v>
      </c>
      <c r="D825" s="60">
        <v>22024001397</v>
      </c>
      <c r="E825" s="43" t="s">
        <v>1289</v>
      </c>
      <c r="F825" s="62">
        <v>1413.29</v>
      </c>
      <c r="G825" s="43" t="s">
        <v>792</v>
      </c>
      <c r="H825" s="43" t="s">
        <v>2279</v>
      </c>
      <c r="I825" s="60">
        <v>220</v>
      </c>
      <c r="J825" s="43" t="s">
        <v>398</v>
      </c>
      <c r="K825" s="43" t="s">
        <v>398</v>
      </c>
      <c r="L825" s="43" t="s">
        <v>399</v>
      </c>
      <c r="M825" s="43" t="s">
        <v>585</v>
      </c>
      <c r="N825" s="43" t="s">
        <v>539</v>
      </c>
      <c r="O825" s="52" t="s">
        <v>326</v>
      </c>
      <c r="P825" s="63" t="s">
        <v>276</v>
      </c>
      <c r="Q825" s="57" t="str">
        <f>MID(Tabla1[[#This Row],[Aplicación]],14,1)</f>
        <v>2</v>
      </c>
      <c r="R825" s="35" t="s">
        <v>265</v>
      </c>
      <c r="S825" s="57" t="str">
        <f>MID(Tabla1[[#This Row],[Aplicación]],6,2)</f>
        <v>10</v>
      </c>
      <c r="T825" s="54" t="str">
        <f>VLOOKUP(Tabla1[[#This Row],[AREA]],Hoja1!A:B,2,FALSE)</f>
        <v>10. Personas mayores, familia y servicios sociales</v>
      </c>
      <c r="U825" s="57" t="str">
        <f>MID(Tabla1[[#This Row],[Aplicación]],9,4)</f>
        <v>2312</v>
      </c>
      <c r="V825" s="54" t="str">
        <f>VLOOKUP(Tabla1[[#This Row],[PROGRAMA]],Hoja1!A:B,2,FALSE)</f>
        <v>2312. Iniciativas sociales</v>
      </c>
      <c r="W825" s="57" t="str">
        <f>MID(Tabla1[[#This Row],[Aplicación]],14,2)</f>
        <v>22</v>
      </c>
      <c r="X825" s="57" t="str">
        <f>MID(Tabla1[[#This Row],[Aplicación]],14,6)</f>
        <v>22606</v>
      </c>
    </row>
    <row r="826" spans="1:24" hidden="1" x14ac:dyDescent="0.25">
      <c r="A826" s="60">
        <v>220240000732</v>
      </c>
      <c r="B826" s="43" t="s">
        <v>390</v>
      </c>
      <c r="C826" s="61">
        <v>45327</v>
      </c>
      <c r="D826" s="60">
        <v>22024000093</v>
      </c>
      <c r="E826" s="43" t="s">
        <v>1262</v>
      </c>
      <c r="F826" s="62">
        <v>1972.3</v>
      </c>
      <c r="G826" s="43" t="s">
        <v>330</v>
      </c>
      <c r="H826" s="43" t="s">
        <v>2280</v>
      </c>
      <c r="I826" s="60">
        <v>220</v>
      </c>
      <c r="J826" s="43" t="s">
        <v>398</v>
      </c>
      <c r="K826" s="43" t="s">
        <v>398</v>
      </c>
      <c r="L826" s="43" t="s">
        <v>399</v>
      </c>
      <c r="M826" s="43" t="s">
        <v>585</v>
      </c>
      <c r="N826" s="43" t="s">
        <v>539</v>
      </c>
      <c r="O826" s="52" t="s">
        <v>326</v>
      </c>
      <c r="P826" s="63" t="s">
        <v>276</v>
      </c>
      <c r="Q826" s="57" t="str">
        <f>MID(Tabla1[[#This Row],[Aplicación]],14,1)</f>
        <v>2</v>
      </c>
      <c r="R826" s="35" t="s">
        <v>265</v>
      </c>
      <c r="S826" s="57" t="str">
        <f>MID(Tabla1[[#This Row],[Aplicación]],6,2)</f>
        <v>03</v>
      </c>
      <c r="T826" s="54" t="str">
        <f>VLOOKUP(Tabla1[[#This Row],[AREA]],Hoja1!A:B,2,FALSE)</f>
        <v>03. Participación ciudadana y deportes</v>
      </c>
      <c r="U826" s="57" t="str">
        <f>MID(Tabla1[[#This Row],[Aplicación]],9,4)</f>
        <v>9241</v>
      </c>
      <c r="V826" s="54" t="str">
        <f>VLOOKUP(Tabla1[[#This Row],[PROGRAMA]],Hoja1!A:B,2,FALSE)</f>
        <v>9241. Participación ciudadana</v>
      </c>
      <c r="W826" s="57" t="str">
        <f>MID(Tabla1[[#This Row],[Aplicación]],14,2)</f>
        <v>21</v>
      </c>
      <c r="X826" s="57" t="str">
        <f>MID(Tabla1[[#This Row],[Aplicación]],14,6)</f>
        <v>213</v>
      </c>
    </row>
    <row r="827" spans="1:24" hidden="1" x14ac:dyDescent="0.25">
      <c r="A827" s="60">
        <v>220239000589</v>
      </c>
      <c r="B827" s="43" t="s">
        <v>390</v>
      </c>
      <c r="C827" s="61">
        <v>45292</v>
      </c>
      <c r="D827" s="60">
        <v>22024001316</v>
      </c>
      <c r="E827" s="43" t="s">
        <v>1256</v>
      </c>
      <c r="F827" s="62">
        <v>1335</v>
      </c>
      <c r="G827" s="43" t="s">
        <v>1105</v>
      </c>
      <c r="H827" s="43" t="s">
        <v>2281</v>
      </c>
      <c r="I827" s="60">
        <v>220</v>
      </c>
      <c r="J827" s="43" t="s">
        <v>398</v>
      </c>
      <c r="K827" s="43" t="s">
        <v>398</v>
      </c>
      <c r="L827" s="43" t="s">
        <v>399</v>
      </c>
      <c r="M827" s="43" t="s">
        <v>585</v>
      </c>
      <c r="N827" s="43" t="s">
        <v>539</v>
      </c>
      <c r="O827" s="52" t="s">
        <v>326</v>
      </c>
      <c r="P827" s="63" t="s">
        <v>276</v>
      </c>
      <c r="Q827" s="57" t="str">
        <f>MID(Tabla1[[#This Row],[Aplicación]],14,1)</f>
        <v>2</v>
      </c>
      <c r="R827" s="35" t="s">
        <v>265</v>
      </c>
      <c r="S827" s="57" t="str">
        <f>MID(Tabla1[[#This Row],[Aplicación]],6,2)</f>
        <v>06</v>
      </c>
      <c r="T827" s="54" t="str">
        <f>VLOOKUP(Tabla1[[#This Row],[AREA]],Hoja1!A:B,2,FALSE)</f>
        <v>06. Educación y cultura</v>
      </c>
      <c r="U827" s="57" t="str">
        <f>MID(Tabla1[[#This Row],[Aplicación]],9,4)</f>
        <v>3261</v>
      </c>
      <c r="V827" s="54" t="str">
        <f>VLOOKUP(Tabla1[[#This Row],[PROGRAMA]],Hoja1!A:B,2,FALSE)</f>
        <v>3261. Servicios complementarios de educación</v>
      </c>
      <c r="W827" s="57" t="str">
        <f>MID(Tabla1[[#This Row],[Aplicación]],14,2)</f>
        <v>22</v>
      </c>
      <c r="X827" s="57" t="str">
        <f>MID(Tabla1[[#This Row],[Aplicación]],14,6)</f>
        <v>22799</v>
      </c>
    </row>
    <row r="828" spans="1:24" hidden="1" x14ac:dyDescent="0.25">
      <c r="A828" s="60">
        <v>220240003089</v>
      </c>
      <c r="B828" s="43" t="s">
        <v>390</v>
      </c>
      <c r="C828" s="61">
        <v>45343</v>
      </c>
      <c r="D828" s="60">
        <v>22024001840</v>
      </c>
      <c r="E828" s="43" t="s">
        <v>1174</v>
      </c>
      <c r="F828" s="62">
        <v>2000</v>
      </c>
      <c r="G828" s="43" t="s">
        <v>383</v>
      </c>
      <c r="H828" s="43" t="s">
        <v>2283</v>
      </c>
      <c r="I828" s="60">
        <v>220</v>
      </c>
      <c r="J828" s="43" t="s">
        <v>724</v>
      </c>
      <c r="K828" s="43" t="s">
        <v>410</v>
      </c>
      <c r="L828" s="43" t="s">
        <v>399</v>
      </c>
      <c r="M828" s="43" t="s">
        <v>585</v>
      </c>
      <c r="N828" s="43" t="s">
        <v>539</v>
      </c>
      <c r="O828" s="52" t="s">
        <v>326</v>
      </c>
      <c r="P828" s="63" t="s">
        <v>276</v>
      </c>
      <c r="Q828" s="57" t="str">
        <f>MID(Tabla1[[#This Row],[Aplicación]],14,1)</f>
        <v>2</v>
      </c>
      <c r="R828" s="35" t="s">
        <v>265</v>
      </c>
      <c r="S828" s="57" t="str">
        <f>MID(Tabla1[[#This Row],[Aplicación]],6,2)</f>
        <v>11</v>
      </c>
      <c r="T828" s="54" t="str">
        <f>VLOOKUP(Tabla1[[#This Row],[AREA]],Hoja1!A:B,2,FALSE)</f>
        <v>11. Salud pública y seguridad ciudadana</v>
      </c>
      <c r="U828" s="57" t="str">
        <f>MID(Tabla1[[#This Row],[Aplicación]],9,4)</f>
        <v>1321</v>
      </c>
      <c r="V828" s="54" t="str">
        <f>VLOOKUP(Tabla1[[#This Row],[PROGRAMA]],Hoja1!A:B,2,FALSE)</f>
        <v>1321. Policía municipal</v>
      </c>
      <c r="W828" s="57" t="str">
        <f>MID(Tabla1[[#This Row],[Aplicación]],14,2)</f>
        <v>21</v>
      </c>
      <c r="X828" s="57" t="str">
        <f>MID(Tabla1[[#This Row],[Aplicación]],14,6)</f>
        <v>213</v>
      </c>
    </row>
    <row r="829" spans="1:24" hidden="1" x14ac:dyDescent="0.25">
      <c r="A829" s="60">
        <v>220240008415</v>
      </c>
      <c r="B829" s="43" t="s">
        <v>390</v>
      </c>
      <c r="C829" s="61">
        <v>45373</v>
      </c>
      <c r="D829" s="60">
        <v>22024003454</v>
      </c>
      <c r="E829" s="43" t="s">
        <v>1370</v>
      </c>
      <c r="F829" s="62">
        <v>2000</v>
      </c>
      <c r="G829" s="43" t="s">
        <v>2284</v>
      </c>
      <c r="H829" s="43" t="s">
        <v>2285</v>
      </c>
      <c r="I829" s="60">
        <v>220</v>
      </c>
      <c r="J829" s="43" t="s">
        <v>398</v>
      </c>
      <c r="K829" s="43" t="s">
        <v>398</v>
      </c>
      <c r="L829" s="43" t="s">
        <v>399</v>
      </c>
      <c r="M829" s="43" t="s">
        <v>585</v>
      </c>
      <c r="N829" s="43" t="s">
        <v>539</v>
      </c>
      <c r="O829" s="52" t="s">
        <v>326</v>
      </c>
      <c r="P829" s="63" t="s">
        <v>276</v>
      </c>
      <c r="Q829" s="57" t="str">
        <f>MID(Tabla1[[#This Row],[Aplicación]],14,1)</f>
        <v>2</v>
      </c>
      <c r="R829" s="35" t="s">
        <v>265</v>
      </c>
      <c r="S829" s="57" t="str">
        <f>MID(Tabla1[[#This Row],[Aplicación]],6,2)</f>
        <v>03</v>
      </c>
      <c r="T829" s="54" t="str">
        <f>VLOOKUP(Tabla1[[#This Row],[AREA]],Hoja1!A:B,2,FALSE)</f>
        <v>03. Participación ciudadana y deportes</v>
      </c>
      <c r="U829" s="57" t="str">
        <f>MID(Tabla1[[#This Row],[Aplicación]],9,4)</f>
        <v>9241</v>
      </c>
      <c r="V829" s="54" t="str">
        <f>VLOOKUP(Tabla1[[#This Row],[PROGRAMA]],Hoja1!A:B,2,FALSE)</f>
        <v>9241. Participación ciudadana</v>
      </c>
      <c r="W829" s="57" t="str">
        <f>MID(Tabla1[[#This Row],[Aplicación]],14,2)</f>
        <v>22</v>
      </c>
      <c r="X829" s="57" t="str">
        <f>MID(Tabla1[[#This Row],[Aplicación]],14,6)</f>
        <v>22609</v>
      </c>
    </row>
    <row r="830" spans="1:24" hidden="1" x14ac:dyDescent="0.25">
      <c r="A830" s="60">
        <v>220240003708</v>
      </c>
      <c r="B830" s="43" t="s">
        <v>390</v>
      </c>
      <c r="C830" s="61">
        <v>45351</v>
      </c>
      <c r="D830" s="60">
        <v>22024002293</v>
      </c>
      <c r="E830" s="43" t="s">
        <v>1344</v>
      </c>
      <c r="F830" s="62">
        <v>2000</v>
      </c>
      <c r="G830" s="43" t="s">
        <v>333</v>
      </c>
      <c r="H830" s="43" t="s">
        <v>2286</v>
      </c>
      <c r="I830" s="60">
        <v>220</v>
      </c>
      <c r="J830" s="43" t="s">
        <v>398</v>
      </c>
      <c r="K830" s="43" t="s">
        <v>398</v>
      </c>
      <c r="L830" s="43" t="s">
        <v>399</v>
      </c>
      <c r="M830" s="43" t="s">
        <v>585</v>
      </c>
      <c r="N830" s="43" t="s">
        <v>539</v>
      </c>
      <c r="O830" s="52" t="s">
        <v>326</v>
      </c>
      <c r="P830" s="63" t="s">
        <v>276</v>
      </c>
      <c r="Q830" s="57" t="str">
        <f>MID(Tabla1[[#This Row],[Aplicación]],14,1)</f>
        <v>2</v>
      </c>
      <c r="R830" s="35" t="s">
        <v>265</v>
      </c>
      <c r="S830" s="57" t="str">
        <f>MID(Tabla1[[#This Row],[Aplicación]],6,2)</f>
        <v>11</v>
      </c>
      <c r="T830" s="54" t="str">
        <f>VLOOKUP(Tabla1[[#This Row],[AREA]],Hoja1!A:B,2,FALSE)</f>
        <v>11. Salud pública y seguridad ciudadana</v>
      </c>
      <c r="U830" s="57" t="str">
        <f>MID(Tabla1[[#This Row],[Aplicación]],9,4)</f>
        <v>1321</v>
      </c>
      <c r="V830" s="54" t="str">
        <f>VLOOKUP(Tabla1[[#This Row],[PROGRAMA]],Hoja1!A:B,2,FALSE)</f>
        <v>1321. Policía municipal</v>
      </c>
      <c r="W830" s="57" t="str">
        <f>MID(Tabla1[[#This Row],[Aplicación]],14,2)</f>
        <v>22</v>
      </c>
      <c r="X830" s="57" t="str">
        <f>MID(Tabla1[[#This Row],[Aplicación]],14,6)</f>
        <v>22699</v>
      </c>
    </row>
    <row r="831" spans="1:24" hidden="1" x14ac:dyDescent="0.25">
      <c r="A831" s="44">
        <v>220240003087</v>
      </c>
      <c r="B831" s="45" t="s">
        <v>390</v>
      </c>
      <c r="C831" s="50">
        <v>45343</v>
      </c>
      <c r="D831" s="44">
        <v>22024001833</v>
      </c>
      <c r="E831" s="45" t="s">
        <v>1423</v>
      </c>
      <c r="F831" s="51">
        <v>2000</v>
      </c>
      <c r="G831" s="45" t="s">
        <v>334</v>
      </c>
      <c r="H831" s="45" t="s">
        <v>2287</v>
      </c>
      <c r="I831" s="44">
        <v>220</v>
      </c>
      <c r="J831" s="45" t="s">
        <v>398</v>
      </c>
      <c r="K831" s="45" t="s">
        <v>398</v>
      </c>
      <c r="L831" s="45" t="s">
        <v>399</v>
      </c>
      <c r="M831" s="45" t="s">
        <v>585</v>
      </c>
      <c r="N831" s="45" t="s">
        <v>539</v>
      </c>
      <c r="O831" s="52" t="s">
        <v>326</v>
      </c>
      <c r="P831" s="63" t="s">
        <v>276</v>
      </c>
      <c r="Q831" s="57" t="str">
        <f>MID(Tabla1[[#This Row],[Aplicación]],14,1)</f>
        <v>2</v>
      </c>
      <c r="R831" s="35" t="s">
        <v>265</v>
      </c>
      <c r="S831" s="57" t="str">
        <f>MID(Tabla1[[#This Row],[Aplicación]],6,2)</f>
        <v>11</v>
      </c>
      <c r="T831" s="54" t="str">
        <f>VLOOKUP(Tabla1[[#This Row],[AREA]],Hoja1!A:B,2,FALSE)</f>
        <v>11. Salud pública y seguridad ciudadana</v>
      </c>
      <c r="U831" s="57">
        <v>1341</v>
      </c>
      <c r="V831" s="54" t="str">
        <f>VLOOKUP(Tabla1[[#This Row],[PROGRAMA]],Hoja1!A:B,2,FALSE)</f>
        <v>1341. Movilidad</v>
      </c>
      <c r="W831" s="57">
        <v>60</v>
      </c>
      <c r="X831" s="57">
        <v>609</v>
      </c>
    </row>
    <row r="832" spans="1:24" hidden="1" x14ac:dyDescent="0.25">
      <c r="A832" s="60">
        <v>220240003343</v>
      </c>
      <c r="B832" s="43" t="s">
        <v>390</v>
      </c>
      <c r="C832" s="61">
        <v>45348</v>
      </c>
      <c r="D832" s="60">
        <v>22024001821</v>
      </c>
      <c r="E832" s="43" t="s">
        <v>1318</v>
      </c>
      <c r="F832" s="62">
        <v>2000</v>
      </c>
      <c r="G832" s="43" t="s">
        <v>65</v>
      </c>
      <c r="H832" s="43" t="s">
        <v>2288</v>
      </c>
      <c r="I832" s="60">
        <v>220</v>
      </c>
      <c r="J832" s="43" t="s">
        <v>398</v>
      </c>
      <c r="K832" s="43" t="s">
        <v>398</v>
      </c>
      <c r="L832" s="43" t="s">
        <v>413</v>
      </c>
      <c r="M832" s="43" t="s">
        <v>585</v>
      </c>
      <c r="N832" s="43" t="s">
        <v>539</v>
      </c>
      <c r="O832" s="52" t="s">
        <v>326</v>
      </c>
      <c r="P832" s="63" t="s">
        <v>276</v>
      </c>
      <c r="Q832" s="57" t="str">
        <f>MID(Tabla1[[#This Row],[Aplicación]],14,1)</f>
        <v>2</v>
      </c>
      <c r="R832" s="35" t="s">
        <v>265</v>
      </c>
      <c r="S832" s="57" t="str">
        <f>MID(Tabla1[[#This Row],[Aplicación]],6,2)</f>
        <v>11</v>
      </c>
      <c r="T832" s="54" t="str">
        <f>VLOOKUP(Tabla1[[#This Row],[AREA]],Hoja1!A:B,2,FALSE)</f>
        <v>11. Salud pública y seguridad ciudadana</v>
      </c>
      <c r="U832" s="57" t="str">
        <f>MID(Tabla1[[#This Row],[Aplicación]],9,4)</f>
        <v>3111</v>
      </c>
      <c r="V832" s="54" t="str">
        <f>VLOOKUP(Tabla1[[#This Row],[PROGRAMA]],Hoja1!A:B,2,FALSE)</f>
        <v>3111. Protección de la salubridad pública</v>
      </c>
      <c r="W832" s="57" t="str">
        <f>MID(Tabla1[[#This Row],[Aplicación]],14,2)</f>
        <v>22</v>
      </c>
      <c r="X832" s="57" t="str">
        <f>MID(Tabla1[[#This Row],[Aplicación]],14,6)</f>
        <v>22106</v>
      </c>
    </row>
    <row r="833" spans="1:24" hidden="1" x14ac:dyDescent="0.25">
      <c r="A833" s="60">
        <v>220240005403</v>
      </c>
      <c r="B833" s="43" t="s">
        <v>390</v>
      </c>
      <c r="C833" s="61">
        <v>45363</v>
      </c>
      <c r="D833" s="60">
        <v>22024002929</v>
      </c>
      <c r="E833" s="43" t="s">
        <v>1283</v>
      </c>
      <c r="F833" s="62">
        <v>2018.18</v>
      </c>
      <c r="G833" s="43" t="s">
        <v>2289</v>
      </c>
      <c r="H833" s="43" t="s">
        <v>2290</v>
      </c>
      <c r="I833" s="60">
        <v>220</v>
      </c>
      <c r="J833" s="43" t="s">
        <v>2291</v>
      </c>
      <c r="K833" s="43" t="s">
        <v>806</v>
      </c>
      <c r="L833" s="43" t="s">
        <v>399</v>
      </c>
      <c r="M833" s="43" t="s">
        <v>585</v>
      </c>
      <c r="N833" s="43" t="s">
        <v>539</v>
      </c>
      <c r="O833" s="52" t="s">
        <v>326</v>
      </c>
      <c r="P833" s="63" t="s">
        <v>276</v>
      </c>
      <c r="Q833" s="57" t="str">
        <f>MID(Tabla1[[#This Row],[Aplicación]],14,1)</f>
        <v>2</v>
      </c>
      <c r="R833" s="35" t="s">
        <v>265</v>
      </c>
      <c r="S833" s="57" t="str">
        <f>MID(Tabla1[[#This Row],[Aplicación]],6,2)</f>
        <v>10</v>
      </c>
      <c r="T833" s="54" t="str">
        <f>VLOOKUP(Tabla1[[#This Row],[AREA]],Hoja1!A:B,2,FALSE)</f>
        <v>10. Personas mayores, familia y servicios sociales</v>
      </c>
      <c r="U833" s="57" t="str">
        <f>MID(Tabla1[[#This Row],[Aplicación]],9,4)</f>
        <v>2315</v>
      </c>
      <c r="V833" s="54" t="str">
        <f>VLOOKUP(Tabla1[[#This Row],[PROGRAMA]],Hoja1!A:B,2,FALSE)</f>
        <v>2315. Políticas de Igualdad e infancia</v>
      </c>
      <c r="W833" s="57" t="str">
        <f>MID(Tabla1[[#This Row],[Aplicación]],14,2)</f>
        <v>22</v>
      </c>
      <c r="X833" s="57" t="str">
        <f>MID(Tabla1[[#This Row],[Aplicación]],14,6)</f>
        <v>22611</v>
      </c>
    </row>
    <row r="834" spans="1:24" hidden="1" x14ac:dyDescent="0.25">
      <c r="A834" s="60">
        <v>220240000807</v>
      </c>
      <c r="B834" s="43" t="s">
        <v>390</v>
      </c>
      <c r="C834" s="61">
        <v>45330</v>
      </c>
      <c r="D834" s="60">
        <v>22024000760</v>
      </c>
      <c r="E834" s="43" t="s">
        <v>1449</v>
      </c>
      <c r="F834" s="62">
        <v>2037.71</v>
      </c>
      <c r="G834" s="43" t="s">
        <v>87</v>
      </c>
      <c r="H834" s="43" t="s">
        <v>2292</v>
      </c>
      <c r="I834" s="60">
        <v>220</v>
      </c>
      <c r="J834" s="43" t="s">
        <v>725</v>
      </c>
      <c r="K834" s="43" t="s">
        <v>393</v>
      </c>
      <c r="L834" s="43" t="s">
        <v>413</v>
      </c>
      <c r="M834" s="43" t="s">
        <v>585</v>
      </c>
      <c r="N834" s="43" t="s">
        <v>539</v>
      </c>
      <c r="O834" s="52" t="s">
        <v>326</v>
      </c>
      <c r="P834" s="63" t="s">
        <v>276</v>
      </c>
      <c r="Q834" s="57">
        <v>2</v>
      </c>
      <c r="R834" s="35" t="s">
        <v>265</v>
      </c>
      <c r="S834" s="57" t="str">
        <f>MID(Tabla1[[#This Row],[Aplicación]],6,2)</f>
        <v>11</v>
      </c>
      <c r="T834" s="54" t="str">
        <f>VLOOKUP(Tabla1[[#This Row],[AREA]],Hoja1!A:B,2,FALSE)</f>
        <v>11. Salud pública y seguridad ciudadana</v>
      </c>
      <c r="U834" s="57">
        <v>1621</v>
      </c>
      <c r="V834" s="54" t="str">
        <f>VLOOKUP(Tabla1[[#This Row],[PROGRAMA]],Hoja1!A:B,2,FALSE)</f>
        <v>1621. Recogida de residuos</v>
      </c>
      <c r="W834" s="57">
        <v>22</v>
      </c>
      <c r="X834" s="57">
        <v>22199</v>
      </c>
    </row>
    <row r="835" spans="1:24" hidden="1" x14ac:dyDescent="0.25">
      <c r="A835" s="60">
        <v>220239000249</v>
      </c>
      <c r="B835" s="43" t="s">
        <v>390</v>
      </c>
      <c r="C835" s="61">
        <v>45292</v>
      </c>
      <c r="D835" s="60">
        <v>22024001537</v>
      </c>
      <c r="E835" s="43" t="s">
        <v>1141</v>
      </c>
      <c r="F835" s="62">
        <v>7536.23</v>
      </c>
      <c r="G835" s="43" t="s">
        <v>491</v>
      </c>
      <c r="H835" s="43" t="s">
        <v>2294</v>
      </c>
      <c r="I835" s="60">
        <v>220</v>
      </c>
      <c r="J835" s="43" t="s">
        <v>398</v>
      </c>
      <c r="K835" s="43" t="s">
        <v>398</v>
      </c>
      <c r="L835" s="43" t="s">
        <v>399</v>
      </c>
      <c r="M835" s="43" t="s">
        <v>395</v>
      </c>
      <c r="N835" s="43" t="s">
        <v>396</v>
      </c>
      <c r="O835" s="52" t="s">
        <v>321</v>
      </c>
      <c r="P835" s="63" t="s">
        <v>276</v>
      </c>
      <c r="Q835" s="57" t="str">
        <f>MID(Tabla1[[#This Row],[Aplicación]],14,1)</f>
        <v>2</v>
      </c>
      <c r="R835" s="35" t="s">
        <v>265</v>
      </c>
      <c r="S835" s="57" t="str">
        <f>MID(Tabla1[[#This Row],[Aplicación]],6,2)</f>
        <v>10</v>
      </c>
      <c r="T835" s="54" t="str">
        <f>VLOOKUP(Tabla1[[#This Row],[AREA]],Hoja1!A:B,2,FALSE)</f>
        <v>10. Personas mayores, familia y servicios sociales</v>
      </c>
      <c r="U835" s="57" t="str">
        <f>MID(Tabla1[[#This Row],[Aplicación]],9,4)</f>
        <v>2311</v>
      </c>
      <c r="V835" s="54" t="str">
        <f>VLOOKUP(Tabla1[[#This Row],[PROGRAMA]],Hoja1!A:B,2,FALSE)</f>
        <v>2311. Intervención social</v>
      </c>
      <c r="W835" s="57" t="str">
        <f>MID(Tabla1[[#This Row],[Aplicación]],14,2)</f>
        <v>22</v>
      </c>
      <c r="X835" s="57" t="str">
        <f>MID(Tabla1[[#This Row],[Aplicación]],14,6)</f>
        <v>22799</v>
      </c>
    </row>
    <row r="836" spans="1:24" hidden="1" x14ac:dyDescent="0.25">
      <c r="A836" s="60">
        <v>220239000308</v>
      </c>
      <c r="B836" s="43" t="s">
        <v>390</v>
      </c>
      <c r="C836" s="61">
        <v>45292</v>
      </c>
      <c r="D836" s="60">
        <v>22024001074</v>
      </c>
      <c r="E836" s="43" t="s">
        <v>1187</v>
      </c>
      <c r="F836" s="62">
        <v>1210</v>
      </c>
      <c r="G836" s="43" t="s">
        <v>746</v>
      </c>
      <c r="H836" s="43" t="s">
        <v>997</v>
      </c>
      <c r="I836" s="60">
        <v>220</v>
      </c>
      <c r="J836" s="43" t="s">
        <v>748</v>
      </c>
      <c r="K836" s="43" t="s">
        <v>393</v>
      </c>
      <c r="L836" s="43" t="s">
        <v>399</v>
      </c>
      <c r="M836" s="43" t="s">
        <v>395</v>
      </c>
      <c r="N836" s="43" t="s">
        <v>396</v>
      </c>
      <c r="O836" s="52" t="s">
        <v>321</v>
      </c>
      <c r="P836" s="63" t="s">
        <v>276</v>
      </c>
      <c r="Q836" s="57" t="str">
        <f>MID(Tabla1[[#This Row],[Aplicación]],14,1)</f>
        <v>2</v>
      </c>
      <c r="R836" s="35" t="s">
        <v>265</v>
      </c>
      <c r="S836" s="57" t="str">
        <f>MID(Tabla1[[#This Row],[Aplicación]],6,2)</f>
        <v>11</v>
      </c>
      <c r="T836" s="54" t="str">
        <f>VLOOKUP(Tabla1[[#This Row],[AREA]],Hoja1!A:B,2,FALSE)</f>
        <v>11. Salud pública y seguridad ciudadana</v>
      </c>
      <c r="U836" s="57" t="str">
        <f>MID(Tabla1[[#This Row],[Aplicación]],9,4)</f>
        <v>1361</v>
      </c>
      <c r="V836" s="54" t="str">
        <f>VLOOKUP(Tabla1[[#This Row],[PROGRAMA]],Hoja1!A:B,2,FALSE)</f>
        <v>1361. Prevención y extinción de incencios</v>
      </c>
      <c r="W836" s="57" t="str">
        <f>MID(Tabla1[[#This Row],[Aplicación]],14,2)</f>
        <v>21</v>
      </c>
      <c r="X836" s="57" t="str">
        <f>MID(Tabla1[[#This Row],[Aplicación]],14,6)</f>
        <v>213</v>
      </c>
    </row>
    <row r="837" spans="1:24" hidden="1" x14ac:dyDescent="0.25">
      <c r="A837" s="44">
        <v>220239000310</v>
      </c>
      <c r="B837" s="45" t="s">
        <v>390</v>
      </c>
      <c r="C837" s="50">
        <v>45292</v>
      </c>
      <c r="D837" s="44">
        <v>22024001076</v>
      </c>
      <c r="E837" s="45" t="s">
        <v>1187</v>
      </c>
      <c r="F837" s="51">
        <v>1210</v>
      </c>
      <c r="G837" s="45" t="s">
        <v>858</v>
      </c>
      <c r="H837" s="45" t="s">
        <v>998</v>
      </c>
      <c r="I837" s="44">
        <v>220</v>
      </c>
      <c r="J837" s="45" t="s">
        <v>860</v>
      </c>
      <c r="K837" s="45" t="s">
        <v>507</v>
      </c>
      <c r="L837" s="45" t="s">
        <v>399</v>
      </c>
      <c r="M837" s="45" t="s">
        <v>395</v>
      </c>
      <c r="N837" s="45" t="s">
        <v>396</v>
      </c>
      <c r="O837" s="52" t="s">
        <v>321</v>
      </c>
      <c r="P837" s="63" t="s">
        <v>276</v>
      </c>
      <c r="Q837" s="57" t="str">
        <f>MID(Tabla1[[#This Row],[Aplicación]],14,1)</f>
        <v>2</v>
      </c>
      <c r="R837" s="35" t="s">
        <v>265</v>
      </c>
      <c r="S837" s="57" t="str">
        <f>MID(Tabla1[[#This Row],[Aplicación]],6,2)</f>
        <v>11</v>
      </c>
      <c r="T837" s="54" t="str">
        <f>VLOOKUP(Tabla1[[#This Row],[AREA]],Hoja1!A:B,2,FALSE)</f>
        <v>11. Salud pública y seguridad ciudadana</v>
      </c>
      <c r="U837" s="57" t="str">
        <f>MID(Tabla1[[#This Row],[Aplicación]],9,4)</f>
        <v>1361</v>
      </c>
      <c r="V837" s="54" t="str">
        <f>VLOOKUP(Tabla1[[#This Row],[PROGRAMA]],Hoja1!A:B,2,FALSE)</f>
        <v>1361. Prevención y extinción de incencios</v>
      </c>
      <c r="W837" s="57" t="str">
        <f>MID(Tabla1[[#This Row],[Aplicación]],14,2)</f>
        <v>21</v>
      </c>
      <c r="X837" s="57" t="str">
        <f>MID(Tabla1[[#This Row],[Aplicación]],14,6)</f>
        <v>213</v>
      </c>
    </row>
    <row r="838" spans="1:24" hidden="1" x14ac:dyDescent="0.25">
      <c r="A838" s="60">
        <v>220239000311</v>
      </c>
      <c r="B838" s="43" t="s">
        <v>390</v>
      </c>
      <c r="C838" s="61">
        <v>45292</v>
      </c>
      <c r="D838" s="60">
        <v>22024001077</v>
      </c>
      <c r="E838" s="43" t="s">
        <v>1187</v>
      </c>
      <c r="F838" s="62">
        <v>605</v>
      </c>
      <c r="G838" s="43" t="s">
        <v>703</v>
      </c>
      <c r="H838" s="43" t="s">
        <v>994</v>
      </c>
      <c r="I838" s="60">
        <v>220</v>
      </c>
      <c r="J838" s="43" t="s">
        <v>393</v>
      </c>
      <c r="K838" s="43" t="s">
        <v>393</v>
      </c>
      <c r="L838" s="43" t="s">
        <v>399</v>
      </c>
      <c r="M838" s="43" t="s">
        <v>395</v>
      </c>
      <c r="N838" s="43" t="s">
        <v>396</v>
      </c>
      <c r="O838" s="52" t="s">
        <v>321</v>
      </c>
      <c r="P838" s="63" t="s">
        <v>276</v>
      </c>
      <c r="Q838" s="57" t="str">
        <f>MID(Tabla1[[#This Row],[Aplicación]],14,1)</f>
        <v>2</v>
      </c>
      <c r="R838" s="35" t="s">
        <v>265</v>
      </c>
      <c r="S838" s="57" t="str">
        <f>MID(Tabla1[[#This Row],[Aplicación]],6,2)</f>
        <v>11</v>
      </c>
      <c r="T838" s="54" t="str">
        <f>VLOOKUP(Tabla1[[#This Row],[AREA]],Hoja1!A:B,2,FALSE)</f>
        <v>11. Salud pública y seguridad ciudadana</v>
      </c>
      <c r="U838" s="57" t="str">
        <f>MID(Tabla1[[#This Row],[Aplicación]],9,4)</f>
        <v>1361</v>
      </c>
      <c r="V838" s="54" t="str">
        <f>VLOOKUP(Tabla1[[#This Row],[PROGRAMA]],Hoja1!A:B,2,FALSE)</f>
        <v>1361. Prevención y extinción de incencios</v>
      </c>
      <c r="W838" s="57" t="str">
        <f>MID(Tabla1[[#This Row],[Aplicación]],14,2)</f>
        <v>21</v>
      </c>
      <c r="X838" s="57" t="str">
        <f>MID(Tabla1[[#This Row],[Aplicación]],14,6)</f>
        <v>213</v>
      </c>
    </row>
    <row r="839" spans="1:24" hidden="1" x14ac:dyDescent="0.25">
      <c r="A839" s="60">
        <v>220240004068</v>
      </c>
      <c r="B839" s="43" t="s">
        <v>390</v>
      </c>
      <c r="C839" s="61">
        <v>45353</v>
      </c>
      <c r="D839" s="60">
        <v>22024002727</v>
      </c>
      <c r="E839" s="43" t="s">
        <v>1188</v>
      </c>
      <c r="F839" s="62">
        <v>2057</v>
      </c>
      <c r="G839" s="43" t="s">
        <v>2295</v>
      </c>
      <c r="H839" s="43" t="s">
        <v>2296</v>
      </c>
      <c r="I839" s="60">
        <v>220</v>
      </c>
      <c r="J839" s="43" t="s">
        <v>616</v>
      </c>
      <c r="K839" s="43" t="s">
        <v>398</v>
      </c>
      <c r="L839" s="43" t="s">
        <v>399</v>
      </c>
      <c r="M839" s="43" t="s">
        <v>585</v>
      </c>
      <c r="N839" s="43" t="s">
        <v>539</v>
      </c>
      <c r="O839" s="52" t="s">
        <v>326</v>
      </c>
      <c r="P839" s="63" t="s">
        <v>276</v>
      </c>
      <c r="Q839" s="57" t="str">
        <f>MID(Tabla1[[#This Row],[Aplicación]],14,1)</f>
        <v>2</v>
      </c>
      <c r="R839" s="35" t="s">
        <v>265</v>
      </c>
      <c r="S839" s="57" t="str">
        <f>MID(Tabla1[[#This Row],[Aplicación]],6,2)</f>
        <v>01</v>
      </c>
      <c r="T839" s="54" t="str">
        <f>VLOOKUP(Tabla1[[#This Row],[AREA]],Hoja1!A:B,2,FALSE)</f>
        <v>01. Alcaldía</v>
      </c>
      <c r="U839" s="57" t="str">
        <f>MID(Tabla1[[#This Row],[Aplicación]],9,4)</f>
        <v>4331</v>
      </c>
      <c r="V839" s="54" t="str">
        <f>VLOOKUP(Tabla1[[#This Row],[PROGRAMA]],Hoja1!A:B,2,FALSE)</f>
        <v>4331. Desarrollo empresarial</v>
      </c>
      <c r="W839" s="57" t="str">
        <f>MID(Tabla1[[#This Row],[Aplicación]],14,2)</f>
        <v>22</v>
      </c>
      <c r="X839" s="57" t="str">
        <f>MID(Tabla1[[#This Row],[Aplicación]],14,6)</f>
        <v>22799</v>
      </c>
    </row>
    <row r="840" spans="1:24" hidden="1" x14ac:dyDescent="0.25">
      <c r="A840" s="60">
        <v>220240006634</v>
      </c>
      <c r="B840" s="43" t="s">
        <v>390</v>
      </c>
      <c r="C840" s="61">
        <v>45365</v>
      </c>
      <c r="D840" s="60">
        <v>22024003341</v>
      </c>
      <c r="E840" s="43" t="s">
        <v>1313</v>
      </c>
      <c r="F840" s="62">
        <v>2068.1</v>
      </c>
      <c r="G840" s="43" t="s">
        <v>882</v>
      </c>
      <c r="H840" s="43" t="s">
        <v>2225</v>
      </c>
      <c r="I840" s="60">
        <v>220</v>
      </c>
      <c r="J840" s="43" t="s">
        <v>616</v>
      </c>
      <c r="K840" s="43" t="s">
        <v>398</v>
      </c>
      <c r="L840" s="43" t="s">
        <v>413</v>
      </c>
      <c r="M840" s="43" t="s">
        <v>585</v>
      </c>
      <c r="N840" s="43" t="s">
        <v>539</v>
      </c>
      <c r="O840" s="52" t="s">
        <v>326</v>
      </c>
      <c r="P840" s="63" t="s">
        <v>276</v>
      </c>
      <c r="Q840" s="57" t="str">
        <f>MID(Tabla1[[#This Row],[Aplicación]],14,1)</f>
        <v>2</v>
      </c>
      <c r="R840" s="35" t="s">
        <v>265</v>
      </c>
      <c r="S840" s="57" t="str">
        <f>MID(Tabla1[[#This Row],[Aplicación]],6,2)</f>
        <v>10</v>
      </c>
      <c r="T840" s="54" t="str">
        <f>VLOOKUP(Tabla1[[#This Row],[AREA]],Hoja1!A:B,2,FALSE)</f>
        <v>10. Personas mayores, familia y servicios sociales</v>
      </c>
      <c r="U840" s="57" t="str">
        <f>MID(Tabla1[[#This Row],[Aplicación]],9,4)</f>
        <v>2312</v>
      </c>
      <c r="V840" s="54" t="str">
        <f>VLOOKUP(Tabla1[[#This Row],[PROGRAMA]],Hoja1!A:B,2,FALSE)</f>
        <v>2312. Iniciativas sociales</v>
      </c>
      <c r="W840" s="57" t="str">
        <f>MID(Tabla1[[#This Row],[Aplicación]],14,2)</f>
        <v>22</v>
      </c>
      <c r="X840" s="57" t="str">
        <f>MID(Tabla1[[#This Row],[Aplicación]],14,6)</f>
        <v>22699</v>
      </c>
    </row>
    <row r="841" spans="1:24" hidden="1" x14ac:dyDescent="0.25">
      <c r="A841" s="60">
        <v>220239000316</v>
      </c>
      <c r="B841" s="43" t="s">
        <v>390</v>
      </c>
      <c r="C841" s="61">
        <v>45292</v>
      </c>
      <c r="D841" s="60">
        <v>22024001127</v>
      </c>
      <c r="E841" s="43" t="s">
        <v>1375</v>
      </c>
      <c r="F841" s="62">
        <v>23000</v>
      </c>
      <c r="G841" s="43" t="s">
        <v>541</v>
      </c>
      <c r="H841" s="43" t="s">
        <v>2297</v>
      </c>
      <c r="I841" s="60">
        <v>220</v>
      </c>
      <c r="J841" s="43" t="s">
        <v>542</v>
      </c>
      <c r="K841" s="43" t="s">
        <v>543</v>
      </c>
      <c r="L841" s="43" t="s">
        <v>399</v>
      </c>
      <c r="M841" s="43" t="s">
        <v>395</v>
      </c>
      <c r="N841" s="43" t="s">
        <v>396</v>
      </c>
      <c r="O841" s="52" t="s">
        <v>321</v>
      </c>
      <c r="P841" s="63" t="s">
        <v>276</v>
      </c>
      <c r="Q841" s="57" t="str">
        <f>MID(Tabla1[[#This Row],[Aplicación]],14,1)</f>
        <v>2</v>
      </c>
      <c r="R841" s="35" t="s">
        <v>265</v>
      </c>
      <c r="S841" s="57" t="str">
        <f>MID(Tabla1[[#This Row],[Aplicación]],6,2)</f>
        <v>10</v>
      </c>
      <c r="T841" s="54" t="str">
        <f>VLOOKUP(Tabla1[[#This Row],[AREA]],Hoja1!A:B,2,FALSE)</f>
        <v>10. Personas mayores, familia y servicios sociales</v>
      </c>
      <c r="U841" s="57" t="str">
        <f>MID(Tabla1[[#This Row],[Aplicación]],9,4)</f>
        <v>2315</v>
      </c>
      <c r="V841" s="54" t="str">
        <f>VLOOKUP(Tabla1[[#This Row],[PROGRAMA]],Hoja1!A:B,2,FALSE)</f>
        <v>2315. Políticas de Igualdad e infancia</v>
      </c>
      <c r="W841" s="57" t="str">
        <f>MID(Tabla1[[#This Row],[Aplicación]],14,2)</f>
        <v>22</v>
      </c>
      <c r="X841" s="57" t="str">
        <f>MID(Tabla1[[#This Row],[Aplicación]],14,6)</f>
        <v>22799</v>
      </c>
    </row>
    <row r="842" spans="1:24" hidden="1" x14ac:dyDescent="0.25">
      <c r="A842" s="60">
        <v>220239000319</v>
      </c>
      <c r="B842" s="43" t="s">
        <v>390</v>
      </c>
      <c r="C842" s="61">
        <v>45292</v>
      </c>
      <c r="D842" s="60">
        <v>22024001081</v>
      </c>
      <c r="E842" s="43" t="s">
        <v>1202</v>
      </c>
      <c r="F842" s="62">
        <v>28795.73</v>
      </c>
      <c r="G842" s="43" t="s">
        <v>61</v>
      </c>
      <c r="H842" s="43" t="s">
        <v>2298</v>
      </c>
      <c r="I842" s="60">
        <v>220</v>
      </c>
      <c r="J842" s="43" t="s">
        <v>568</v>
      </c>
      <c r="K842" s="43" t="s">
        <v>398</v>
      </c>
      <c r="L842" s="43" t="s">
        <v>399</v>
      </c>
      <c r="M842" s="43" t="s">
        <v>395</v>
      </c>
      <c r="N842" s="43" t="s">
        <v>396</v>
      </c>
      <c r="O842" s="52" t="s">
        <v>321</v>
      </c>
      <c r="P842" s="63" t="s">
        <v>276</v>
      </c>
      <c r="Q842" s="57" t="str">
        <f>MID(Tabla1[[#This Row],[Aplicación]],14,1)</f>
        <v>2</v>
      </c>
      <c r="R842" s="35" t="s">
        <v>265</v>
      </c>
      <c r="S842" s="57" t="str">
        <f>MID(Tabla1[[#This Row],[Aplicación]],6,2)</f>
        <v>03</v>
      </c>
      <c r="T842" s="54" t="str">
        <f>VLOOKUP(Tabla1[[#This Row],[AREA]],Hoja1!A:B,2,FALSE)</f>
        <v>03. Participación ciudadana y deportes</v>
      </c>
      <c r="U842" s="57" t="str">
        <f>MID(Tabla1[[#This Row],[Aplicación]],9,4)</f>
        <v>9241</v>
      </c>
      <c r="V842" s="54" t="str">
        <f>VLOOKUP(Tabla1[[#This Row],[PROGRAMA]],Hoja1!A:B,2,FALSE)</f>
        <v>9241. Participación ciudadana</v>
      </c>
      <c r="W842" s="57" t="str">
        <f>MID(Tabla1[[#This Row],[Aplicación]],14,2)</f>
        <v>22</v>
      </c>
      <c r="X842" s="57" t="str">
        <f>MID(Tabla1[[#This Row],[Aplicación]],14,6)</f>
        <v>22701</v>
      </c>
    </row>
    <row r="843" spans="1:24" hidden="1" x14ac:dyDescent="0.25">
      <c r="A843" s="60">
        <v>220239000327</v>
      </c>
      <c r="B843" s="43" t="s">
        <v>390</v>
      </c>
      <c r="C843" s="61">
        <v>45292</v>
      </c>
      <c r="D843" s="60">
        <v>22024001460</v>
      </c>
      <c r="E843" s="43" t="s">
        <v>1349</v>
      </c>
      <c r="F843" s="62">
        <v>6321.04</v>
      </c>
      <c r="G843" s="43" t="s">
        <v>935</v>
      </c>
      <c r="H843" s="43" t="s">
        <v>1030</v>
      </c>
      <c r="I843" s="60">
        <v>220</v>
      </c>
      <c r="J843" s="43" t="s">
        <v>398</v>
      </c>
      <c r="K843" s="43" t="s">
        <v>398</v>
      </c>
      <c r="L843" s="43" t="s">
        <v>399</v>
      </c>
      <c r="M843" s="43" t="s">
        <v>395</v>
      </c>
      <c r="N843" s="43" t="s">
        <v>396</v>
      </c>
      <c r="O843" s="52" t="s">
        <v>321</v>
      </c>
      <c r="P843" s="63" t="s">
        <v>276</v>
      </c>
      <c r="Q843" s="57" t="str">
        <f>MID(Tabla1[[#This Row],[Aplicación]],14,1)</f>
        <v>2</v>
      </c>
      <c r="R843" s="35" t="s">
        <v>265</v>
      </c>
      <c r="S843" s="57" t="str">
        <f>MID(Tabla1[[#This Row],[Aplicación]],6,2)</f>
        <v>06</v>
      </c>
      <c r="T843" s="54" t="str">
        <f>VLOOKUP(Tabla1[[#This Row],[AREA]],Hoja1!A:B,2,FALSE)</f>
        <v>06. Educación y cultura</v>
      </c>
      <c r="U843" s="57" t="str">
        <f>MID(Tabla1[[#This Row],[Aplicación]],9,4)</f>
        <v>3341</v>
      </c>
      <c r="V843" s="54" t="str">
        <f>VLOOKUP(Tabla1[[#This Row],[PROGRAMA]],Hoja1!A:B,2,FALSE)</f>
        <v>3341. Coordinación de políticas culturales</v>
      </c>
      <c r="W843" s="57" t="str">
        <f>MID(Tabla1[[#This Row],[Aplicación]],14,2)</f>
        <v>22</v>
      </c>
      <c r="X843" s="57" t="str">
        <f>MID(Tabla1[[#This Row],[Aplicación]],14,6)</f>
        <v>22799</v>
      </c>
    </row>
    <row r="844" spans="1:24" hidden="1" x14ac:dyDescent="0.25">
      <c r="A844" s="60">
        <v>220239000411</v>
      </c>
      <c r="B844" s="43" t="s">
        <v>390</v>
      </c>
      <c r="C844" s="61">
        <v>45292</v>
      </c>
      <c r="D844" s="60">
        <v>22024001461</v>
      </c>
      <c r="E844" s="43" t="s">
        <v>1178</v>
      </c>
      <c r="F844" s="62">
        <v>1569.32</v>
      </c>
      <c r="G844" s="43" t="s">
        <v>28</v>
      </c>
      <c r="H844" s="43" t="s">
        <v>2300</v>
      </c>
      <c r="I844" s="60">
        <v>220</v>
      </c>
      <c r="J844" s="43" t="s">
        <v>398</v>
      </c>
      <c r="K844" s="43" t="s">
        <v>398</v>
      </c>
      <c r="L844" s="43" t="s">
        <v>399</v>
      </c>
      <c r="M844" s="43" t="s">
        <v>395</v>
      </c>
      <c r="N844" s="43" t="s">
        <v>433</v>
      </c>
      <c r="O844" s="52" t="s">
        <v>321</v>
      </c>
      <c r="P844" s="63" t="s">
        <v>276</v>
      </c>
      <c r="Q844" s="57" t="str">
        <f>MID(Tabla1[[#This Row],[Aplicación]],14,1)</f>
        <v>2</v>
      </c>
      <c r="R844" s="35" t="s">
        <v>265</v>
      </c>
      <c r="S844" s="57" t="str">
        <f>MID(Tabla1[[#This Row],[Aplicación]],6,2)</f>
        <v>06</v>
      </c>
      <c r="T844" s="54" t="str">
        <f>VLOOKUP(Tabla1[[#This Row],[AREA]],Hoja1!A:B,2,FALSE)</f>
        <v>06. Educación y cultura</v>
      </c>
      <c r="U844" s="57" t="str">
        <f>MID(Tabla1[[#This Row],[Aplicación]],9,4)</f>
        <v>3232</v>
      </c>
      <c r="V844" s="54" t="str">
        <f>VLOOKUP(Tabla1[[#This Row],[PROGRAMA]],Hoja1!A:B,2,FALSE)</f>
        <v>3232. Conservación y mantenimiento centros educación infantil y primaria</v>
      </c>
      <c r="W844" s="57" t="str">
        <f>MID(Tabla1[[#This Row],[Aplicación]],14,2)</f>
        <v>21</v>
      </c>
      <c r="X844" s="57" t="str">
        <f>MID(Tabla1[[#This Row],[Aplicación]],14,6)</f>
        <v>213</v>
      </c>
    </row>
    <row r="845" spans="1:24" hidden="1" x14ac:dyDescent="0.25">
      <c r="A845" s="60">
        <v>220239000439</v>
      </c>
      <c r="B845" s="43" t="s">
        <v>390</v>
      </c>
      <c r="C845" s="61">
        <v>45292</v>
      </c>
      <c r="D845" s="60">
        <v>22024001110</v>
      </c>
      <c r="E845" s="43" t="s">
        <v>1189</v>
      </c>
      <c r="F845" s="62">
        <v>2376</v>
      </c>
      <c r="G845" s="43" t="s">
        <v>520</v>
      </c>
      <c r="H845" s="43" t="s">
        <v>2301</v>
      </c>
      <c r="I845" s="60">
        <v>220</v>
      </c>
      <c r="J845" s="43" t="s">
        <v>398</v>
      </c>
      <c r="K845" s="43" t="s">
        <v>398</v>
      </c>
      <c r="L845" s="43" t="s">
        <v>399</v>
      </c>
      <c r="M845" s="43" t="s">
        <v>395</v>
      </c>
      <c r="N845" s="43" t="s">
        <v>396</v>
      </c>
      <c r="O845" s="52" t="s">
        <v>321</v>
      </c>
      <c r="P845" s="63" t="s">
        <v>276</v>
      </c>
      <c r="Q845" s="57" t="str">
        <f>MID(Tabla1[[#This Row],[Aplicación]],14,1)</f>
        <v>2</v>
      </c>
      <c r="R845" s="35" t="s">
        <v>265</v>
      </c>
      <c r="S845" s="57" t="str">
        <f>MID(Tabla1[[#This Row],[Aplicación]],6,2)</f>
        <v>10</v>
      </c>
      <c r="T845" s="54" t="str">
        <f>VLOOKUP(Tabla1[[#This Row],[AREA]],Hoja1!A:B,2,FALSE)</f>
        <v>10. Personas mayores, familia y servicios sociales</v>
      </c>
      <c r="U845" s="57" t="str">
        <f>MID(Tabla1[[#This Row],[Aplicación]],9,4)</f>
        <v>2312</v>
      </c>
      <c r="V845" s="54" t="str">
        <f>VLOOKUP(Tabla1[[#This Row],[PROGRAMA]],Hoja1!A:B,2,FALSE)</f>
        <v>2312. Iniciativas sociales</v>
      </c>
      <c r="W845" s="57" t="str">
        <f>MID(Tabla1[[#This Row],[Aplicación]],14,2)</f>
        <v>22</v>
      </c>
      <c r="X845" s="57" t="str">
        <f>MID(Tabla1[[#This Row],[Aplicación]],14,6)</f>
        <v>22799</v>
      </c>
    </row>
    <row r="846" spans="1:24" hidden="1" x14ac:dyDescent="0.25">
      <c r="A846" s="60">
        <v>220239000440</v>
      </c>
      <c r="B846" s="43" t="s">
        <v>390</v>
      </c>
      <c r="C846" s="61">
        <v>45292</v>
      </c>
      <c r="D846" s="60">
        <v>22024001111</v>
      </c>
      <c r="E846" s="43" t="s">
        <v>1189</v>
      </c>
      <c r="F846" s="62">
        <v>3801.6</v>
      </c>
      <c r="G846" s="43" t="s">
        <v>520</v>
      </c>
      <c r="H846" s="43" t="s">
        <v>2302</v>
      </c>
      <c r="I846" s="60">
        <v>220</v>
      </c>
      <c r="J846" s="43" t="s">
        <v>398</v>
      </c>
      <c r="K846" s="43" t="s">
        <v>398</v>
      </c>
      <c r="L846" s="43" t="s">
        <v>399</v>
      </c>
      <c r="M846" s="43" t="s">
        <v>395</v>
      </c>
      <c r="N846" s="43" t="s">
        <v>396</v>
      </c>
      <c r="O846" s="52" t="s">
        <v>321</v>
      </c>
      <c r="P846" s="63" t="s">
        <v>276</v>
      </c>
      <c r="Q846" s="57" t="str">
        <f>MID(Tabla1[[#This Row],[Aplicación]],14,1)</f>
        <v>2</v>
      </c>
      <c r="R846" s="35" t="s">
        <v>265</v>
      </c>
      <c r="S846" s="57" t="str">
        <f>MID(Tabla1[[#This Row],[Aplicación]],6,2)</f>
        <v>10</v>
      </c>
      <c r="T846" s="54" t="str">
        <f>VLOOKUP(Tabla1[[#This Row],[AREA]],Hoja1!A:B,2,FALSE)</f>
        <v>10. Personas mayores, familia y servicios sociales</v>
      </c>
      <c r="U846" s="57" t="str">
        <f>MID(Tabla1[[#This Row],[Aplicación]],9,4)</f>
        <v>2312</v>
      </c>
      <c r="V846" s="54" t="str">
        <f>VLOOKUP(Tabla1[[#This Row],[PROGRAMA]],Hoja1!A:B,2,FALSE)</f>
        <v>2312. Iniciativas sociales</v>
      </c>
      <c r="W846" s="57" t="str">
        <f>MID(Tabla1[[#This Row],[Aplicación]],14,2)</f>
        <v>22</v>
      </c>
      <c r="X846" s="57" t="str">
        <f>MID(Tabla1[[#This Row],[Aplicación]],14,6)</f>
        <v>22799</v>
      </c>
    </row>
    <row r="847" spans="1:24" hidden="1" x14ac:dyDescent="0.25">
      <c r="A847" s="60">
        <v>220239000441</v>
      </c>
      <c r="B847" s="43" t="s">
        <v>390</v>
      </c>
      <c r="C847" s="61">
        <v>45292</v>
      </c>
      <c r="D847" s="60">
        <v>22024001112</v>
      </c>
      <c r="E847" s="43" t="s">
        <v>1189</v>
      </c>
      <c r="F847" s="62">
        <v>13233</v>
      </c>
      <c r="G847" s="43" t="s">
        <v>710</v>
      </c>
      <c r="H847" s="43" t="s">
        <v>2303</v>
      </c>
      <c r="I847" s="60">
        <v>220</v>
      </c>
      <c r="J847" s="43" t="s">
        <v>398</v>
      </c>
      <c r="K847" s="43" t="s">
        <v>398</v>
      </c>
      <c r="L847" s="43" t="s">
        <v>399</v>
      </c>
      <c r="M847" s="43" t="s">
        <v>395</v>
      </c>
      <c r="N847" s="43" t="s">
        <v>396</v>
      </c>
      <c r="O847" s="52" t="s">
        <v>321</v>
      </c>
      <c r="P847" s="63" t="s">
        <v>276</v>
      </c>
      <c r="Q847" s="57" t="str">
        <f>MID(Tabla1[[#This Row],[Aplicación]],14,1)</f>
        <v>2</v>
      </c>
      <c r="R847" s="35" t="s">
        <v>265</v>
      </c>
      <c r="S847" s="57" t="str">
        <f>MID(Tabla1[[#This Row],[Aplicación]],6,2)</f>
        <v>10</v>
      </c>
      <c r="T847" s="54" t="str">
        <f>VLOOKUP(Tabla1[[#This Row],[AREA]],Hoja1!A:B,2,FALSE)</f>
        <v>10. Personas mayores, familia y servicios sociales</v>
      </c>
      <c r="U847" s="57" t="str">
        <f>MID(Tabla1[[#This Row],[Aplicación]],9,4)</f>
        <v>2312</v>
      </c>
      <c r="V847" s="54" t="str">
        <f>VLOOKUP(Tabla1[[#This Row],[PROGRAMA]],Hoja1!A:B,2,FALSE)</f>
        <v>2312. Iniciativas sociales</v>
      </c>
      <c r="W847" s="57" t="str">
        <f>MID(Tabla1[[#This Row],[Aplicación]],14,2)</f>
        <v>22</v>
      </c>
      <c r="X847" s="57" t="str">
        <f>MID(Tabla1[[#This Row],[Aplicación]],14,6)</f>
        <v>22799</v>
      </c>
    </row>
    <row r="848" spans="1:24" hidden="1" x14ac:dyDescent="0.25">
      <c r="A848" s="60">
        <v>220239000443</v>
      </c>
      <c r="B848" s="43" t="s">
        <v>390</v>
      </c>
      <c r="C848" s="61">
        <v>45292</v>
      </c>
      <c r="D848" s="60">
        <v>22024001131</v>
      </c>
      <c r="E848" s="43" t="s">
        <v>1141</v>
      </c>
      <c r="F848" s="62">
        <v>14256</v>
      </c>
      <c r="G848" s="43" t="s">
        <v>520</v>
      </c>
      <c r="H848" s="43" t="s">
        <v>2304</v>
      </c>
      <c r="I848" s="60">
        <v>220</v>
      </c>
      <c r="J848" s="43" t="s">
        <v>398</v>
      </c>
      <c r="K848" s="43" t="s">
        <v>398</v>
      </c>
      <c r="L848" s="43" t="s">
        <v>399</v>
      </c>
      <c r="M848" s="43" t="s">
        <v>395</v>
      </c>
      <c r="N848" s="43" t="s">
        <v>396</v>
      </c>
      <c r="O848" s="52" t="s">
        <v>321</v>
      </c>
      <c r="P848" s="63" t="s">
        <v>276</v>
      </c>
      <c r="Q848" s="57" t="str">
        <f>MID(Tabla1[[#This Row],[Aplicación]],14,1)</f>
        <v>2</v>
      </c>
      <c r="R848" s="35" t="s">
        <v>265</v>
      </c>
      <c r="S848" s="57" t="str">
        <f>MID(Tabla1[[#This Row],[Aplicación]],6,2)</f>
        <v>10</v>
      </c>
      <c r="T848" s="54" t="str">
        <f>VLOOKUP(Tabla1[[#This Row],[AREA]],Hoja1!A:B,2,FALSE)</f>
        <v>10. Personas mayores, familia y servicios sociales</v>
      </c>
      <c r="U848" s="57" t="str">
        <f>MID(Tabla1[[#This Row],[Aplicación]],9,4)</f>
        <v>2311</v>
      </c>
      <c r="V848" s="54" t="str">
        <f>VLOOKUP(Tabla1[[#This Row],[PROGRAMA]],Hoja1!A:B,2,FALSE)</f>
        <v>2311. Intervención social</v>
      </c>
      <c r="W848" s="57" t="str">
        <f>MID(Tabla1[[#This Row],[Aplicación]],14,2)</f>
        <v>22</v>
      </c>
      <c r="X848" s="57" t="str">
        <f>MID(Tabla1[[#This Row],[Aplicación]],14,6)</f>
        <v>22799</v>
      </c>
    </row>
    <row r="849" spans="1:24" hidden="1" x14ac:dyDescent="0.25">
      <c r="A849" s="60">
        <v>220239000713</v>
      </c>
      <c r="B849" s="43" t="s">
        <v>390</v>
      </c>
      <c r="C849" s="61">
        <v>45292</v>
      </c>
      <c r="D849" s="60">
        <v>22024001446</v>
      </c>
      <c r="E849" s="43" t="s">
        <v>1349</v>
      </c>
      <c r="F849" s="62">
        <v>1277.76</v>
      </c>
      <c r="G849" s="43" t="s">
        <v>42</v>
      </c>
      <c r="H849" s="43" t="s">
        <v>1124</v>
      </c>
      <c r="I849" s="60">
        <v>220</v>
      </c>
      <c r="J849" s="43" t="s">
        <v>398</v>
      </c>
      <c r="K849" s="43" t="s">
        <v>398</v>
      </c>
      <c r="L849" s="43" t="s">
        <v>399</v>
      </c>
      <c r="M849" s="43" t="s">
        <v>585</v>
      </c>
      <c r="N849" s="43" t="s">
        <v>539</v>
      </c>
      <c r="O849" s="52" t="s">
        <v>326</v>
      </c>
      <c r="P849" s="63" t="s">
        <v>276</v>
      </c>
      <c r="Q849" s="57" t="str">
        <f>MID(Tabla1[[#This Row],[Aplicación]],14,1)</f>
        <v>2</v>
      </c>
      <c r="R849" s="35" t="s">
        <v>265</v>
      </c>
      <c r="S849" s="57" t="str">
        <f>MID(Tabla1[[#This Row],[Aplicación]],6,2)</f>
        <v>06</v>
      </c>
      <c r="T849" s="54" t="str">
        <f>VLOOKUP(Tabla1[[#This Row],[AREA]],Hoja1!A:B,2,FALSE)</f>
        <v>06. Educación y cultura</v>
      </c>
      <c r="U849" s="57" t="str">
        <f>MID(Tabla1[[#This Row],[Aplicación]],9,4)</f>
        <v>3341</v>
      </c>
      <c r="V849" s="54" t="str">
        <f>VLOOKUP(Tabla1[[#This Row],[PROGRAMA]],Hoja1!A:B,2,FALSE)</f>
        <v>3341. Coordinación de políticas culturales</v>
      </c>
      <c r="W849" s="57" t="str">
        <f>MID(Tabla1[[#This Row],[Aplicación]],14,2)</f>
        <v>22</v>
      </c>
      <c r="X849" s="57" t="str">
        <f>MID(Tabla1[[#This Row],[Aplicación]],14,6)</f>
        <v>22799</v>
      </c>
    </row>
    <row r="850" spans="1:24" hidden="1" x14ac:dyDescent="0.25">
      <c r="A850" s="60">
        <v>220240000731</v>
      </c>
      <c r="B850" s="43" t="s">
        <v>390</v>
      </c>
      <c r="C850" s="61">
        <v>45327</v>
      </c>
      <c r="D850" s="60">
        <v>22024000077</v>
      </c>
      <c r="E850" s="43" t="s">
        <v>1313</v>
      </c>
      <c r="F850" s="62">
        <v>2089.2600000000002</v>
      </c>
      <c r="G850" s="43" t="s">
        <v>366</v>
      </c>
      <c r="H850" s="43" t="s">
        <v>2228</v>
      </c>
      <c r="I850" s="60">
        <v>220</v>
      </c>
      <c r="J850" s="43" t="s">
        <v>398</v>
      </c>
      <c r="K850" s="43" t="s">
        <v>398</v>
      </c>
      <c r="L850" s="43" t="s">
        <v>413</v>
      </c>
      <c r="M850" s="43" t="s">
        <v>585</v>
      </c>
      <c r="N850" s="43" t="s">
        <v>539</v>
      </c>
      <c r="O850" s="52" t="s">
        <v>326</v>
      </c>
      <c r="P850" s="63" t="s">
        <v>276</v>
      </c>
      <c r="Q850" s="57" t="str">
        <f>MID(Tabla1[[#This Row],[Aplicación]],14,1)</f>
        <v>2</v>
      </c>
      <c r="R850" s="35" t="s">
        <v>265</v>
      </c>
      <c r="S850" s="57" t="str">
        <f>MID(Tabla1[[#This Row],[Aplicación]],6,2)</f>
        <v>10</v>
      </c>
      <c r="T850" s="54" t="str">
        <f>VLOOKUP(Tabla1[[#This Row],[AREA]],Hoja1!A:B,2,FALSE)</f>
        <v>10. Personas mayores, familia y servicios sociales</v>
      </c>
      <c r="U850" s="57" t="str">
        <f>MID(Tabla1[[#This Row],[Aplicación]],9,4)</f>
        <v>2312</v>
      </c>
      <c r="V850" s="54" t="str">
        <f>VLOOKUP(Tabla1[[#This Row],[PROGRAMA]],Hoja1!A:B,2,FALSE)</f>
        <v>2312. Iniciativas sociales</v>
      </c>
      <c r="W850" s="57" t="str">
        <f>MID(Tabla1[[#This Row],[Aplicación]],14,2)</f>
        <v>22</v>
      </c>
      <c r="X850" s="57" t="str">
        <f>MID(Tabla1[[#This Row],[Aplicación]],14,6)</f>
        <v>22699</v>
      </c>
    </row>
    <row r="851" spans="1:24" hidden="1" x14ac:dyDescent="0.25">
      <c r="A851" s="60">
        <v>220240005360</v>
      </c>
      <c r="B851" s="43" t="s">
        <v>390</v>
      </c>
      <c r="C851" s="61">
        <v>45359</v>
      </c>
      <c r="D851" s="60">
        <v>22024003259</v>
      </c>
      <c r="E851" s="43" t="s">
        <v>1423</v>
      </c>
      <c r="F851" s="62">
        <v>2096.5</v>
      </c>
      <c r="G851" s="43" t="s">
        <v>1001</v>
      </c>
      <c r="H851" s="43" t="s">
        <v>2305</v>
      </c>
      <c r="I851" s="60">
        <v>220</v>
      </c>
      <c r="J851" s="43" t="s">
        <v>398</v>
      </c>
      <c r="K851" s="43" t="s">
        <v>398</v>
      </c>
      <c r="L851" s="43" t="s">
        <v>399</v>
      </c>
      <c r="M851" s="43" t="s">
        <v>585</v>
      </c>
      <c r="N851" s="43" t="s">
        <v>539</v>
      </c>
      <c r="O851" s="52" t="s">
        <v>326</v>
      </c>
      <c r="P851" s="63" t="s">
        <v>276</v>
      </c>
      <c r="Q851" s="57" t="str">
        <f>MID(Tabla1[[#This Row],[Aplicación]],14,1)</f>
        <v>2</v>
      </c>
      <c r="R851" s="35" t="s">
        <v>265</v>
      </c>
      <c r="S851" s="57" t="str">
        <f>MID(Tabla1[[#This Row],[Aplicación]],6,2)</f>
        <v>11</v>
      </c>
      <c r="T851" s="54" t="str">
        <f>VLOOKUP(Tabla1[[#This Row],[AREA]],Hoja1!A:B,2,FALSE)</f>
        <v>11. Salud pública y seguridad ciudadana</v>
      </c>
      <c r="U851" s="57" t="str">
        <f>MID(Tabla1[[#This Row],[Aplicación]],9,4)</f>
        <v>1321</v>
      </c>
      <c r="V851" s="54" t="str">
        <f>VLOOKUP(Tabla1[[#This Row],[PROGRAMA]],Hoja1!A:B,2,FALSE)</f>
        <v>1321. Policía municipal</v>
      </c>
      <c r="W851" s="57" t="str">
        <f>MID(Tabla1[[#This Row],[Aplicación]],14,2)</f>
        <v>21</v>
      </c>
      <c r="X851" s="57" t="str">
        <f>MID(Tabla1[[#This Row],[Aplicación]],14,6)</f>
        <v>214</v>
      </c>
    </row>
    <row r="852" spans="1:24" hidden="1" x14ac:dyDescent="0.25">
      <c r="A852" s="60">
        <v>220240006642</v>
      </c>
      <c r="B852" s="43" t="s">
        <v>390</v>
      </c>
      <c r="C852" s="61">
        <v>45365</v>
      </c>
      <c r="D852" s="60">
        <v>22024003379</v>
      </c>
      <c r="E852" s="43" t="s">
        <v>1423</v>
      </c>
      <c r="F852" s="62">
        <v>2120</v>
      </c>
      <c r="G852" s="43" t="s">
        <v>727</v>
      </c>
      <c r="H852" s="43" t="s">
        <v>2306</v>
      </c>
      <c r="I852" s="60">
        <v>220</v>
      </c>
      <c r="J852" s="43" t="s">
        <v>398</v>
      </c>
      <c r="K852" s="43" t="s">
        <v>398</v>
      </c>
      <c r="L852" s="43" t="s">
        <v>399</v>
      </c>
      <c r="M852" s="43" t="s">
        <v>585</v>
      </c>
      <c r="N852" s="43" t="s">
        <v>539</v>
      </c>
      <c r="O852" s="52" t="s">
        <v>326</v>
      </c>
      <c r="P852" s="63" t="s">
        <v>276</v>
      </c>
      <c r="Q852" s="57" t="str">
        <f>MID(Tabla1[[#This Row],[Aplicación]],14,1)</f>
        <v>2</v>
      </c>
      <c r="R852" s="35" t="s">
        <v>265</v>
      </c>
      <c r="S852" s="57" t="str">
        <f>MID(Tabla1[[#This Row],[Aplicación]],6,2)</f>
        <v>11</v>
      </c>
      <c r="T852" s="54" t="str">
        <f>VLOOKUP(Tabla1[[#This Row],[AREA]],Hoja1!A:B,2,FALSE)</f>
        <v>11. Salud pública y seguridad ciudadana</v>
      </c>
      <c r="U852" s="57" t="str">
        <f>MID(Tabla1[[#This Row],[Aplicación]],9,4)</f>
        <v>1321</v>
      </c>
      <c r="V852" s="54" t="str">
        <f>VLOOKUP(Tabla1[[#This Row],[PROGRAMA]],Hoja1!A:B,2,FALSE)</f>
        <v>1321. Policía municipal</v>
      </c>
      <c r="W852" s="57" t="str">
        <f>MID(Tabla1[[#This Row],[Aplicación]],14,2)</f>
        <v>21</v>
      </c>
      <c r="X852" s="57" t="str">
        <f>MID(Tabla1[[#This Row],[Aplicación]],14,6)</f>
        <v>214</v>
      </c>
    </row>
    <row r="853" spans="1:24" hidden="1" x14ac:dyDescent="0.25">
      <c r="A853" s="60">
        <v>220239000445</v>
      </c>
      <c r="B853" s="43" t="s">
        <v>390</v>
      </c>
      <c r="C853" s="61">
        <v>45292</v>
      </c>
      <c r="D853" s="60">
        <v>22024001094</v>
      </c>
      <c r="E853" s="43" t="s">
        <v>1303</v>
      </c>
      <c r="F853" s="62">
        <v>13644</v>
      </c>
      <c r="G853" s="43" t="s">
        <v>1054</v>
      </c>
      <c r="H853" s="43" t="s">
        <v>2307</v>
      </c>
      <c r="I853" s="60">
        <v>220</v>
      </c>
      <c r="J853" s="43" t="s">
        <v>398</v>
      </c>
      <c r="K853" s="43" t="s">
        <v>398</v>
      </c>
      <c r="L853" s="43" t="s">
        <v>399</v>
      </c>
      <c r="M853" s="43" t="s">
        <v>395</v>
      </c>
      <c r="N853" s="43" t="s">
        <v>396</v>
      </c>
      <c r="O853" s="52" t="s">
        <v>321</v>
      </c>
      <c r="P853" s="63" t="s">
        <v>276</v>
      </c>
      <c r="Q853" s="57" t="str">
        <f>MID(Tabla1[[#This Row],[Aplicación]],14,1)</f>
        <v>2</v>
      </c>
      <c r="R853" s="35" t="s">
        <v>265</v>
      </c>
      <c r="S853" s="57" t="str">
        <f>MID(Tabla1[[#This Row],[Aplicación]],6,2)</f>
        <v>10</v>
      </c>
      <c r="T853" s="54" t="str">
        <f>VLOOKUP(Tabla1[[#This Row],[AREA]],Hoja1!A:B,2,FALSE)</f>
        <v>10. Personas mayores, familia y servicios sociales</v>
      </c>
      <c r="U853" s="57" t="str">
        <f>MID(Tabla1[[#This Row],[Aplicación]],9,4)</f>
        <v>2412</v>
      </c>
      <c r="V853" s="54" t="str">
        <f>VLOOKUP(Tabla1[[#This Row],[PROGRAMA]],Hoja1!A:B,2,FALSE)</f>
        <v>2412. Formación para el empleo</v>
      </c>
      <c r="W853" s="57" t="str">
        <f>MID(Tabla1[[#This Row],[Aplicación]],14,2)</f>
        <v>22</v>
      </c>
      <c r="X853" s="57" t="str">
        <f>MID(Tabla1[[#This Row],[Aplicación]],14,6)</f>
        <v>22799</v>
      </c>
    </row>
    <row r="854" spans="1:24" hidden="1" x14ac:dyDescent="0.25">
      <c r="A854" s="60">
        <v>220239000821</v>
      </c>
      <c r="B854" s="43" t="s">
        <v>390</v>
      </c>
      <c r="C854" s="61">
        <v>45292</v>
      </c>
      <c r="D854" s="60">
        <v>22024001422</v>
      </c>
      <c r="E854" s="43" t="s">
        <v>1283</v>
      </c>
      <c r="F854" s="62">
        <v>1260</v>
      </c>
      <c r="G854" s="43" t="s">
        <v>1007</v>
      </c>
      <c r="H854" s="43" t="s">
        <v>2308</v>
      </c>
      <c r="I854" s="60">
        <v>220</v>
      </c>
      <c r="J854" s="43" t="s">
        <v>398</v>
      </c>
      <c r="K854" s="43" t="s">
        <v>398</v>
      </c>
      <c r="L854" s="43" t="s">
        <v>399</v>
      </c>
      <c r="M854" s="43" t="s">
        <v>585</v>
      </c>
      <c r="N854" s="43" t="s">
        <v>539</v>
      </c>
      <c r="O854" s="52" t="s">
        <v>326</v>
      </c>
      <c r="P854" s="63" t="s">
        <v>276</v>
      </c>
      <c r="Q854" s="57" t="str">
        <f>MID(Tabla1[[#This Row],[Aplicación]],14,1)</f>
        <v>2</v>
      </c>
      <c r="R854" s="35" t="s">
        <v>265</v>
      </c>
      <c r="S854" s="57" t="str">
        <f>MID(Tabla1[[#This Row],[Aplicación]],6,2)</f>
        <v>10</v>
      </c>
      <c r="T854" s="54" t="str">
        <f>VLOOKUP(Tabla1[[#This Row],[AREA]],Hoja1!A:B,2,FALSE)</f>
        <v>10. Personas mayores, familia y servicios sociales</v>
      </c>
      <c r="U854" s="57" t="str">
        <f>MID(Tabla1[[#This Row],[Aplicación]],9,4)</f>
        <v>2315</v>
      </c>
      <c r="V854" s="54" t="str">
        <f>VLOOKUP(Tabla1[[#This Row],[PROGRAMA]],Hoja1!A:B,2,FALSE)</f>
        <v>2315. Políticas de Igualdad e infancia</v>
      </c>
      <c r="W854" s="57" t="str">
        <f>MID(Tabla1[[#This Row],[Aplicación]],14,2)</f>
        <v>22</v>
      </c>
      <c r="X854" s="57" t="str">
        <f>MID(Tabla1[[#This Row],[Aplicación]],14,6)</f>
        <v>22611</v>
      </c>
    </row>
    <row r="855" spans="1:24" hidden="1" x14ac:dyDescent="0.25">
      <c r="A855" s="60">
        <v>220239000739</v>
      </c>
      <c r="B855" s="43" t="s">
        <v>390</v>
      </c>
      <c r="C855" s="61">
        <v>45292</v>
      </c>
      <c r="D855" s="60">
        <v>22024001276</v>
      </c>
      <c r="E855" s="43" t="s">
        <v>1159</v>
      </c>
      <c r="F855" s="62">
        <v>1228.3499999999999</v>
      </c>
      <c r="G855" s="43" t="s">
        <v>18</v>
      </c>
      <c r="H855" s="43" t="s">
        <v>1760</v>
      </c>
      <c r="I855" s="60">
        <v>220</v>
      </c>
      <c r="J855" s="43" t="s">
        <v>398</v>
      </c>
      <c r="K855" s="43" t="s">
        <v>398</v>
      </c>
      <c r="L855" s="43" t="s">
        <v>399</v>
      </c>
      <c r="M855" s="43" t="s">
        <v>585</v>
      </c>
      <c r="N855" s="43" t="s">
        <v>539</v>
      </c>
      <c r="O855" s="52" t="s">
        <v>326</v>
      </c>
      <c r="P855" s="63" t="s">
        <v>276</v>
      </c>
      <c r="Q855" s="57" t="str">
        <f>MID(Tabla1[[#This Row],[Aplicación]],14,1)</f>
        <v>2</v>
      </c>
      <c r="R855" s="35" t="s">
        <v>265</v>
      </c>
      <c r="S855" s="57" t="str">
        <f>MID(Tabla1[[#This Row],[Aplicación]],6,2)</f>
        <v>10</v>
      </c>
      <c r="T855" s="54" t="str">
        <f>VLOOKUP(Tabla1[[#This Row],[AREA]],Hoja1!A:B,2,FALSE)</f>
        <v>10. Personas mayores, familia y servicios sociales</v>
      </c>
      <c r="U855" s="57" t="str">
        <f>MID(Tabla1[[#This Row],[Aplicación]],9,4)</f>
        <v>2412</v>
      </c>
      <c r="V855" s="54" t="str">
        <f>VLOOKUP(Tabla1[[#This Row],[PROGRAMA]],Hoja1!A:B,2,FALSE)</f>
        <v>2412. Formación para el empleo</v>
      </c>
      <c r="W855" s="57" t="str">
        <f>MID(Tabla1[[#This Row],[Aplicación]],14,2)</f>
        <v>21</v>
      </c>
      <c r="X855" s="57" t="str">
        <f>MID(Tabla1[[#This Row],[Aplicación]],14,6)</f>
        <v>213</v>
      </c>
    </row>
    <row r="856" spans="1:24" hidden="1" x14ac:dyDescent="0.25">
      <c r="A856" s="60">
        <v>220240003685</v>
      </c>
      <c r="B856" s="43" t="s">
        <v>390</v>
      </c>
      <c r="C856" s="61">
        <v>45351</v>
      </c>
      <c r="D856" s="60">
        <v>22024002660</v>
      </c>
      <c r="E856" s="43" t="s">
        <v>1178</v>
      </c>
      <c r="F856" s="62">
        <v>2178</v>
      </c>
      <c r="G856" s="43" t="s">
        <v>33</v>
      </c>
      <c r="H856" s="43" t="s">
        <v>2309</v>
      </c>
      <c r="I856" s="60">
        <v>220</v>
      </c>
      <c r="J856" s="43" t="s">
        <v>632</v>
      </c>
      <c r="K856" s="43" t="s">
        <v>507</v>
      </c>
      <c r="L856" s="43" t="s">
        <v>413</v>
      </c>
      <c r="M856" s="43" t="s">
        <v>585</v>
      </c>
      <c r="N856" s="43" t="s">
        <v>539</v>
      </c>
      <c r="O856" s="52" t="s">
        <v>326</v>
      </c>
      <c r="P856" s="63" t="s">
        <v>276</v>
      </c>
      <c r="Q856" s="57" t="str">
        <f>MID(Tabla1[[#This Row],[Aplicación]],14,1)</f>
        <v>2</v>
      </c>
      <c r="R856" s="35" t="s">
        <v>265</v>
      </c>
      <c r="S856" s="57" t="str">
        <f>MID(Tabla1[[#This Row],[Aplicación]],6,2)</f>
        <v>06</v>
      </c>
      <c r="T856" s="54" t="str">
        <f>VLOOKUP(Tabla1[[#This Row],[AREA]],Hoja1!A:B,2,FALSE)</f>
        <v>06. Educación y cultura</v>
      </c>
      <c r="U856" s="57" t="str">
        <f>MID(Tabla1[[#This Row],[Aplicación]],9,4)</f>
        <v>3232</v>
      </c>
      <c r="V856" s="54" t="str">
        <f>VLOOKUP(Tabla1[[#This Row],[PROGRAMA]],Hoja1!A:B,2,FALSE)</f>
        <v>3232. Conservación y mantenimiento centros educación infantil y primaria</v>
      </c>
      <c r="W856" s="57" t="str">
        <f>MID(Tabla1[[#This Row],[Aplicación]],14,2)</f>
        <v>21</v>
      </c>
      <c r="X856" s="57" t="str">
        <f>MID(Tabla1[[#This Row],[Aplicación]],14,6)</f>
        <v>213</v>
      </c>
    </row>
    <row r="857" spans="1:24" hidden="1" x14ac:dyDescent="0.25">
      <c r="A857" s="60">
        <v>220239000820</v>
      </c>
      <c r="B857" s="43" t="s">
        <v>390</v>
      </c>
      <c r="C857" s="61">
        <v>45292</v>
      </c>
      <c r="D857" s="60">
        <v>22024001421</v>
      </c>
      <c r="E857" s="43" t="s">
        <v>1283</v>
      </c>
      <c r="F857" s="62">
        <v>1182.5</v>
      </c>
      <c r="G857" s="43" t="s">
        <v>44</v>
      </c>
      <c r="H857" s="43" t="s">
        <v>2310</v>
      </c>
      <c r="I857" s="60">
        <v>220</v>
      </c>
      <c r="J857" s="43" t="s">
        <v>572</v>
      </c>
      <c r="K857" s="43" t="s">
        <v>398</v>
      </c>
      <c r="L857" s="43" t="s">
        <v>399</v>
      </c>
      <c r="M857" s="43" t="s">
        <v>585</v>
      </c>
      <c r="N857" s="43" t="s">
        <v>539</v>
      </c>
      <c r="O857" s="52" t="s">
        <v>326</v>
      </c>
      <c r="P857" s="63" t="s">
        <v>276</v>
      </c>
      <c r="Q857" s="57" t="str">
        <f>MID(Tabla1[[#This Row],[Aplicación]],14,1)</f>
        <v>2</v>
      </c>
      <c r="R857" s="35" t="s">
        <v>265</v>
      </c>
      <c r="S857" s="57" t="str">
        <f>MID(Tabla1[[#This Row],[Aplicación]],6,2)</f>
        <v>10</v>
      </c>
      <c r="T857" s="54" t="str">
        <f>VLOOKUP(Tabla1[[#This Row],[AREA]],Hoja1!A:B,2,FALSE)</f>
        <v>10. Personas mayores, familia y servicios sociales</v>
      </c>
      <c r="U857" s="57" t="str">
        <f>MID(Tabla1[[#This Row],[Aplicación]],9,4)</f>
        <v>2315</v>
      </c>
      <c r="V857" s="54" t="str">
        <f>VLOOKUP(Tabla1[[#This Row],[PROGRAMA]],Hoja1!A:B,2,FALSE)</f>
        <v>2315. Políticas de Igualdad e infancia</v>
      </c>
      <c r="W857" s="57" t="str">
        <f>MID(Tabla1[[#This Row],[Aplicación]],14,2)</f>
        <v>22</v>
      </c>
      <c r="X857" s="57" t="str">
        <f>MID(Tabla1[[#This Row],[Aplicación]],14,6)</f>
        <v>22611</v>
      </c>
    </row>
    <row r="858" spans="1:24" hidden="1" x14ac:dyDescent="0.25">
      <c r="A858" s="60">
        <v>220240000787</v>
      </c>
      <c r="B858" s="43" t="s">
        <v>390</v>
      </c>
      <c r="C858" s="61">
        <v>45329</v>
      </c>
      <c r="D858" s="60">
        <v>22024000632</v>
      </c>
      <c r="E858" s="43" t="s">
        <v>1308</v>
      </c>
      <c r="F858" s="62">
        <v>2178</v>
      </c>
      <c r="G858" s="43" t="s">
        <v>21</v>
      </c>
      <c r="H858" s="43" t="s">
        <v>2311</v>
      </c>
      <c r="I858" s="60">
        <v>220</v>
      </c>
      <c r="J858" s="43" t="s">
        <v>398</v>
      </c>
      <c r="K858" s="43" t="s">
        <v>398</v>
      </c>
      <c r="L858" s="43" t="s">
        <v>399</v>
      </c>
      <c r="M858" s="43" t="s">
        <v>585</v>
      </c>
      <c r="N858" s="43" t="s">
        <v>539</v>
      </c>
      <c r="O858" s="52" t="s">
        <v>326</v>
      </c>
      <c r="P858" s="63" t="s">
        <v>276</v>
      </c>
      <c r="Q858" s="57" t="str">
        <f>MID(Tabla1[[#This Row],[Aplicación]],14,1)</f>
        <v>2</v>
      </c>
      <c r="R858" s="35" t="s">
        <v>265</v>
      </c>
      <c r="S858" s="57" t="str">
        <f>MID(Tabla1[[#This Row],[Aplicación]],6,2)</f>
        <v>03</v>
      </c>
      <c r="T858" s="54" t="str">
        <f>VLOOKUP(Tabla1[[#This Row],[AREA]],Hoja1!A:B,2,FALSE)</f>
        <v>03. Participación ciudadana y deportes</v>
      </c>
      <c r="U858" s="57" t="str">
        <f>MID(Tabla1[[#This Row],[Aplicación]],9,4)</f>
        <v>9241</v>
      </c>
      <c r="V858" s="54" t="str">
        <f>VLOOKUP(Tabla1[[#This Row],[PROGRAMA]],Hoja1!A:B,2,FALSE)</f>
        <v>9241. Participación ciudadana</v>
      </c>
      <c r="W858" s="57" t="str">
        <f>MID(Tabla1[[#This Row],[Aplicación]],14,2)</f>
        <v>22</v>
      </c>
      <c r="X858" s="57" t="str">
        <f>MID(Tabla1[[#This Row],[Aplicación]],14,6)</f>
        <v>22602</v>
      </c>
    </row>
    <row r="859" spans="1:24" hidden="1" x14ac:dyDescent="0.25">
      <c r="A859" s="60">
        <v>220240003023</v>
      </c>
      <c r="B859" s="43" t="s">
        <v>390</v>
      </c>
      <c r="C859" s="61">
        <v>45343</v>
      </c>
      <c r="D859" s="60">
        <v>22024001533</v>
      </c>
      <c r="E859" s="43" t="s">
        <v>1355</v>
      </c>
      <c r="F859" s="62">
        <v>2180.42</v>
      </c>
      <c r="G859" s="43" t="s">
        <v>709</v>
      </c>
      <c r="H859" s="43" t="s">
        <v>2314</v>
      </c>
      <c r="I859" s="60">
        <v>220</v>
      </c>
      <c r="J859" s="43" t="s">
        <v>398</v>
      </c>
      <c r="K859" s="43" t="s">
        <v>398</v>
      </c>
      <c r="L859" s="43" t="s">
        <v>399</v>
      </c>
      <c r="M859" s="43" t="s">
        <v>585</v>
      </c>
      <c r="N859" s="43" t="s">
        <v>539</v>
      </c>
      <c r="O859" s="52" t="s">
        <v>326</v>
      </c>
      <c r="P859" s="63" t="s">
        <v>276</v>
      </c>
      <c r="Q859" s="57" t="str">
        <f>MID(Tabla1[[#This Row],[Aplicación]],14,1)</f>
        <v>2</v>
      </c>
      <c r="R859" s="35" t="s">
        <v>265</v>
      </c>
      <c r="S859" s="57" t="str">
        <f>MID(Tabla1[[#This Row],[Aplicación]],6,2)</f>
        <v>11</v>
      </c>
      <c r="T859" s="54" t="str">
        <f>VLOOKUP(Tabla1[[#This Row],[AREA]],Hoja1!A:B,2,FALSE)</f>
        <v>11. Salud pública y seguridad ciudadana</v>
      </c>
      <c r="U859" s="57" t="str">
        <f>MID(Tabla1[[#This Row],[Aplicación]],9,4)</f>
        <v>3111</v>
      </c>
      <c r="V859" s="54" t="str">
        <f>VLOOKUP(Tabla1[[#This Row],[PROGRAMA]],Hoja1!A:B,2,FALSE)</f>
        <v>3111. Protección de la salubridad pública</v>
      </c>
      <c r="W859" s="57" t="str">
        <f>MID(Tabla1[[#This Row],[Aplicación]],14,2)</f>
        <v>21</v>
      </c>
      <c r="X859" s="57" t="str">
        <f>MID(Tabla1[[#This Row],[Aplicación]],14,6)</f>
        <v>213</v>
      </c>
    </row>
    <row r="860" spans="1:24" hidden="1" x14ac:dyDescent="0.25">
      <c r="A860" s="60">
        <v>220239000470</v>
      </c>
      <c r="B860" s="43" t="s">
        <v>390</v>
      </c>
      <c r="C860" s="61">
        <v>45292</v>
      </c>
      <c r="D860" s="60">
        <v>22024001133</v>
      </c>
      <c r="E860" s="43" t="s">
        <v>1141</v>
      </c>
      <c r="F860" s="62">
        <v>42200</v>
      </c>
      <c r="G860" s="43" t="s">
        <v>1052</v>
      </c>
      <c r="H860" s="43" t="s">
        <v>2315</v>
      </c>
      <c r="I860" s="60">
        <v>220</v>
      </c>
      <c r="J860" s="43" t="s">
        <v>393</v>
      </c>
      <c r="K860" s="43" t="s">
        <v>393</v>
      </c>
      <c r="L860" s="43" t="s">
        <v>399</v>
      </c>
      <c r="M860" s="43" t="s">
        <v>395</v>
      </c>
      <c r="N860" s="43" t="s">
        <v>396</v>
      </c>
      <c r="O860" s="52" t="s">
        <v>321</v>
      </c>
      <c r="P860" s="63" t="s">
        <v>276</v>
      </c>
      <c r="Q860" s="57" t="str">
        <f>MID(Tabla1[[#This Row],[Aplicación]],14,1)</f>
        <v>2</v>
      </c>
      <c r="R860" s="35" t="s">
        <v>265</v>
      </c>
      <c r="S860" s="57" t="str">
        <f>MID(Tabla1[[#This Row],[Aplicación]],6,2)</f>
        <v>10</v>
      </c>
      <c r="T860" s="54" t="str">
        <f>VLOOKUP(Tabla1[[#This Row],[AREA]],Hoja1!A:B,2,FALSE)</f>
        <v>10. Personas mayores, familia y servicios sociales</v>
      </c>
      <c r="U860" s="57" t="str">
        <f>MID(Tabla1[[#This Row],[Aplicación]],9,4)</f>
        <v>2311</v>
      </c>
      <c r="V860" s="54" t="str">
        <f>VLOOKUP(Tabla1[[#This Row],[PROGRAMA]],Hoja1!A:B,2,FALSE)</f>
        <v>2311. Intervención social</v>
      </c>
      <c r="W860" s="57" t="str">
        <f>MID(Tabla1[[#This Row],[Aplicación]],14,2)</f>
        <v>22</v>
      </c>
      <c r="X860" s="57" t="str">
        <f>MID(Tabla1[[#This Row],[Aplicación]],14,6)</f>
        <v>22799</v>
      </c>
    </row>
    <row r="861" spans="1:24" hidden="1" x14ac:dyDescent="0.25">
      <c r="A861" s="60">
        <v>220240007621</v>
      </c>
      <c r="B861" s="43" t="s">
        <v>658</v>
      </c>
      <c r="C861" s="61">
        <v>45372</v>
      </c>
      <c r="D861" s="60">
        <v>22024002946</v>
      </c>
      <c r="E861" s="43" t="s">
        <v>1290</v>
      </c>
      <c r="F861" s="62">
        <v>2223.41</v>
      </c>
      <c r="G861" s="43" t="s">
        <v>1786</v>
      </c>
      <c r="H861" s="43" t="s">
        <v>2317</v>
      </c>
      <c r="I861" s="60">
        <v>240</v>
      </c>
      <c r="J861" s="43" t="s">
        <v>736</v>
      </c>
      <c r="K861" s="43" t="s">
        <v>398</v>
      </c>
      <c r="L861" s="43" t="s">
        <v>413</v>
      </c>
      <c r="M861" s="43" t="s">
        <v>585</v>
      </c>
      <c r="N861" s="43" t="s">
        <v>539</v>
      </c>
      <c r="O861" s="52" t="s">
        <v>326</v>
      </c>
      <c r="P861" s="63" t="s">
        <v>276</v>
      </c>
      <c r="Q861" s="57" t="str">
        <f>MID(Tabla1[[#This Row],[Aplicación]],14,1)</f>
        <v>2</v>
      </c>
      <c r="R861" s="35" t="s">
        <v>265</v>
      </c>
      <c r="S861" s="57" t="str">
        <f>MID(Tabla1[[#This Row],[Aplicación]],6,2)</f>
        <v>02</v>
      </c>
      <c r="T861" s="54" t="str">
        <f>VLOOKUP(Tabla1[[#This Row],[AREA]],Hoja1!A:B,2,FALSE)</f>
        <v>02. Urbanismo y vivienda</v>
      </c>
      <c r="U861" s="57" t="str">
        <f>MID(Tabla1[[#This Row],[Aplicación]],9,4)</f>
        <v>9332</v>
      </c>
      <c r="V861" s="54" t="str">
        <f>VLOOKUP(Tabla1[[#This Row],[PROGRAMA]],Hoja1!A:B,2,FALSE)</f>
        <v>9332. Mantenimiento de edificios e instalaciones municipales</v>
      </c>
      <c r="W861" s="57" t="str">
        <f>MID(Tabla1[[#This Row],[Aplicación]],14,2)</f>
        <v>21</v>
      </c>
      <c r="X861" s="57" t="str">
        <f>MID(Tabla1[[#This Row],[Aplicación]],14,6)</f>
        <v>212</v>
      </c>
    </row>
    <row r="862" spans="1:24" hidden="1" x14ac:dyDescent="0.25">
      <c r="A862" s="60">
        <v>220240004889</v>
      </c>
      <c r="B862" s="43" t="s">
        <v>390</v>
      </c>
      <c r="C862" s="61">
        <v>45356</v>
      </c>
      <c r="D862" s="60">
        <v>22024003050</v>
      </c>
      <c r="E862" s="43" t="s">
        <v>1216</v>
      </c>
      <c r="F862" s="62">
        <v>45529.760000000002</v>
      </c>
      <c r="G862" s="43" t="s">
        <v>425</v>
      </c>
      <c r="H862" s="43" t="s">
        <v>1641</v>
      </c>
      <c r="I862" s="60">
        <v>220</v>
      </c>
      <c r="J862" s="43" t="s">
        <v>398</v>
      </c>
      <c r="K862" s="43" t="s">
        <v>398</v>
      </c>
      <c r="L862" s="43" t="s">
        <v>399</v>
      </c>
      <c r="M862" s="43" t="s">
        <v>395</v>
      </c>
      <c r="N862" s="43" t="s">
        <v>396</v>
      </c>
      <c r="O862" s="52" t="s">
        <v>321</v>
      </c>
      <c r="P862" s="63" t="s">
        <v>276</v>
      </c>
      <c r="Q862" s="57" t="str">
        <f>MID(Tabla1[[#This Row],[Aplicación]],14,1)</f>
        <v>2</v>
      </c>
      <c r="R862" s="35" t="s">
        <v>265</v>
      </c>
      <c r="S862" s="57" t="str">
        <f>MID(Tabla1[[#This Row],[Aplicación]],6,2)</f>
        <v>06</v>
      </c>
      <c r="T862" s="54" t="str">
        <f>VLOOKUP(Tabla1[[#This Row],[AREA]],Hoja1!A:B,2,FALSE)</f>
        <v>06. Educación y cultura</v>
      </c>
      <c r="U862" s="57" t="str">
        <f>MID(Tabla1[[#This Row],[Aplicación]],9,4)</f>
        <v>3231</v>
      </c>
      <c r="V862" s="54" t="str">
        <f>VLOOKUP(Tabla1[[#This Row],[PROGRAMA]],Hoja1!A:B,2,FALSE)</f>
        <v>3231. Escuelas infantiles</v>
      </c>
      <c r="W862" s="57" t="str">
        <f>MID(Tabla1[[#This Row],[Aplicación]],14,2)</f>
        <v>22</v>
      </c>
      <c r="X862" s="57" t="str">
        <f>MID(Tabla1[[#This Row],[Aplicación]],14,6)</f>
        <v>22799</v>
      </c>
    </row>
    <row r="863" spans="1:24" hidden="1" x14ac:dyDescent="0.25">
      <c r="A863" s="60">
        <v>220240000814</v>
      </c>
      <c r="B863" s="43" t="s">
        <v>390</v>
      </c>
      <c r="C863" s="61">
        <v>45330</v>
      </c>
      <c r="D863" s="60">
        <v>22024000884</v>
      </c>
      <c r="E863" s="43" t="s">
        <v>1428</v>
      </c>
      <c r="F863" s="62">
        <v>2238.5</v>
      </c>
      <c r="G863" s="43" t="s">
        <v>953</v>
      </c>
      <c r="H863" s="43" t="s">
        <v>2318</v>
      </c>
      <c r="I863" s="60">
        <v>220</v>
      </c>
      <c r="J863" s="43" t="s">
        <v>506</v>
      </c>
      <c r="K863" s="43" t="s">
        <v>506</v>
      </c>
      <c r="L863" s="43" t="s">
        <v>399</v>
      </c>
      <c r="M863" s="43" t="s">
        <v>585</v>
      </c>
      <c r="N863" s="43" t="s">
        <v>539</v>
      </c>
      <c r="O863" s="52" t="s">
        <v>326</v>
      </c>
      <c r="P863" s="63" t="s">
        <v>276</v>
      </c>
      <c r="Q863" s="57" t="str">
        <f>MID(Tabla1[[#This Row],[Aplicación]],14,1)</f>
        <v>2</v>
      </c>
      <c r="R863" s="35" t="s">
        <v>265</v>
      </c>
      <c r="S863" s="57" t="str">
        <f>MID(Tabla1[[#This Row],[Aplicación]],6,2)</f>
        <v>09</v>
      </c>
      <c r="T863" s="54" t="str">
        <f>VLOOKUP(Tabla1[[#This Row],[AREA]],Hoja1!A:B,2,FALSE)</f>
        <v>09. Turismo, eventos y marca ciudad</v>
      </c>
      <c r="U863" s="57" t="str">
        <f>MID(Tabla1[[#This Row],[Aplicación]],9,4)</f>
        <v>4321</v>
      </c>
      <c r="V863" s="54" t="str">
        <f>VLOOKUP(Tabla1[[#This Row],[PROGRAMA]],Hoja1!A:B,2,FALSE)</f>
        <v>4321. Turismo</v>
      </c>
      <c r="W863" s="57" t="str">
        <f>MID(Tabla1[[#This Row],[Aplicación]],14,2)</f>
        <v>22</v>
      </c>
      <c r="X863" s="57" t="str">
        <f>MID(Tabla1[[#This Row],[Aplicación]],14,6)</f>
        <v>22699</v>
      </c>
    </row>
    <row r="864" spans="1:24" hidden="1" x14ac:dyDescent="0.25">
      <c r="A864" s="60">
        <v>220240006267</v>
      </c>
      <c r="B864" s="43" t="s">
        <v>390</v>
      </c>
      <c r="C864" s="61">
        <v>45364</v>
      </c>
      <c r="D864" s="60">
        <v>22024002949</v>
      </c>
      <c r="E864" s="43" t="s">
        <v>1405</v>
      </c>
      <c r="F864" s="62">
        <v>2240.35</v>
      </c>
      <c r="G864" s="43" t="s">
        <v>2037</v>
      </c>
      <c r="H864" s="43" t="s">
        <v>2319</v>
      </c>
      <c r="I864" s="60">
        <v>220</v>
      </c>
      <c r="J864" s="43" t="s">
        <v>685</v>
      </c>
      <c r="K864" s="43" t="s">
        <v>398</v>
      </c>
      <c r="L864" s="43" t="s">
        <v>399</v>
      </c>
      <c r="M864" s="43" t="s">
        <v>585</v>
      </c>
      <c r="N864" s="43" t="s">
        <v>539</v>
      </c>
      <c r="O864" s="52" t="s">
        <v>326</v>
      </c>
      <c r="P864" s="63" t="s">
        <v>276</v>
      </c>
      <c r="Q864" s="57" t="str">
        <f>MID(Tabla1[[#This Row],[Aplicación]],14,1)</f>
        <v>2</v>
      </c>
      <c r="R864" s="35" t="s">
        <v>265</v>
      </c>
      <c r="S864" s="57" t="str">
        <f>MID(Tabla1[[#This Row],[Aplicación]],6,2)</f>
        <v>01</v>
      </c>
      <c r="T864" s="54" t="str">
        <f>VLOOKUP(Tabla1[[#This Row],[AREA]],Hoja1!A:B,2,FALSE)</f>
        <v>01. Alcaldía</v>
      </c>
      <c r="U864" s="57" t="str">
        <f>MID(Tabla1[[#This Row],[Aplicación]],9,4)</f>
        <v>9207</v>
      </c>
      <c r="V864" s="54" t="str">
        <f>VLOOKUP(Tabla1[[#This Row],[PROGRAMA]],Hoja1!A:B,2,FALSE)</f>
        <v>9207. Gobierno y relaciones</v>
      </c>
      <c r="W864" s="57" t="str">
        <f>MID(Tabla1[[#This Row],[Aplicación]],14,2)</f>
        <v>22</v>
      </c>
      <c r="X864" s="57" t="str">
        <f>MID(Tabla1[[#This Row],[Aplicación]],14,6)</f>
        <v>22699</v>
      </c>
    </row>
    <row r="865" spans="1:24" hidden="1" x14ac:dyDescent="0.25">
      <c r="A865" s="60">
        <v>220240000738</v>
      </c>
      <c r="B865" s="43" t="s">
        <v>390</v>
      </c>
      <c r="C865" s="61">
        <v>45327</v>
      </c>
      <c r="D865" s="60">
        <v>22024000083</v>
      </c>
      <c r="E865" s="43" t="s">
        <v>1276</v>
      </c>
      <c r="F865" s="62">
        <v>2254.23</v>
      </c>
      <c r="G865" s="43" t="s">
        <v>400</v>
      </c>
      <c r="H865" s="43" t="s">
        <v>2320</v>
      </c>
      <c r="I865" s="60">
        <v>220</v>
      </c>
      <c r="J865" s="43" t="s">
        <v>393</v>
      </c>
      <c r="K865" s="43" t="s">
        <v>393</v>
      </c>
      <c r="L865" s="43" t="s">
        <v>399</v>
      </c>
      <c r="M865" s="43" t="s">
        <v>585</v>
      </c>
      <c r="N865" s="43" t="s">
        <v>539</v>
      </c>
      <c r="O865" s="52" t="s">
        <v>326</v>
      </c>
      <c r="P865" s="63" t="s">
        <v>276</v>
      </c>
      <c r="Q865" s="57" t="str">
        <f>MID(Tabla1[[#This Row],[Aplicación]],14,1)</f>
        <v>2</v>
      </c>
      <c r="R865" s="35" t="s">
        <v>265</v>
      </c>
      <c r="S865" s="57" t="str">
        <f>MID(Tabla1[[#This Row],[Aplicación]],6,2)</f>
        <v>10</v>
      </c>
      <c r="T865" s="54" t="str">
        <f>VLOOKUP(Tabla1[[#This Row],[AREA]],Hoja1!A:B,2,FALSE)</f>
        <v>10. Personas mayores, familia y servicios sociales</v>
      </c>
      <c r="U865" s="57" t="str">
        <f>MID(Tabla1[[#This Row],[Aplicación]],9,4)</f>
        <v>2311</v>
      </c>
      <c r="V865" s="54" t="str">
        <f>VLOOKUP(Tabla1[[#This Row],[PROGRAMA]],Hoja1!A:B,2,FALSE)</f>
        <v>2311. Intervención social</v>
      </c>
      <c r="W865" s="57" t="str">
        <f>MID(Tabla1[[#This Row],[Aplicación]],14,2)</f>
        <v>22</v>
      </c>
      <c r="X865" s="57" t="str">
        <f>MID(Tabla1[[#This Row],[Aplicación]],14,6)</f>
        <v>22700</v>
      </c>
    </row>
    <row r="866" spans="1:24" hidden="1" x14ac:dyDescent="0.25">
      <c r="A866" s="60">
        <v>220229000885</v>
      </c>
      <c r="B866" s="43" t="s">
        <v>390</v>
      </c>
      <c r="C866" s="61">
        <v>45292</v>
      </c>
      <c r="D866" s="60">
        <v>22024002866</v>
      </c>
      <c r="E866" s="43" t="s">
        <v>1357</v>
      </c>
      <c r="F866" s="62">
        <v>1108.08</v>
      </c>
      <c r="G866" s="43" t="s">
        <v>649</v>
      </c>
      <c r="H866" s="43" t="s">
        <v>2321</v>
      </c>
      <c r="I866" s="60">
        <v>220</v>
      </c>
      <c r="J866" s="43" t="s">
        <v>499</v>
      </c>
      <c r="K866" s="43" t="s">
        <v>499</v>
      </c>
      <c r="L866" s="43" t="s">
        <v>413</v>
      </c>
      <c r="M866" s="43" t="s">
        <v>395</v>
      </c>
      <c r="N866" s="43" t="s">
        <v>396</v>
      </c>
      <c r="O866" s="52" t="s">
        <v>321</v>
      </c>
      <c r="P866" s="63" t="s">
        <v>276</v>
      </c>
      <c r="Q866" s="57" t="str">
        <f>MID(Tabla1[[#This Row],[Aplicación]],14,1)</f>
        <v>2</v>
      </c>
      <c r="R866" s="35" t="s">
        <v>265</v>
      </c>
      <c r="S866" s="57" t="str">
        <f>MID(Tabla1[[#This Row],[Aplicación]],6,2)</f>
        <v>01</v>
      </c>
      <c r="T866" s="54" t="str">
        <f>VLOOKUP(Tabla1[[#This Row],[AREA]],Hoja1!A:B,2,FALSE)</f>
        <v>01. Alcaldía</v>
      </c>
      <c r="U866" s="57" t="str">
        <f>MID(Tabla1[[#This Row],[Aplicación]],9,4)</f>
        <v>9203</v>
      </c>
      <c r="V866" s="54" t="str">
        <f>VLOOKUP(Tabla1[[#This Row],[PROGRAMA]],Hoja1!A:B,2,FALSE)</f>
        <v>9203. Unidad de régimen interior</v>
      </c>
      <c r="W866" s="57" t="str">
        <f>MID(Tabla1[[#This Row],[Aplicación]],14,2)</f>
        <v>22</v>
      </c>
      <c r="X866" s="57" t="str">
        <f>MID(Tabla1[[#This Row],[Aplicación]],14,6)</f>
        <v>22000</v>
      </c>
    </row>
    <row r="867" spans="1:24" hidden="1" x14ac:dyDescent="0.25">
      <c r="A867" s="60">
        <v>220240008428</v>
      </c>
      <c r="B867" s="43" t="s">
        <v>390</v>
      </c>
      <c r="C867" s="61">
        <v>45373</v>
      </c>
      <c r="D867" s="60">
        <v>22024003619</v>
      </c>
      <c r="E867" s="43" t="s">
        <v>1262</v>
      </c>
      <c r="F867" s="62">
        <v>2292.36</v>
      </c>
      <c r="G867" s="43" t="s">
        <v>33</v>
      </c>
      <c r="H867" s="43" t="s">
        <v>2322</v>
      </c>
      <c r="I867" s="60">
        <v>220</v>
      </c>
      <c r="J867" s="43" t="s">
        <v>632</v>
      </c>
      <c r="K867" s="43" t="s">
        <v>507</v>
      </c>
      <c r="L867" s="43" t="s">
        <v>399</v>
      </c>
      <c r="M867" s="43" t="s">
        <v>585</v>
      </c>
      <c r="N867" s="43" t="s">
        <v>539</v>
      </c>
      <c r="O867" s="52" t="s">
        <v>326</v>
      </c>
      <c r="P867" s="63" t="s">
        <v>276</v>
      </c>
      <c r="Q867" s="57" t="str">
        <f>MID(Tabla1[[#This Row],[Aplicación]],14,1)</f>
        <v>2</v>
      </c>
      <c r="R867" s="35" t="s">
        <v>265</v>
      </c>
      <c r="S867" s="57" t="str">
        <f>MID(Tabla1[[#This Row],[Aplicación]],6,2)</f>
        <v>03</v>
      </c>
      <c r="T867" s="54" t="str">
        <f>VLOOKUP(Tabla1[[#This Row],[AREA]],Hoja1!A:B,2,FALSE)</f>
        <v>03. Participación ciudadana y deportes</v>
      </c>
      <c r="U867" s="57" t="str">
        <f>MID(Tabla1[[#This Row],[Aplicación]],9,4)</f>
        <v>9241</v>
      </c>
      <c r="V867" s="54" t="str">
        <f>VLOOKUP(Tabla1[[#This Row],[PROGRAMA]],Hoja1!A:B,2,FALSE)</f>
        <v>9241. Participación ciudadana</v>
      </c>
      <c r="W867" s="57" t="str">
        <f>MID(Tabla1[[#This Row],[Aplicación]],14,2)</f>
        <v>21</v>
      </c>
      <c r="X867" s="57" t="str">
        <f>MID(Tabla1[[#This Row],[Aplicación]],14,6)</f>
        <v>213</v>
      </c>
    </row>
    <row r="868" spans="1:24" hidden="1" x14ac:dyDescent="0.25">
      <c r="A868" s="60">
        <v>220240002036</v>
      </c>
      <c r="B868" s="43" t="s">
        <v>658</v>
      </c>
      <c r="C868" s="61">
        <v>45343</v>
      </c>
      <c r="D868" s="60">
        <v>22024001636</v>
      </c>
      <c r="E868" s="43" t="s">
        <v>1362</v>
      </c>
      <c r="F868" s="62">
        <v>2319.33</v>
      </c>
      <c r="G868" s="43" t="s">
        <v>1066</v>
      </c>
      <c r="H868" s="43" t="s">
        <v>2324</v>
      </c>
      <c r="I868" s="60">
        <v>240</v>
      </c>
      <c r="J868" s="43" t="s">
        <v>486</v>
      </c>
      <c r="K868" s="43" t="s">
        <v>486</v>
      </c>
      <c r="L868" s="43" t="s">
        <v>399</v>
      </c>
      <c r="M868" s="43" t="s">
        <v>585</v>
      </c>
      <c r="N868" s="43" t="s">
        <v>539</v>
      </c>
      <c r="O868" s="52" t="s">
        <v>326</v>
      </c>
      <c r="P868" s="63" t="s">
        <v>276</v>
      </c>
      <c r="Q868" s="57" t="str">
        <f>MID(Tabla1[[#This Row],[Aplicación]],14,1)</f>
        <v>2</v>
      </c>
      <c r="R868" s="35" t="s">
        <v>265</v>
      </c>
      <c r="S868" s="57" t="str">
        <f>MID(Tabla1[[#This Row],[Aplicación]],6,2)</f>
        <v>11</v>
      </c>
      <c r="T868" s="54" t="str">
        <f>VLOOKUP(Tabla1[[#This Row],[AREA]],Hoja1!A:B,2,FALSE)</f>
        <v>11. Salud pública y seguridad ciudadana</v>
      </c>
      <c r="U868" s="57" t="str">
        <f>MID(Tabla1[[#This Row],[Aplicación]],9,4)</f>
        <v>1361</v>
      </c>
      <c r="V868" s="54" t="str">
        <f>VLOOKUP(Tabla1[[#This Row],[PROGRAMA]],Hoja1!A:B,2,FALSE)</f>
        <v>1361. Prevención y extinción de incencios</v>
      </c>
      <c r="W868" s="57" t="str">
        <f>MID(Tabla1[[#This Row],[Aplicación]],14,2)</f>
        <v>21</v>
      </c>
      <c r="X868" s="57" t="str">
        <f>MID(Tabla1[[#This Row],[Aplicación]],14,6)</f>
        <v>214</v>
      </c>
    </row>
    <row r="869" spans="1:24" hidden="1" x14ac:dyDescent="0.25">
      <c r="A869" s="60">
        <v>220239000471</v>
      </c>
      <c r="B869" s="43" t="s">
        <v>390</v>
      </c>
      <c r="C869" s="61">
        <v>45292</v>
      </c>
      <c r="D869" s="60">
        <v>22024001310</v>
      </c>
      <c r="E869" s="43" t="s">
        <v>1141</v>
      </c>
      <c r="F869" s="62">
        <v>29167.360000000001</v>
      </c>
      <c r="G869" s="43" t="s">
        <v>1052</v>
      </c>
      <c r="H869" s="43" t="s">
        <v>2325</v>
      </c>
      <c r="I869" s="60">
        <v>220</v>
      </c>
      <c r="J869" s="43" t="s">
        <v>393</v>
      </c>
      <c r="K869" s="43" t="s">
        <v>393</v>
      </c>
      <c r="L869" s="43" t="s">
        <v>399</v>
      </c>
      <c r="M869" s="43" t="s">
        <v>395</v>
      </c>
      <c r="N869" s="43" t="s">
        <v>396</v>
      </c>
      <c r="O869" s="52" t="s">
        <v>321</v>
      </c>
      <c r="P869" s="63" t="s">
        <v>276</v>
      </c>
      <c r="Q869" s="57" t="str">
        <f>MID(Tabla1[[#This Row],[Aplicación]],14,1)</f>
        <v>2</v>
      </c>
      <c r="R869" s="35" t="s">
        <v>265</v>
      </c>
      <c r="S869" s="57" t="str">
        <f>MID(Tabla1[[#This Row],[Aplicación]],6,2)</f>
        <v>10</v>
      </c>
      <c r="T869" s="54" t="str">
        <f>VLOOKUP(Tabla1[[#This Row],[AREA]],Hoja1!A:B,2,FALSE)</f>
        <v>10. Personas mayores, familia y servicios sociales</v>
      </c>
      <c r="U869" s="57" t="str">
        <f>MID(Tabla1[[#This Row],[Aplicación]],9,4)</f>
        <v>2311</v>
      </c>
      <c r="V869" s="54" t="str">
        <f>VLOOKUP(Tabla1[[#This Row],[PROGRAMA]],Hoja1!A:B,2,FALSE)</f>
        <v>2311. Intervención social</v>
      </c>
      <c r="W869" s="57" t="str">
        <f>MID(Tabla1[[#This Row],[Aplicación]],14,2)</f>
        <v>22</v>
      </c>
      <c r="X869" s="57" t="str">
        <f>MID(Tabla1[[#This Row],[Aplicación]],14,6)</f>
        <v>22799</v>
      </c>
    </row>
    <row r="870" spans="1:24" hidden="1" x14ac:dyDescent="0.25">
      <c r="A870" s="60">
        <v>220239000740</v>
      </c>
      <c r="B870" s="43" t="s">
        <v>390</v>
      </c>
      <c r="C870" s="61">
        <v>45292</v>
      </c>
      <c r="D870" s="60">
        <v>22024001277</v>
      </c>
      <c r="E870" s="43" t="s">
        <v>1180</v>
      </c>
      <c r="F870" s="62">
        <v>1070.27</v>
      </c>
      <c r="G870" s="43" t="s">
        <v>18</v>
      </c>
      <c r="H870" s="43" t="s">
        <v>2326</v>
      </c>
      <c r="I870" s="60">
        <v>220</v>
      </c>
      <c r="J870" s="43" t="s">
        <v>398</v>
      </c>
      <c r="K870" s="43" t="s">
        <v>398</v>
      </c>
      <c r="L870" s="43" t="s">
        <v>399</v>
      </c>
      <c r="M870" s="43" t="s">
        <v>585</v>
      </c>
      <c r="N870" s="43" t="s">
        <v>539</v>
      </c>
      <c r="O870" s="52" t="s">
        <v>326</v>
      </c>
      <c r="P870" s="63" t="s">
        <v>276</v>
      </c>
      <c r="Q870" s="57" t="str">
        <f>MID(Tabla1[[#This Row],[Aplicación]],14,1)</f>
        <v>2</v>
      </c>
      <c r="R870" s="35" t="s">
        <v>265</v>
      </c>
      <c r="S870" s="57" t="str">
        <f>MID(Tabla1[[#This Row],[Aplicación]],6,2)</f>
        <v>10</v>
      </c>
      <c r="T870" s="54" t="str">
        <f>VLOOKUP(Tabla1[[#This Row],[AREA]],Hoja1!A:B,2,FALSE)</f>
        <v>10. Personas mayores, familia y servicios sociales</v>
      </c>
      <c r="U870" s="57" t="str">
        <f>MID(Tabla1[[#This Row],[Aplicación]],9,4)</f>
        <v>2315</v>
      </c>
      <c r="V870" s="54" t="str">
        <f>VLOOKUP(Tabla1[[#This Row],[PROGRAMA]],Hoja1!A:B,2,FALSE)</f>
        <v>2315. Políticas de Igualdad e infancia</v>
      </c>
      <c r="W870" s="57" t="str">
        <f>MID(Tabla1[[#This Row],[Aplicación]],14,2)</f>
        <v>21</v>
      </c>
      <c r="X870" s="57" t="str">
        <f>MID(Tabla1[[#This Row],[Aplicación]],14,6)</f>
        <v>213</v>
      </c>
    </row>
    <row r="871" spans="1:24" hidden="1" x14ac:dyDescent="0.25">
      <c r="A871" s="60">
        <v>220240006784</v>
      </c>
      <c r="B871" s="43" t="s">
        <v>702</v>
      </c>
      <c r="C871" s="61">
        <v>45369</v>
      </c>
      <c r="D871" s="60">
        <v>22024000437</v>
      </c>
      <c r="E871" s="43" t="s">
        <v>1287</v>
      </c>
      <c r="F871" s="62">
        <v>241.89</v>
      </c>
      <c r="G871" s="43" t="s">
        <v>764</v>
      </c>
      <c r="H871" s="43" t="s">
        <v>2327</v>
      </c>
      <c r="I871" s="60">
        <v>300</v>
      </c>
      <c r="J871" s="43" t="s">
        <v>398</v>
      </c>
      <c r="K871" s="43" t="s">
        <v>398</v>
      </c>
      <c r="L871" s="43" t="s">
        <v>413</v>
      </c>
      <c r="M871" s="43" t="s">
        <v>395</v>
      </c>
      <c r="N871" s="43" t="s">
        <v>396</v>
      </c>
      <c r="O871" s="52" t="s">
        <v>325</v>
      </c>
      <c r="P871" s="63" t="s">
        <v>276</v>
      </c>
      <c r="Q871" s="57" t="str">
        <f>MID(Tabla1[[#This Row],[Aplicación]],14,1)</f>
        <v>2</v>
      </c>
      <c r="R871" s="35" t="s">
        <v>265</v>
      </c>
      <c r="S871" s="57" t="str">
        <f>MID(Tabla1[[#This Row],[Aplicación]],6,2)</f>
        <v>10</v>
      </c>
      <c r="T871" s="54" t="str">
        <f>VLOOKUP(Tabla1[[#This Row],[AREA]],Hoja1!A:B,2,FALSE)</f>
        <v>10. Personas mayores, familia y servicios sociales</v>
      </c>
      <c r="U871" s="57" t="str">
        <f>MID(Tabla1[[#This Row],[Aplicación]],9,4)</f>
        <v>2311</v>
      </c>
      <c r="V871" s="54" t="str">
        <f>VLOOKUP(Tabla1[[#This Row],[PROGRAMA]],Hoja1!A:B,2,FALSE)</f>
        <v>2311. Intervención social</v>
      </c>
      <c r="W871" s="57" t="str">
        <f>MID(Tabla1[[#This Row],[Aplicación]],14,2)</f>
        <v>21</v>
      </c>
      <c r="X871" s="57" t="str">
        <f>MID(Tabla1[[#This Row],[Aplicación]],14,6)</f>
        <v>212</v>
      </c>
    </row>
    <row r="872" spans="1:24" hidden="1" x14ac:dyDescent="0.25">
      <c r="A872" s="60">
        <v>220240006807</v>
      </c>
      <c r="B872" s="43" t="s">
        <v>702</v>
      </c>
      <c r="C872" s="61">
        <v>45369</v>
      </c>
      <c r="D872" s="60">
        <v>22024000485</v>
      </c>
      <c r="E872" s="43" t="s">
        <v>1323</v>
      </c>
      <c r="F872" s="62">
        <v>205.26</v>
      </c>
      <c r="G872" s="43" t="s">
        <v>764</v>
      </c>
      <c r="H872" s="43" t="s">
        <v>2328</v>
      </c>
      <c r="I872" s="60">
        <v>300</v>
      </c>
      <c r="J872" s="43" t="s">
        <v>398</v>
      </c>
      <c r="K872" s="43" t="s">
        <v>398</v>
      </c>
      <c r="L872" s="43" t="s">
        <v>413</v>
      </c>
      <c r="M872" s="43" t="s">
        <v>395</v>
      </c>
      <c r="N872" s="43" t="s">
        <v>396</v>
      </c>
      <c r="O872" s="52" t="s">
        <v>325</v>
      </c>
      <c r="P872" s="63" t="s">
        <v>276</v>
      </c>
      <c r="Q872" s="57" t="str">
        <f>MID(Tabla1[[#This Row],[Aplicación]],14,1)</f>
        <v>2</v>
      </c>
      <c r="R872" s="35" t="s">
        <v>265</v>
      </c>
      <c r="S872" s="57" t="str">
        <f>MID(Tabla1[[#This Row],[Aplicación]],6,2)</f>
        <v>10</v>
      </c>
      <c r="T872" s="54" t="str">
        <f>VLOOKUP(Tabla1[[#This Row],[AREA]],Hoja1!A:B,2,FALSE)</f>
        <v>10. Personas mayores, familia y servicios sociales</v>
      </c>
      <c r="U872" s="57" t="str">
        <f>MID(Tabla1[[#This Row],[Aplicación]],9,4)</f>
        <v>2312</v>
      </c>
      <c r="V872" s="54" t="str">
        <f>VLOOKUP(Tabla1[[#This Row],[PROGRAMA]],Hoja1!A:B,2,FALSE)</f>
        <v>2312. Iniciativas sociales</v>
      </c>
      <c r="W872" s="57" t="str">
        <f>MID(Tabla1[[#This Row],[Aplicación]],14,2)</f>
        <v>21</v>
      </c>
      <c r="X872" s="57" t="str">
        <f>MID(Tabla1[[#This Row],[Aplicación]],14,6)</f>
        <v>212</v>
      </c>
    </row>
    <row r="873" spans="1:24" hidden="1" x14ac:dyDescent="0.25">
      <c r="A873" s="60">
        <v>220240003621</v>
      </c>
      <c r="B873" s="43" t="s">
        <v>702</v>
      </c>
      <c r="C873" s="61">
        <v>45350</v>
      </c>
      <c r="D873" s="60">
        <v>22024000997</v>
      </c>
      <c r="E873" s="43" t="s">
        <v>1321</v>
      </c>
      <c r="F873" s="62">
        <v>911.66</v>
      </c>
      <c r="G873" s="43" t="s">
        <v>764</v>
      </c>
      <c r="H873" s="43" t="s">
        <v>2329</v>
      </c>
      <c r="I873" s="60">
        <v>300</v>
      </c>
      <c r="J873" s="43" t="s">
        <v>398</v>
      </c>
      <c r="K873" s="43" t="s">
        <v>398</v>
      </c>
      <c r="L873" s="43" t="s">
        <v>413</v>
      </c>
      <c r="M873" s="43" t="s">
        <v>395</v>
      </c>
      <c r="N873" s="43" t="s">
        <v>396</v>
      </c>
      <c r="O873" s="52" t="s">
        <v>325</v>
      </c>
      <c r="P873" s="63" t="s">
        <v>276</v>
      </c>
      <c r="Q873" s="57" t="str">
        <f>MID(Tabla1[[#This Row],[Aplicación]],14,1)</f>
        <v>2</v>
      </c>
      <c r="R873" s="35" t="s">
        <v>265</v>
      </c>
      <c r="S873" s="57" t="str">
        <f>MID(Tabla1[[#This Row],[Aplicación]],6,2)</f>
        <v>01</v>
      </c>
      <c r="T873" s="54" t="str">
        <f>VLOOKUP(Tabla1[[#This Row],[AREA]],Hoja1!A:B,2,FALSE)</f>
        <v>01. Alcaldía</v>
      </c>
      <c r="U873" s="57" t="str">
        <f>MID(Tabla1[[#This Row],[Aplicación]],9,4)</f>
        <v>4331</v>
      </c>
      <c r="V873" s="54" t="str">
        <f>VLOOKUP(Tabla1[[#This Row],[PROGRAMA]],Hoja1!A:B,2,FALSE)</f>
        <v>4331. Desarrollo empresarial</v>
      </c>
      <c r="W873" s="57" t="str">
        <f>MID(Tabla1[[#This Row],[Aplicación]],14,2)</f>
        <v>21</v>
      </c>
      <c r="X873" s="57" t="str">
        <f>MID(Tabla1[[#This Row],[Aplicación]],14,6)</f>
        <v>212</v>
      </c>
    </row>
    <row r="874" spans="1:24" hidden="1" x14ac:dyDescent="0.25">
      <c r="A874" s="60">
        <v>220240007664</v>
      </c>
      <c r="B874" s="43" t="s">
        <v>702</v>
      </c>
      <c r="C874" s="61">
        <v>45372</v>
      </c>
      <c r="D874" s="60">
        <v>22024000517</v>
      </c>
      <c r="E874" s="43" t="s">
        <v>1451</v>
      </c>
      <c r="F874" s="62">
        <v>198.46</v>
      </c>
      <c r="G874" s="43" t="s">
        <v>764</v>
      </c>
      <c r="H874" s="43" t="s">
        <v>2330</v>
      </c>
      <c r="I874" s="60">
        <v>300</v>
      </c>
      <c r="J874" s="43" t="s">
        <v>398</v>
      </c>
      <c r="K874" s="43" t="s">
        <v>398</v>
      </c>
      <c r="L874" s="43" t="s">
        <v>413</v>
      </c>
      <c r="M874" s="43" t="s">
        <v>395</v>
      </c>
      <c r="N874" s="43" t="s">
        <v>396</v>
      </c>
      <c r="O874" s="52" t="s">
        <v>325</v>
      </c>
      <c r="P874" s="63" t="s">
        <v>276</v>
      </c>
      <c r="Q874" s="57" t="str">
        <f>MID(Tabla1[[#This Row],[Aplicación]],14,1)</f>
        <v>2</v>
      </c>
      <c r="R874" s="35" t="s">
        <v>265</v>
      </c>
      <c r="S874" s="57" t="str">
        <f>MID(Tabla1[[#This Row],[Aplicación]],6,2)</f>
        <v>10</v>
      </c>
      <c r="T874" s="54" t="str">
        <f>VLOOKUP(Tabla1[[#This Row],[AREA]],Hoja1!A:B,2,FALSE)</f>
        <v>10. Personas mayores, familia y servicios sociales</v>
      </c>
      <c r="U874" s="57" t="str">
        <f>MID(Tabla1[[#This Row],[Aplicación]],9,4)</f>
        <v>2314</v>
      </c>
      <c r="V874" s="54" t="str">
        <f>VLOOKUP(Tabla1[[#This Row],[PROGRAMA]],Hoja1!A:B,2,FALSE)</f>
        <v>2314. Centro de programas juveniles</v>
      </c>
      <c r="W874" s="57" t="str">
        <f>MID(Tabla1[[#This Row],[Aplicación]],14,2)</f>
        <v>21</v>
      </c>
      <c r="X874" s="57" t="str">
        <f>MID(Tabla1[[#This Row],[Aplicación]],14,6)</f>
        <v>212</v>
      </c>
    </row>
    <row r="875" spans="1:24" hidden="1" x14ac:dyDescent="0.25">
      <c r="A875" s="60">
        <v>220240006778</v>
      </c>
      <c r="B875" s="43" t="s">
        <v>702</v>
      </c>
      <c r="C875" s="61">
        <v>45369</v>
      </c>
      <c r="D875" s="60">
        <v>22024000021</v>
      </c>
      <c r="E875" s="43" t="s">
        <v>1296</v>
      </c>
      <c r="F875" s="62">
        <v>182.71</v>
      </c>
      <c r="G875" s="43" t="s">
        <v>764</v>
      </c>
      <c r="H875" s="43" t="s">
        <v>2331</v>
      </c>
      <c r="I875" s="60">
        <v>300</v>
      </c>
      <c r="J875" s="43" t="s">
        <v>398</v>
      </c>
      <c r="K875" s="43" t="s">
        <v>398</v>
      </c>
      <c r="L875" s="43" t="s">
        <v>413</v>
      </c>
      <c r="M875" s="43" t="s">
        <v>395</v>
      </c>
      <c r="N875" s="43" t="s">
        <v>396</v>
      </c>
      <c r="O875" s="52" t="s">
        <v>325</v>
      </c>
      <c r="P875" s="63" t="s">
        <v>276</v>
      </c>
      <c r="Q875" s="57" t="str">
        <f>MID(Tabla1[[#This Row],[Aplicación]],14,1)</f>
        <v>2</v>
      </c>
      <c r="R875" s="35" t="s">
        <v>265</v>
      </c>
      <c r="S875" s="57" t="str">
        <f>MID(Tabla1[[#This Row],[Aplicación]],6,2)</f>
        <v>11</v>
      </c>
      <c r="T875" s="54" t="str">
        <f>VLOOKUP(Tabla1[[#This Row],[AREA]],Hoja1!A:B,2,FALSE)</f>
        <v>11. Salud pública y seguridad ciudadana</v>
      </c>
      <c r="U875" s="57" t="str">
        <f>MID(Tabla1[[#This Row],[Aplicación]],9,4)</f>
        <v>1361</v>
      </c>
      <c r="V875" s="54" t="str">
        <f>VLOOKUP(Tabla1[[#This Row],[PROGRAMA]],Hoja1!A:B,2,FALSE)</f>
        <v>1361. Prevención y extinción de incencios</v>
      </c>
      <c r="W875" s="57" t="str">
        <f>MID(Tabla1[[#This Row],[Aplicación]],14,2)</f>
        <v>22</v>
      </c>
      <c r="X875" s="57" t="str">
        <f>MID(Tabla1[[#This Row],[Aplicación]],14,6)</f>
        <v>22199</v>
      </c>
    </row>
    <row r="876" spans="1:24" hidden="1" x14ac:dyDescent="0.25">
      <c r="A876" s="60">
        <v>220240001635</v>
      </c>
      <c r="B876" s="43" t="s">
        <v>702</v>
      </c>
      <c r="C876" s="61">
        <v>45341</v>
      </c>
      <c r="D876" s="60">
        <v>22024000079</v>
      </c>
      <c r="E876" s="43" t="s">
        <v>1262</v>
      </c>
      <c r="F876" s="62">
        <v>164.51</v>
      </c>
      <c r="G876" s="43" t="s">
        <v>764</v>
      </c>
      <c r="H876" s="43" t="s">
        <v>2332</v>
      </c>
      <c r="I876" s="60">
        <v>300</v>
      </c>
      <c r="J876" s="43" t="s">
        <v>398</v>
      </c>
      <c r="K876" s="43" t="s">
        <v>398</v>
      </c>
      <c r="L876" s="43" t="s">
        <v>413</v>
      </c>
      <c r="M876" s="43" t="s">
        <v>395</v>
      </c>
      <c r="N876" s="43" t="s">
        <v>396</v>
      </c>
      <c r="O876" s="52" t="s">
        <v>325</v>
      </c>
      <c r="P876" s="63" t="s">
        <v>276</v>
      </c>
      <c r="Q876" s="57" t="str">
        <f>MID(Tabla1[[#This Row],[Aplicación]],14,1)</f>
        <v>2</v>
      </c>
      <c r="R876" s="35" t="s">
        <v>265</v>
      </c>
      <c r="S876" s="57" t="str">
        <f>MID(Tabla1[[#This Row],[Aplicación]],6,2)</f>
        <v>03</v>
      </c>
      <c r="T876" s="54" t="str">
        <f>VLOOKUP(Tabla1[[#This Row],[AREA]],Hoja1!A:B,2,FALSE)</f>
        <v>03. Participación ciudadana y deportes</v>
      </c>
      <c r="U876" s="57" t="str">
        <f>MID(Tabla1[[#This Row],[Aplicación]],9,4)</f>
        <v>9241</v>
      </c>
      <c r="V876" s="54" t="str">
        <f>VLOOKUP(Tabla1[[#This Row],[PROGRAMA]],Hoja1!A:B,2,FALSE)</f>
        <v>9241. Participación ciudadana</v>
      </c>
      <c r="W876" s="57" t="str">
        <f>MID(Tabla1[[#This Row],[Aplicación]],14,2)</f>
        <v>21</v>
      </c>
      <c r="X876" s="57" t="str">
        <f>MID(Tabla1[[#This Row],[Aplicación]],14,6)</f>
        <v>213</v>
      </c>
    </row>
    <row r="877" spans="1:24" hidden="1" x14ac:dyDescent="0.25">
      <c r="A877" s="60">
        <v>220240001567</v>
      </c>
      <c r="B877" s="43" t="s">
        <v>702</v>
      </c>
      <c r="C877" s="61">
        <v>45341</v>
      </c>
      <c r="D877" s="60">
        <v>22024000941</v>
      </c>
      <c r="E877" s="43" t="s">
        <v>1452</v>
      </c>
      <c r="F877" s="62">
        <v>160.76</v>
      </c>
      <c r="G877" s="43" t="s">
        <v>764</v>
      </c>
      <c r="H877" s="43" t="s">
        <v>2333</v>
      </c>
      <c r="I877" s="60">
        <v>300</v>
      </c>
      <c r="J877" s="43" t="s">
        <v>398</v>
      </c>
      <c r="K877" s="43" t="s">
        <v>398</v>
      </c>
      <c r="L877" s="43" t="s">
        <v>413</v>
      </c>
      <c r="M877" s="43" t="s">
        <v>395</v>
      </c>
      <c r="N877" s="43" t="s">
        <v>396</v>
      </c>
      <c r="O877" s="52" t="s">
        <v>325</v>
      </c>
      <c r="P877" s="63" t="s">
        <v>276</v>
      </c>
      <c r="Q877" s="57" t="str">
        <f>MID(Tabla1[[#This Row],[Aplicación]],14,1)</f>
        <v>2</v>
      </c>
      <c r="R877" s="35" t="s">
        <v>265</v>
      </c>
      <c r="S877" s="57" t="str">
        <f>MID(Tabla1[[#This Row],[Aplicación]],6,2)</f>
        <v>06</v>
      </c>
      <c r="T877" s="54" t="str">
        <f>VLOOKUP(Tabla1[[#This Row],[AREA]],Hoja1!A:B,2,FALSE)</f>
        <v>06. Educación y cultura</v>
      </c>
      <c r="U877" s="57" t="str">
        <f>MID(Tabla1[[#This Row],[Aplicación]],9,4)</f>
        <v>3321</v>
      </c>
      <c r="V877" s="54" t="str">
        <f>VLOOKUP(Tabla1[[#This Row],[PROGRAMA]],Hoja1!A:B,2,FALSE)</f>
        <v>3321. Bibliotecas públicas</v>
      </c>
      <c r="W877" s="57" t="str">
        <f>MID(Tabla1[[#This Row],[Aplicación]],14,2)</f>
        <v>21</v>
      </c>
      <c r="X877" s="57" t="str">
        <f>MID(Tabla1[[#This Row],[Aplicación]],14,6)</f>
        <v>212</v>
      </c>
    </row>
    <row r="878" spans="1:24" hidden="1" x14ac:dyDescent="0.25">
      <c r="A878" s="60">
        <v>220240006845</v>
      </c>
      <c r="B878" s="43" t="s">
        <v>702</v>
      </c>
      <c r="C878" s="61">
        <v>45369</v>
      </c>
      <c r="D878" s="60">
        <v>22024000437</v>
      </c>
      <c r="E878" s="43" t="s">
        <v>1287</v>
      </c>
      <c r="F878" s="62">
        <v>130.19999999999999</v>
      </c>
      <c r="G878" s="43" t="s">
        <v>764</v>
      </c>
      <c r="H878" s="43" t="s">
        <v>2334</v>
      </c>
      <c r="I878" s="60">
        <v>300</v>
      </c>
      <c r="J878" s="43" t="s">
        <v>398</v>
      </c>
      <c r="K878" s="43" t="s">
        <v>398</v>
      </c>
      <c r="L878" s="43" t="s">
        <v>413</v>
      </c>
      <c r="M878" s="43" t="s">
        <v>395</v>
      </c>
      <c r="N878" s="43" t="s">
        <v>396</v>
      </c>
      <c r="O878" s="52" t="s">
        <v>325</v>
      </c>
      <c r="P878" s="63" t="s">
        <v>276</v>
      </c>
      <c r="Q878" s="57" t="str">
        <f>MID(Tabla1[[#This Row],[Aplicación]],14,1)</f>
        <v>2</v>
      </c>
      <c r="R878" s="35" t="s">
        <v>265</v>
      </c>
      <c r="S878" s="57" t="str">
        <f>MID(Tabla1[[#This Row],[Aplicación]],6,2)</f>
        <v>10</v>
      </c>
      <c r="T878" s="54" t="str">
        <f>VLOOKUP(Tabla1[[#This Row],[AREA]],Hoja1!A:B,2,FALSE)</f>
        <v>10. Personas mayores, familia y servicios sociales</v>
      </c>
      <c r="U878" s="57" t="str">
        <f>MID(Tabla1[[#This Row],[Aplicación]],9,4)</f>
        <v>2311</v>
      </c>
      <c r="V878" s="54" t="str">
        <f>VLOOKUP(Tabla1[[#This Row],[PROGRAMA]],Hoja1!A:B,2,FALSE)</f>
        <v>2311. Intervención social</v>
      </c>
      <c r="W878" s="57" t="str">
        <f>MID(Tabla1[[#This Row],[Aplicación]],14,2)</f>
        <v>21</v>
      </c>
      <c r="X878" s="57" t="str">
        <f>MID(Tabla1[[#This Row],[Aplicación]],14,6)</f>
        <v>212</v>
      </c>
    </row>
    <row r="879" spans="1:24" hidden="1" x14ac:dyDescent="0.25">
      <c r="A879" s="60">
        <v>220240003566</v>
      </c>
      <c r="B879" s="43" t="s">
        <v>702</v>
      </c>
      <c r="C879" s="61">
        <v>45350</v>
      </c>
      <c r="D879" s="60">
        <v>22024000485</v>
      </c>
      <c r="E879" s="43" t="s">
        <v>1323</v>
      </c>
      <c r="F879" s="62">
        <v>112.59</v>
      </c>
      <c r="G879" s="43" t="s">
        <v>764</v>
      </c>
      <c r="H879" s="43" t="s">
        <v>2335</v>
      </c>
      <c r="I879" s="60">
        <v>300</v>
      </c>
      <c r="J879" s="43" t="s">
        <v>398</v>
      </c>
      <c r="K879" s="43" t="s">
        <v>398</v>
      </c>
      <c r="L879" s="43" t="s">
        <v>413</v>
      </c>
      <c r="M879" s="43" t="s">
        <v>395</v>
      </c>
      <c r="N879" s="43" t="s">
        <v>396</v>
      </c>
      <c r="O879" s="52" t="s">
        <v>325</v>
      </c>
      <c r="P879" s="63" t="s">
        <v>276</v>
      </c>
      <c r="Q879" s="57" t="str">
        <f>MID(Tabla1[[#This Row],[Aplicación]],14,1)</f>
        <v>2</v>
      </c>
      <c r="R879" s="35" t="s">
        <v>265</v>
      </c>
      <c r="S879" s="57" t="str">
        <f>MID(Tabla1[[#This Row],[Aplicación]],6,2)</f>
        <v>10</v>
      </c>
      <c r="T879" s="54" t="str">
        <f>VLOOKUP(Tabla1[[#This Row],[AREA]],Hoja1!A:B,2,FALSE)</f>
        <v>10. Personas mayores, familia y servicios sociales</v>
      </c>
      <c r="U879" s="57" t="str">
        <f>MID(Tabla1[[#This Row],[Aplicación]],9,4)</f>
        <v>2312</v>
      </c>
      <c r="V879" s="54" t="str">
        <f>VLOOKUP(Tabla1[[#This Row],[PROGRAMA]],Hoja1!A:B,2,FALSE)</f>
        <v>2312. Iniciativas sociales</v>
      </c>
      <c r="W879" s="57" t="str">
        <f>MID(Tabla1[[#This Row],[Aplicación]],14,2)</f>
        <v>21</v>
      </c>
      <c r="X879" s="57" t="str">
        <f>MID(Tabla1[[#This Row],[Aplicación]],14,6)</f>
        <v>212</v>
      </c>
    </row>
    <row r="880" spans="1:24" hidden="1" x14ac:dyDescent="0.25">
      <c r="A880" s="60">
        <v>220240007799</v>
      </c>
      <c r="B880" s="43" t="s">
        <v>702</v>
      </c>
      <c r="C880" s="61">
        <v>45372</v>
      </c>
      <c r="D880" s="60">
        <v>22024000942</v>
      </c>
      <c r="E880" s="43" t="s">
        <v>1411</v>
      </c>
      <c r="F880" s="62">
        <v>101.02</v>
      </c>
      <c r="G880" s="43" t="s">
        <v>764</v>
      </c>
      <c r="H880" s="43" t="s">
        <v>2336</v>
      </c>
      <c r="I880" s="60">
        <v>300</v>
      </c>
      <c r="J880" s="43" t="s">
        <v>398</v>
      </c>
      <c r="K880" s="43" t="s">
        <v>398</v>
      </c>
      <c r="L880" s="43" t="s">
        <v>413</v>
      </c>
      <c r="M880" s="43" t="s">
        <v>395</v>
      </c>
      <c r="N880" s="43" t="s">
        <v>396</v>
      </c>
      <c r="O880" s="52" t="s">
        <v>325</v>
      </c>
      <c r="P880" s="63" t="s">
        <v>276</v>
      </c>
      <c r="Q880" s="57" t="str">
        <f>MID(Tabla1[[#This Row],[Aplicación]],14,1)</f>
        <v>2</v>
      </c>
      <c r="R880" s="35" t="s">
        <v>265</v>
      </c>
      <c r="S880" s="57" t="str">
        <f>MID(Tabla1[[#This Row],[Aplicación]],6,2)</f>
        <v>06</v>
      </c>
      <c r="T880" s="54" t="str">
        <f>VLOOKUP(Tabla1[[#This Row],[AREA]],Hoja1!A:B,2,FALSE)</f>
        <v>06. Educación y cultura</v>
      </c>
      <c r="U880" s="57" t="str">
        <f>MID(Tabla1[[#This Row],[Aplicación]],9,4)</f>
        <v>3231</v>
      </c>
      <c r="V880" s="54" t="str">
        <f>VLOOKUP(Tabla1[[#This Row],[PROGRAMA]],Hoja1!A:B,2,FALSE)</f>
        <v>3231. Escuelas infantiles</v>
      </c>
      <c r="W880" s="57" t="str">
        <f>MID(Tabla1[[#This Row],[Aplicación]],14,2)</f>
        <v>21</v>
      </c>
      <c r="X880" s="57" t="str">
        <f>MID(Tabla1[[#This Row],[Aplicación]],14,6)</f>
        <v>212</v>
      </c>
    </row>
    <row r="881" spans="1:24" hidden="1" x14ac:dyDescent="0.25">
      <c r="A881" s="60">
        <v>220240004463</v>
      </c>
      <c r="B881" s="43" t="s">
        <v>702</v>
      </c>
      <c r="C881" s="61">
        <v>45356</v>
      </c>
      <c r="D881" s="60">
        <v>22024001633</v>
      </c>
      <c r="E881" s="43" t="s">
        <v>1427</v>
      </c>
      <c r="F881" s="62">
        <v>97.39</v>
      </c>
      <c r="G881" s="43" t="s">
        <v>764</v>
      </c>
      <c r="H881" s="43" t="s">
        <v>2337</v>
      </c>
      <c r="I881" s="60">
        <v>300</v>
      </c>
      <c r="J881" s="43" t="s">
        <v>398</v>
      </c>
      <c r="K881" s="43" t="s">
        <v>398</v>
      </c>
      <c r="L881" s="43" t="s">
        <v>413</v>
      </c>
      <c r="M881" s="43" t="s">
        <v>395</v>
      </c>
      <c r="N881" s="43" t="s">
        <v>396</v>
      </c>
      <c r="O881" s="52" t="s">
        <v>325</v>
      </c>
      <c r="P881" s="63" t="s">
        <v>276</v>
      </c>
      <c r="Q881" s="57" t="str">
        <f>MID(Tabla1[[#This Row],[Aplicación]],14,1)</f>
        <v>2</v>
      </c>
      <c r="R881" s="35" t="s">
        <v>265</v>
      </c>
      <c r="S881" s="57" t="str">
        <f>MID(Tabla1[[#This Row],[Aplicación]],6,2)</f>
        <v>07</v>
      </c>
      <c r="T881" s="54" t="str">
        <f>VLOOKUP(Tabla1[[#This Row],[AREA]],Hoja1!A:B,2,FALSE)</f>
        <v>07. Medio ambiente</v>
      </c>
      <c r="U881" s="57" t="str">
        <f>MID(Tabla1[[#This Row],[Aplicación]],9,4)</f>
        <v>1711</v>
      </c>
      <c r="V881" s="54" t="str">
        <f>VLOOKUP(Tabla1[[#This Row],[PROGRAMA]],Hoja1!A:B,2,FALSE)</f>
        <v>1711. Parques y jardines</v>
      </c>
      <c r="W881" s="57" t="str">
        <f>MID(Tabla1[[#This Row],[Aplicación]],14,2)</f>
        <v>22</v>
      </c>
      <c r="X881" s="57" t="str">
        <f>MID(Tabla1[[#This Row],[Aplicación]],14,6)</f>
        <v>22199</v>
      </c>
    </row>
    <row r="882" spans="1:24" hidden="1" x14ac:dyDescent="0.25">
      <c r="A882" s="60">
        <v>220240000718</v>
      </c>
      <c r="B882" s="43" t="s">
        <v>390</v>
      </c>
      <c r="C882" s="61">
        <v>45327</v>
      </c>
      <c r="D882" s="60">
        <v>22024000023</v>
      </c>
      <c r="E882" s="43" t="s">
        <v>1413</v>
      </c>
      <c r="F882" s="62">
        <v>2333.36</v>
      </c>
      <c r="G882" s="43" t="s">
        <v>33</v>
      </c>
      <c r="H882" s="43" t="s">
        <v>2338</v>
      </c>
      <c r="I882" s="60">
        <v>220</v>
      </c>
      <c r="J882" s="43" t="s">
        <v>632</v>
      </c>
      <c r="K882" s="43" t="s">
        <v>507</v>
      </c>
      <c r="L882" s="43" t="s">
        <v>399</v>
      </c>
      <c r="M882" s="43" t="s">
        <v>585</v>
      </c>
      <c r="N882" s="43" t="s">
        <v>539</v>
      </c>
      <c r="O882" s="52" t="s">
        <v>326</v>
      </c>
      <c r="P882" s="63" t="s">
        <v>276</v>
      </c>
      <c r="Q882" s="57" t="str">
        <f>MID(Tabla1[[#This Row],[Aplicación]],14,1)</f>
        <v>2</v>
      </c>
      <c r="R882" s="35" t="s">
        <v>265</v>
      </c>
      <c r="S882" s="57" t="str">
        <f>MID(Tabla1[[#This Row],[Aplicación]],6,2)</f>
        <v>07</v>
      </c>
      <c r="T882" s="54" t="str">
        <f>VLOOKUP(Tabla1[[#This Row],[AREA]],Hoja1!A:B,2,FALSE)</f>
        <v>07. Medio ambiente</v>
      </c>
      <c r="U882" s="57" t="str">
        <f>MID(Tabla1[[#This Row],[Aplicación]],9,4)</f>
        <v>1701</v>
      </c>
      <c r="V882" s="54" t="str">
        <f>VLOOKUP(Tabla1[[#This Row],[PROGRAMA]],Hoja1!A:B,2,FALSE)</f>
        <v>1701. Dirección del área de medio ambiente</v>
      </c>
      <c r="W882" s="57" t="str">
        <f>MID(Tabla1[[#This Row],[Aplicación]],14,2)</f>
        <v>21</v>
      </c>
      <c r="X882" s="57" t="str">
        <f>MID(Tabla1[[#This Row],[Aplicación]],14,6)</f>
        <v>213</v>
      </c>
    </row>
    <row r="883" spans="1:24" hidden="1" x14ac:dyDescent="0.25">
      <c r="A883" s="60">
        <v>220240003537</v>
      </c>
      <c r="B883" s="43" t="s">
        <v>702</v>
      </c>
      <c r="C883" s="61">
        <v>45350</v>
      </c>
      <c r="D883" s="60">
        <v>22024000079</v>
      </c>
      <c r="E883" s="43" t="s">
        <v>1262</v>
      </c>
      <c r="F883" s="62">
        <v>95.43</v>
      </c>
      <c r="G883" s="43" t="s">
        <v>764</v>
      </c>
      <c r="H883" s="43" t="s">
        <v>2339</v>
      </c>
      <c r="I883" s="60">
        <v>300</v>
      </c>
      <c r="J883" s="43" t="s">
        <v>398</v>
      </c>
      <c r="K883" s="43" t="s">
        <v>398</v>
      </c>
      <c r="L883" s="43" t="s">
        <v>413</v>
      </c>
      <c r="M883" s="43" t="s">
        <v>395</v>
      </c>
      <c r="N883" s="43" t="s">
        <v>396</v>
      </c>
      <c r="O883" s="52" t="s">
        <v>325</v>
      </c>
      <c r="P883" s="63" t="s">
        <v>276</v>
      </c>
      <c r="Q883" s="57" t="str">
        <f>MID(Tabla1[[#This Row],[Aplicación]],14,1)</f>
        <v>2</v>
      </c>
      <c r="R883" s="35" t="s">
        <v>265</v>
      </c>
      <c r="S883" s="57" t="str">
        <f>MID(Tabla1[[#This Row],[Aplicación]],6,2)</f>
        <v>03</v>
      </c>
      <c r="T883" s="54" t="str">
        <f>VLOOKUP(Tabla1[[#This Row],[AREA]],Hoja1!A:B,2,FALSE)</f>
        <v>03. Participación ciudadana y deportes</v>
      </c>
      <c r="U883" s="57" t="str">
        <f>MID(Tabla1[[#This Row],[Aplicación]],9,4)</f>
        <v>9241</v>
      </c>
      <c r="V883" s="54" t="str">
        <f>VLOOKUP(Tabla1[[#This Row],[PROGRAMA]],Hoja1!A:B,2,FALSE)</f>
        <v>9241. Participación ciudadana</v>
      </c>
      <c r="W883" s="57" t="str">
        <f>MID(Tabla1[[#This Row],[Aplicación]],14,2)</f>
        <v>21</v>
      </c>
      <c r="X883" s="57" t="str">
        <f>MID(Tabla1[[#This Row],[Aplicación]],14,6)</f>
        <v>213</v>
      </c>
    </row>
    <row r="884" spans="1:24" hidden="1" x14ac:dyDescent="0.25">
      <c r="A884" s="60">
        <v>220240003576</v>
      </c>
      <c r="B884" s="43" t="s">
        <v>702</v>
      </c>
      <c r="C884" s="61">
        <v>45350</v>
      </c>
      <c r="D884" s="60">
        <v>22024000485</v>
      </c>
      <c r="E884" s="43" t="s">
        <v>1323</v>
      </c>
      <c r="F884" s="62">
        <v>85.1</v>
      </c>
      <c r="G884" s="43" t="s">
        <v>764</v>
      </c>
      <c r="H884" s="43" t="s">
        <v>2180</v>
      </c>
      <c r="I884" s="60">
        <v>300</v>
      </c>
      <c r="J884" s="43" t="s">
        <v>398</v>
      </c>
      <c r="K884" s="43" t="s">
        <v>398</v>
      </c>
      <c r="L884" s="43" t="s">
        <v>413</v>
      </c>
      <c r="M884" s="43" t="s">
        <v>395</v>
      </c>
      <c r="N884" s="43" t="s">
        <v>396</v>
      </c>
      <c r="O884" s="52" t="s">
        <v>325</v>
      </c>
      <c r="P884" s="63" t="s">
        <v>276</v>
      </c>
      <c r="Q884" s="57" t="str">
        <f>MID(Tabla1[[#This Row],[Aplicación]],14,1)</f>
        <v>2</v>
      </c>
      <c r="R884" s="35" t="s">
        <v>265</v>
      </c>
      <c r="S884" s="57" t="str">
        <f>MID(Tabla1[[#This Row],[Aplicación]],6,2)</f>
        <v>10</v>
      </c>
      <c r="T884" s="54" t="str">
        <f>VLOOKUP(Tabla1[[#This Row],[AREA]],Hoja1!A:B,2,FALSE)</f>
        <v>10. Personas mayores, familia y servicios sociales</v>
      </c>
      <c r="U884" s="57" t="str">
        <f>MID(Tabla1[[#This Row],[Aplicación]],9,4)</f>
        <v>2312</v>
      </c>
      <c r="V884" s="54" t="str">
        <f>VLOOKUP(Tabla1[[#This Row],[PROGRAMA]],Hoja1!A:B,2,FALSE)</f>
        <v>2312. Iniciativas sociales</v>
      </c>
      <c r="W884" s="57" t="str">
        <f>MID(Tabla1[[#This Row],[Aplicación]],14,2)</f>
        <v>21</v>
      </c>
      <c r="X884" s="57" t="str">
        <f>MID(Tabla1[[#This Row],[Aplicación]],14,6)</f>
        <v>212</v>
      </c>
    </row>
    <row r="885" spans="1:24" hidden="1" x14ac:dyDescent="0.25">
      <c r="A885" s="60">
        <v>220240008516</v>
      </c>
      <c r="B885" s="43" t="s">
        <v>702</v>
      </c>
      <c r="C885" s="61">
        <v>45377</v>
      </c>
      <c r="D885" s="60">
        <v>22024000517</v>
      </c>
      <c r="E885" s="43" t="s">
        <v>1451</v>
      </c>
      <c r="F885" s="62">
        <v>74.34</v>
      </c>
      <c r="G885" s="43" t="s">
        <v>764</v>
      </c>
      <c r="H885" s="43" t="s">
        <v>2340</v>
      </c>
      <c r="I885" s="60">
        <v>300</v>
      </c>
      <c r="J885" s="43" t="s">
        <v>398</v>
      </c>
      <c r="K885" s="43" t="s">
        <v>398</v>
      </c>
      <c r="L885" s="43" t="s">
        <v>413</v>
      </c>
      <c r="M885" s="43" t="s">
        <v>395</v>
      </c>
      <c r="N885" s="43" t="s">
        <v>396</v>
      </c>
      <c r="O885" s="52" t="s">
        <v>325</v>
      </c>
      <c r="P885" s="63" t="s">
        <v>276</v>
      </c>
      <c r="Q885" s="57" t="str">
        <f>MID(Tabla1[[#This Row],[Aplicación]],14,1)</f>
        <v>2</v>
      </c>
      <c r="R885" s="35" t="s">
        <v>265</v>
      </c>
      <c r="S885" s="57" t="str">
        <f>MID(Tabla1[[#This Row],[Aplicación]],6,2)</f>
        <v>10</v>
      </c>
      <c r="T885" s="54" t="str">
        <f>VLOOKUP(Tabla1[[#This Row],[AREA]],Hoja1!A:B,2,FALSE)</f>
        <v>10. Personas mayores, familia y servicios sociales</v>
      </c>
      <c r="U885" s="57" t="str">
        <f>MID(Tabla1[[#This Row],[Aplicación]],9,4)</f>
        <v>2314</v>
      </c>
      <c r="V885" s="54" t="str">
        <f>VLOOKUP(Tabla1[[#This Row],[PROGRAMA]],Hoja1!A:B,2,FALSE)</f>
        <v>2314. Centro de programas juveniles</v>
      </c>
      <c r="W885" s="57" t="str">
        <f>MID(Tabla1[[#This Row],[Aplicación]],14,2)</f>
        <v>21</v>
      </c>
      <c r="X885" s="57" t="str">
        <f>MID(Tabla1[[#This Row],[Aplicación]],14,6)</f>
        <v>212</v>
      </c>
    </row>
    <row r="886" spans="1:24" hidden="1" x14ac:dyDescent="0.25">
      <c r="A886" s="60">
        <v>220239000189</v>
      </c>
      <c r="B886" s="43" t="s">
        <v>390</v>
      </c>
      <c r="C886" s="61">
        <v>45292</v>
      </c>
      <c r="D886" s="60">
        <v>22024001161</v>
      </c>
      <c r="E886" s="43" t="s">
        <v>1453</v>
      </c>
      <c r="F886" s="62">
        <v>1066.3900000000001</v>
      </c>
      <c r="G886" s="43" t="s">
        <v>774</v>
      </c>
      <c r="H886" s="43" t="s">
        <v>2341</v>
      </c>
      <c r="I886" s="60">
        <v>220</v>
      </c>
      <c r="J886" s="43" t="s">
        <v>393</v>
      </c>
      <c r="K886" s="43" t="s">
        <v>393</v>
      </c>
      <c r="L886" s="43" t="s">
        <v>399</v>
      </c>
      <c r="M886" s="43" t="s">
        <v>585</v>
      </c>
      <c r="N886" s="43" t="s">
        <v>539</v>
      </c>
      <c r="O886" s="52" t="s">
        <v>326</v>
      </c>
      <c r="P886" s="63" t="s">
        <v>276</v>
      </c>
      <c r="Q886" s="57" t="str">
        <f>MID(Tabla1[[#This Row],[Aplicación]],14,1)</f>
        <v>2</v>
      </c>
      <c r="R886" s="35" t="s">
        <v>265</v>
      </c>
      <c r="S886" s="57" t="str">
        <f>MID(Tabla1[[#This Row],[Aplicación]],6,2)</f>
        <v>10</v>
      </c>
      <c r="T886" s="54" t="str">
        <f>VLOOKUP(Tabla1[[#This Row],[AREA]],Hoja1!A:B,2,FALSE)</f>
        <v>10. Personas mayores, familia y servicios sociales</v>
      </c>
      <c r="U886" s="57" t="str">
        <f>MID(Tabla1[[#This Row],[Aplicación]],9,4)</f>
        <v>2312</v>
      </c>
      <c r="V886" s="54" t="str">
        <f>VLOOKUP(Tabla1[[#This Row],[PROGRAMA]],Hoja1!A:B,2,FALSE)</f>
        <v>2312. Iniciativas sociales</v>
      </c>
      <c r="W886" s="57" t="str">
        <f>MID(Tabla1[[#This Row],[Aplicación]],14,2)</f>
        <v>21</v>
      </c>
      <c r="X886" s="57" t="str">
        <f>MID(Tabla1[[#This Row],[Aplicación]],14,6)</f>
        <v>216</v>
      </c>
    </row>
    <row r="887" spans="1:24" hidden="1" x14ac:dyDescent="0.25">
      <c r="A887" s="60">
        <v>220240003560</v>
      </c>
      <c r="B887" s="43" t="s">
        <v>702</v>
      </c>
      <c r="C887" s="61">
        <v>45350</v>
      </c>
      <c r="D887" s="60">
        <v>22024000484</v>
      </c>
      <c r="E887" s="43" t="s">
        <v>1323</v>
      </c>
      <c r="F887" s="62">
        <v>46.85</v>
      </c>
      <c r="G887" s="43" t="s">
        <v>764</v>
      </c>
      <c r="H887" s="43" t="s">
        <v>2342</v>
      </c>
      <c r="I887" s="60">
        <v>300</v>
      </c>
      <c r="J887" s="43" t="s">
        <v>398</v>
      </c>
      <c r="K887" s="43" t="s">
        <v>398</v>
      </c>
      <c r="L887" s="43" t="s">
        <v>413</v>
      </c>
      <c r="M887" s="43" t="s">
        <v>395</v>
      </c>
      <c r="N887" s="43" t="s">
        <v>396</v>
      </c>
      <c r="O887" s="52" t="s">
        <v>325</v>
      </c>
      <c r="P887" s="63" t="s">
        <v>276</v>
      </c>
      <c r="Q887" s="57" t="str">
        <f>MID(Tabla1[[#This Row],[Aplicación]],14,1)</f>
        <v>2</v>
      </c>
      <c r="R887" s="35" t="s">
        <v>265</v>
      </c>
      <c r="S887" s="57" t="str">
        <f>MID(Tabla1[[#This Row],[Aplicación]],6,2)</f>
        <v>10</v>
      </c>
      <c r="T887" s="54" t="str">
        <f>VLOOKUP(Tabla1[[#This Row],[AREA]],Hoja1!A:B,2,FALSE)</f>
        <v>10. Personas mayores, familia y servicios sociales</v>
      </c>
      <c r="U887" s="57" t="str">
        <f>MID(Tabla1[[#This Row],[Aplicación]],9,4)</f>
        <v>2312</v>
      </c>
      <c r="V887" s="54" t="str">
        <f>VLOOKUP(Tabla1[[#This Row],[PROGRAMA]],Hoja1!A:B,2,FALSE)</f>
        <v>2312. Iniciativas sociales</v>
      </c>
      <c r="W887" s="57" t="str">
        <f>MID(Tabla1[[#This Row],[Aplicación]],14,2)</f>
        <v>21</v>
      </c>
      <c r="X887" s="57" t="str">
        <f>MID(Tabla1[[#This Row],[Aplicación]],14,6)</f>
        <v>212</v>
      </c>
    </row>
    <row r="888" spans="1:24" hidden="1" x14ac:dyDescent="0.25">
      <c r="A888" s="60">
        <v>220240004064</v>
      </c>
      <c r="B888" s="43" t="s">
        <v>390</v>
      </c>
      <c r="C888" s="61">
        <v>45353</v>
      </c>
      <c r="D888" s="60">
        <v>22024002565</v>
      </c>
      <c r="E888" s="43" t="s">
        <v>1454</v>
      </c>
      <c r="F888" s="62">
        <v>2420</v>
      </c>
      <c r="G888" s="43" t="s">
        <v>328</v>
      </c>
      <c r="H888" s="43" t="s">
        <v>2343</v>
      </c>
      <c r="I888" s="60">
        <v>220</v>
      </c>
      <c r="J888" s="43" t="s">
        <v>537</v>
      </c>
      <c r="K888" s="43" t="s">
        <v>537</v>
      </c>
      <c r="L888" s="43" t="s">
        <v>413</v>
      </c>
      <c r="M888" s="43" t="s">
        <v>585</v>
      </c>
      <c r="N888" s="43" t="s">
        <v>539</v>
      </c>
      <c r="O888" s="52" t="s">
        <v>326</v>
      </c>
      <c r="P888" s="63" t="s">
        <v>276</v>
      </c>
      <c r="Q888" s="57" t="str">
        <f>MID(Tabla1[[#This Row],[Aplicación]],14,1)</f>
        <v>2</v>
      </c>
      <c r="R888" s="35" t="s">
        <v>265</v>
      </c>
      <c r="S888" s="57" t="str">
        <f>MID(Tabla1[[#This Row],[Aplicación]],6,2)</f>
        <v>08</v>
      </c>
      <c r="T888" s="54" t="str">
        <f>VLOOKUP(Tabla1[[#This Row],[AREA]],Hoja1!A:B,2,FALSE)</f>
        <v>08. Tráfico y movilidad</v>
      </c>
      <c r="U888" s="57" t="str">
        <f>MID(Tabla1[[#This Row],[Aplicación]],9,4)</f>
        <v>1532</v>
      </c>
      <c r="V888" s="54" t="str">
        <f>VLOOKUP(Tabla1[[#This Row],[PROGRAMA]],Hoja1!A:B,2,FALSE)</f>
        <v>1532. Pavimentación vias públicas y otros servicios urbanísticos</v>
      </c>
      <c r="W888" s="57" t="str">
        <f>MID(Tabla1[[#This Row],[Aplicación]],14,2)</f>
        <v>21</v>
      </c>
      <c r="X888" s="57" t="str">
        <f>MID(Tabla1[[#This Row],[Aplicación]],14,6)</f>
        <v>210</v>
      </c>
    </row>
    <row r="889" spans="1:24" hidden="1" x14ac:dyDescent="0.25">
      <c r="A889" s="60">
        <v>220240003560</v>
      </c>
      <c r="B889" s="43" t="s">
        <v>702</v>
      </c>
      <c r="C889" s="61">
        <v>45350</v>
      </c>
      <c r="D889" s="60">
        <v>22024000485</v>
      </c>
      <c r="E889" s="43" t="s">
        <v>1323</v>
      </c>
      <c r="F889" s="62">
        <v>30.76</v>
      </c>
      <c r="G889" s="43" t="s">
        <v>764</v>
      </c>
      <c r="H889" s="43" t="s">
        <v>2342</v>
      </c>
      <c r="I889" s="60">
        <v>300</v>
      </c>
      <c r="J889" s="43" t="s">
        <v>398</v>
      </c>
      <c r="K889" s="43" t="s">
        <v>398</v>
      </c>
      <c r="L889" s="43" t="s">
        <v>413</v>
      </c>
      <c r="M889" s="43" t="s">
        <v>395</v>
      </c>
      <c r="N889" s="43" t="s">
        <v>396</v>
      </c>
      <c r="O889" s="52" t="s">
        <v>325</v>
      </c>
      <c r="P889" s="63" t="s">
        <v>276</v>
      </c>
      <c r="Q889" s="57" t="str">
        <f>MID(Tabla1[[#This Row],[Aplicación]],14,1)</f>
        <v>2</v>
      </c>
      <c r="R889" s="35" t="s">
        <v>265</v>
      </c>
      <c r="S889" s="57" t="str">
        <f>MID(Tabla1[[#This Row],[Aplicación]],6,2)</f>
        <v>10</v>
      </c>
      <c r="T889" s="54" t="str">
        <f>VLOOKUP(Tabla1[[#This Row],[AREA]],Hoja1!A:B,2,FALSE)</f>
        <v>10. Personas mayores, familia y servicios sociales</v>
      </c>
      <c r="U889" s="57" t="str">
        <f>MID(Tabla1[[#This Row],[Aplicación]],9,4)</f>
        <v>2312</v>
      </c>
      <c r="V889" s="54" t="str">
        <f>VLOOKUP(Tabla1[[#This Row],[PROGRAMA]],Hoja1!A:B,2,FALSE)</f>
        <v>2312. Iniciativas sociales</v>
      </c>
      <c r="W889" s="57" t="str">
        <f>MID(Tabla1[[#This Row],[Aplicación]],14,2)</f>
        <v>21</v>
      </c>
      <c r="X889" s="57" t="str">
        <f>MID(Tabla1[[#This Row],[Aplicación]],14,6)</f>
        <v>212</v>
      </c>
    </row>
    <row r="890" spans="1:24" hidden="1" x14ac:dyDescent="0.25">
      <c r="A890" s="60">
        <v>220240007511</v>
      </c>
      <c r="B890" s="43" t="s">
        <v>390</v>
      </c>
      <c r="C890" s="61">
        <v>45371</v>
      </c>
      <c r="D890" s="60">
        <v>22024002661</v>
      </c>
      <c r="E890" s="43" t="s">
        <v>1178</v>
      </c>
      <c r="F890" s="62">
        <v>2420</v>
      </c>
      <c r="G890" s="43" t="s">
        <v>330</v>
      </c>
      <c r="H890" s="43" t="s">
        <v>2344</v>
      </c>
      <c r="I890" s="60">
        <v>220</v>
      </c>
      <c r="J890" s="43" t="s">
        <v>398</v>
      </c>
      <c r="K890" s="43" t="s">
        <v>398</v>
      </c>
      <c r="L890" s="43" t="s">
        <v>399</v>
      </c>
      <c r="M890" s="43" t="s">
        <v>585</v>
      </c>
      <c r="N890" s="43" t="s">
        <v>539</v>
      </c>
      <c r="O890" s="52" t="s">
        <v>326</v>
      </c>
      <c r="P890" s="63" t="s">
        <v>276</v>
      </c>
      <c r="Q890" s="57" t="str">
        <f>MID(Tabla1[[#This Row],[Aplicación]],14,1)</f>
        <v>2</v>
      </c>
      <c r="R890" s="35" t="s">
        <v>265</v>
      </c>
      <c r="S890" s="57" t="str">
        <f>MID(Tabla1[[#This Row],[Aplicación]],6,2)</f>
        <v>06</v>
      </c>
      <c r="T890" s="54" t="str">
        <f>VLOOKUP(Tabla1[[#This Row],[AREA]],Hoja1!A:B,2,FALSE)</f>
        <v>06. Educación y cultura</v>
      </c>
      <c r="U890" s="57" t="str">
        <f>MID(Tabla1[[#This Row],[Aplicación]],9,4)</f>
        <v>3232</v>
      </c>
      <c r="V890" s="54" t="str">
        <f>VLOOKUP(Tabla1[[#This Row],[PROGRAMA]],Hoja1!A:B,2,FALSE)</f>
        <v>3232. Conservación y mantenimiento centros educación infantil y primaria</v>
      </c>
      <c r="W890" s="57" t="str">
        <f>MID(Tabla1[[#This Row],[Aplicación]],14,2)</f>
        <v>21</v>
      </c>
      <c r="X890" s="57" t="str">
        <f>MID(Tabla1[[#This Row],[Aplicación]],14,6)</f>
        <v>213</v>
      </c>
    </row>
    <row r="891" spans="1:24" hidden="1" x14ac:dyDescent="0.25">
      <c r="A891" s="60">
        <v>220240003631</v>
      </c>
      <c r="B891" s="43" t="s">
        <v>702</v>
      </c>
      <c r="C891" s="61">
        <v>45350</v>
      </c>
      <c r="D891" s="60">
        <v>22024001045</v>
      </c>
      <c r="E891" s="43" t="s">
        <v>1353</v>
      </c>
      <c r="F891" s="62">
        <v>29.44</v>
      </c>
      <c r="G891" s="43" t="s">
        <v>764</v>
      </c>
      <c r="H891" s="43" t="s">
        <v>2345</v>
      </c>
      <c r="I891" s="60">
        <v>300</v>
      </c>
      <c r="J891" s="43" t="s">
        <v>398</v>
      </c>
      <c r="K891" s="43" t="s">
        <v>398</v>
      </c>
      <c r="L891" s="43" t="s">
        <v>413</v>
      </c>
      <c r="M891" s="43" t="s">
        <v>395</v>
      </c>
      <c r="N891" s="43" t="s">
        <v>396</v>
      </c>
      <c r="O891" s="52" t="s">
        <v>325</v>
      </c>
      <c r="P891" s="63" t="s">
        <v>276</v>
      </c>
      <c r="Q891" s="57" t="str">
        <f>MID(Tabla1[[#This Row],[Aplicación]],14,1)</f>
        <v>2</v>
      </c>
      <c r="R891" s="35" t="s">
        <v>265</v>
      </c>
      <c r="S891" s="57" t="str">
        <f>MID(Tabla1[[#This Row],[Aplicación]],6,2)</f>
        <v>11</v>
      </c>
      <c r="T891" s="54" t="str">
        <f>VLOOKUP(Tabla1[[#This Row],[AREA]],Hoja1!A:B,2,FALSE)</f>
        <v>11. Salud pública y seguridad ciudadana</v>
      </c>
      <c r="U891" s="57" t="str">
        <f>MID(Tabla1[[#This Row],[Aplicación]],9,4)</f>
        <v>3111</v>
      </c>
      <c r="V891" s="54" t="str">
        <f>VLOOKUP(Tabla1[[#This Row],[PROGRAMA]],Hoja1!A:B,2,FALSE)</f>
        <v>3111. Protección de la salubridad pública</v>
      </c>
      <c r="W891" s="57" t="str">
        <f>MID(Tabla1[[#This Row],[Aplicación]],14,2)</f>
        <v>22</v>
      </c>
      <c r="X891" s="57" t="str">
        <f>MID(Tabla1[[#This Row],[Aplicación]],14,6)</f>
        <v>22199</v>
      </c>
    </row>
    <row r="892" spans="1:24" hidden="1" x14ac:dyDescent="0.25">
      <c r="A892" s="60">
        <v>220240003479</v>
      </c>
      <c r="B892" s="43" t="s">
        <v>702</v>
      </c>
      <c r="C892" s="61">
        <v>45350</v>
      </c>
      <c r="D892" s="60">
        <v>22024000942</v>
      </c>
      <c r="E892" s="43" t="s">
        <v>1411</v>
      </c>
      <c r="F892" s="62">
        <v>28.74</v>
      </c>
      <c r="G892" s="43" t="s">
        <v>764</v>
      </c>
      <c r="H892" s="43" t="s">
        <v>2346</v>
      </c>
      <c r="I892" s="60">
        <v>300</v>
      </c>
      <c r="J892" s="43" t="s">
        <v>398</v>
      </c>
      <c r="K892" s="43" t="s">
        <v>398</v>
      </c>
      <c r="L892" s="43" t="s">
        <v>413</v>
      </c>
      <c r="M892" s="43" t="s">
        <v>395</v>
      </c>
      <c r="N892" s="43" t="s">
        <v>396</v>
      </c>
      <c r="O892" s="52" t="s">
        <v>325</v>
      </c>
      <c r="P892" s="63" t="s">
        <v>276</v>
      </c>
      <c r="Q892" s="57" t="str">
        <f>MID(Tabla1[[#This Row],[Aplicación]],14,1)</f>
        <v>2</v>
      </c>
      <c r="R892" s="35" t="s">
        <v>265</v>
      </c>
      <c r="S892" s="57" t="str">
        <f>MID(Tabla1[[#This Row],[Aplicación]],6,2)</f>
        <v>06</v>
      </c>
      <c r="T892" s="54" t="str">
        <f>VLOOKUP(Tabla1[[#This Row],[AREA]],Hoja1!A:B,2,FALSE)</f>
        <v>06. Educación y cultura</v>
      </c>
      <c r="U892" s="57" t="str">
        <f>MID(Tabla1[[#This Row],[Aplicación]],9,4)</f>
        <v>3231</v>
      </c>
      <c r="V892" s="54" t="str">
        <f>VLOOKUP(Tabla1[[#This Row],[PROGRAMA]],Hoja1!A:B,2,FALSE)</f>
        <v>3231. Escuelas infantiles</v>
      </c>
      <c r="W892" s="57" t="str">
        <f>MID(Tabla1[[#This Row],[Aplicación]],14,2)</f>
        <v>21</v>
      </c>
      <c r="X892" s="57" t="str">
        <f>MID(Tabla1[[#This Row],[Aplicación]],14,6)</f>
        <v>212</v>
      </c>
    </row>
    <row r="893" spans="1:24" hidden="1" x14ac:dyDescent="0.25">
      <c r="A893" s="60">
        <v>220240006960</v>
      </c>
      <c r="B893" s="43" t="s">
        <v>702</v>
      </c>
      <c r="C893" s="61">
        <v>45369</v>
      </c>
      <c r="D893" s="60">
        <v>22024000450</v>
      </c>
      <c r="E893" s="43" t="s">
        <v>1455</v>
      </c>
      <c r="F893" s="62">
        <v>22.89</v>
      </c>
      <c r="G893" s="43" t="s">
        <v>764</v>
      </c>
      <c r="H893" s="43" t="s">
        <v>2347</v>
      </c>
      <c r="I893" s="60">
        <v>300</v>
      </c>
      <c r="J893" s="43" t="s">
        <v>398</v>
      </c>
      <c r="K893" s="43" t="s">
        <v>398</v>
      </c>
      <c r="L893" s="43" t="s">
        <v>413</v>
      </c>
      <c r="M893" s="43" t="s">
        <v>395</v>
      </c>
      <c r="N893" s="43" t="s">
        <v>396</v>
      </c>
      <c r="O893" s="52" t="s">
        <v>325</v>
      </c>
      <c r="P893" s="63" t="s">
        <v>276</v>
      </c>
      <c r="Q893" s="57" t="str">
        <f>MID(Tabla1[[#This Row],[Aplicación]],14,1)</f>
        <v>2</v>
      </c>
      <c r="R893" s="35" t="s">
        <v>265</v>
      </c>
      <c r="S893" s="57" t="str">
        <f>MID(Tabla1[[#This Row],[Aplicación]],6,2)</f>
        <v>11</v>
      </c>
      <c r="T893" s="54" t="str">
        <f>VLOOKUP(Tabla1[[#This Row],[AREA]],Hoja1!A:B,2,FALSE)</f>
        <v>11. Salud pública y seguridad ciudadana</v>
      </c>
      <c r="U893" s="57" t="str">
        <f>MID(Tabla1[[#This Row],[Aplicación]],9,4)</f>
        <v>1631</v>
      </c>
      <c r="V893" s="54" t="str">
        <f>VLOOKUP(Tabla1[[#This Row],[PROGRAMA]],Hoja1!A:B,2,FALSE)</f>
        <v>1631. Limpieza viaria</v>
      </c>
      <c r="W893" s="57" t="str">
        <f>MID(Tabla1[[#This Row],[Aplicación]],14,2)</f>
        <v>22</v>
      </c>
      <c r="X893" s="57" t="str">
        <f>MID(Tabla1[[#This Row],[Aplicación]],14,6)</f>
        <v>22199</v>
      </c>
    </row>
    <row r="894" spans="1:24" hidden="1" x14ac:dyDescent="0.25">
      <c r="A894" s="60">
        <v>220240006902</v>
      </c>
      <c r="B894" s="43" t="s">
        <v>702</v>
      </c>
      <c r="C894" s="61">
        <v>45369</v>
      </c>
      <c r="D894" s="60">
        <v>22024001012</v>
      </c>
      <c r="E894" s="43" t="s">
        <v>1174</v>
      </c>
      <c r="F894" s="62">
        <v>20.18</v>
      </c>
      <c r="G894" s="43" t="s">
        <v>764</v>
      </c>
      <c r="H894" s="43" t="s">
        <v>2348</v>
      </c>
      <c r="I894" s="60">
        <v>300</v>
      </c>
      <c r="J894" s="43" t="s">
        <v>398</v>
      </c>
      <c r="K894" s="43" t="s">
        <v>398</v>
      </c>
      <c r="L894" s="43" t="s">
        <v>413</v>
      </c>
      <c r="M894" s="43" t="s">
        <v>395</v>
      </c>
      <c r="N894" s="43" t="s">
        <v>396</v>
      </c>
      <c r="O894" s="52" t="s">
        <v>325</v>
      </c>
      <c r="P894" s="63" t="s">
        <v>276</v>
      </c>
      <c r="Q894" s="57" t="str">
        <f>MID(Tabla1[[#This Row],[Aplicación]],14,1)</f>
        <v>2</v>
      </c>
      <c r="R894" s="35" t="s">
        <v>265</v>
      </c>
      <c r="S894" s="57" t="str">
        <f>MID(Tabla1[[#This Row],[Aplicación]],6,2)</f>
        <v>11</v>
      </c>
      <c r="T894" s="54" t="str">
        <f>VLOOKUP(Tabla1[[#This Row],[AREA]],Hoja1!A:B,2,FALSE)</f>
        <v>11. Salud pública y seguridad ciudadana</v>
      </c>
      <c r="U894" s="57" t="str">
        <f>MID(Tabla1[[#This Row],[Aplicación]],9,4)</f>
        <v>1321</v>
      </c>
      <c r="V894" s="54" t="str">
        <f>VLOOKUP(Tabla1[[#This Row],[PROGRAMA]],Hoja1!A:B,2,FALSE)</f>
        <v>1321. Policía municipal</v>
      </c>
      <c r="W894" s="57" t="str">
        <f>MID(Tabla1[[#This Row],[Aplicación]],14,2)</f>
        <v>21</v>
      </c>
      <c r="X894" s="57" t="str">
        <f>MID(Tabla1[[#This Row],[Aplicación]],14,6)</f>
        <v>213</v>
      </c>
    </row>
    <row r="895" spans="1:24" hidden="1" x14ac:dyDescent="0.25">
      <c r="A895" s="60">
        <v>220240006807</v>
      </c>
      <c r="B895" s="43" t="s">
        <v>702</v>
      </c>
      <c r="C895" s="61">
        <v>45369</v>
      </c>
      <c r="D895" s="60">
        <v>22024000484</v>
      </c>
      <c r="E895" s="43" t="s">
        <v>1323</v>
      </c>
      <c r="F895" s="62">
        <v>18.98</v>
      </c>
      <c r="G895" s="43" t="s">
        <v>764</v>
      </c>
      <c r="H895" s="43" t="s">
        <v>2328</v>
      </c>
      <c r="I895" s="60">
        <v>300</v>
      </c>
      <c r="J895" s="43" t="s">
        <v>398</v>
      </c>
      <c r="K895" s="43" t="s">
        <v>398</v>
      </c>
      <c r="L895" s="43" t="s">
        <v>413</v>
      </c>
      <c r="M895" s="43" t="s">
        <v>395</v>
      </c>
      <c r="N895" s="43" t="s">
        <v>396</v>
      </c>
      <c r="O895" s="52" t="s">
        <v>325</v>
      </c>
      <c r="P895" s="63" t="s">
        <v>276</v>
      </c>
      <c r="Q895" s="57" t="str">
        <f>MID(Tabla1[[#This Row],[Aplicación]],14,1)</f>
        <v>2</v>
      </c>
      <c r="R895" s="35" t="s">
        <v>265</v>
      </c>
      <c r="S895" s="57" t="str">
        <f>MID(Tabla1[[#This Row],[Aplicación]],6,2)</f>
        <v>10</v>
      </c>
      <c r="T895" s="54" t="str">
        <f>VLOOKUP(Tabla1[[#This Row],[AREA]],Hoja1!A:B,2,FALSE)</f>
        <v>10. Personas mayores, familia y servicios sociales</v>
      </c>
      <c r="U895" s="57" t="str">
        <f>MID(Tabla1[[#This Row],[Aplicación]],9,4)</f>
        <v>2312</v>
      </c>
      <c r="V895" s="54" t="str">
        <f>VLOOKUP(Tabla1[[#This Row],[PROGRAMA]],Hoja1!A:B,2,FALSE)</f>
        <v>2312. Iniciativas sociales</v>
      </c>
      <c r="W895" s="57" t="str">
        <f>MID(Tabla1[[#This Row],[Aplicación]],14,2)</f>
        <v>21</v>
      </c>
      <c r="X895" s="57" t="str">
        <f>MID(Tabla1[[#This Row],[Aplicación]],14,6)</f>
        <v>212</v>
      </c>
    </row>
    <row r="896" spans="1:24" hidden="1" x14ac:dyDescent="0.25">
      <c r="A896" s="60">
        <v>220240007686</v>
      </c>
      <c r="B896" s="43" t="s">
        <v>702</v>
      </c>
      <c r="C896" s="61">
        <v>45372</v>
      </c>
      <c r="D896" s="60">
        <v>22024000437</v>
      </c>
      <c r="E896" s="43" t="s">
        <v>1287</v>
      </c>
      <c r="F896" s="62">
        <v>14.25</v>
      </c>
      <c r="G896" s="43" t="s">
        <v>764</v>
      </c>
      <c r="H896" s="43" t="s">
        <v>2349</v>
      </c>
      <c r="I896" s="60">
        <v>300</v>
      </c>
      <c r="J896" s="43" t="s">
        <v>398</v>
      </c>
      <c r="K896" s="43" t="s">
        <v>398</v>
      </c>
      <c r="L896" s="43" t="s">
        <v>413</v>
      </c>
      <c r="M896" s="43" t="s">
        <v>395</v>
      </c>
      <c r="N896" s="43" t="s">
        <v>396</v>
      </c>
      <c r="O896" s="52" t="s">
        <v>325</v>
      </c>
      <c r="P896" s="63" t="s">
        <v>276</v>
      </c>
      <c r="Q896" s="57" t="str">
        <f>MID(Tabla1[[#This Row],[Aplicación]],14,1)</f>
        <v>2</v>
      </c>
      <c r="R896" s="35" t="s">
        <v>265</v>
      </c>
      <c r="S896" s="57" t="str">
        <f>MID(Tabla1[[#This Row],[Aplicación]],6,2)</f>
        <v>10</v>
      </c>
      <c r="T896" s="54" t="str">
        <f>VLOOKUP(Tabla1[[#This Row],[AREA]],Hoja1!A:B,2,FALSE)</f>
        <v>10. Personas mayores, familia y servicios sociales</v>
      </c>
      <c r="U896" s="57" t="str">
        <f>MID(Tabla1[[#This Row],[Aplicación]],9,4)</f>
        <v>2311</v>
      </c>
      <c r="V896" s="54" t="str">
        <f>VLOOKUP(Tabla1[[#This Row],[PROGRAMA]],Hoja1!A:B,2,FALSE)</f>
        <v>2311. Intervención social</v>
      </c>
      <c r="W896" s="57" t="str">
        <f>MID(Tabla1[[#This Row],[Aplicación]],14,2)</f>
        <v>21</v>
      </c>
      <c r="X896" s="57" t="str">
        <f>MID(Tabla1[[#This Row],[Aplicación]],14,6)</f>
        <v>212</v>
      </c>
    </row>
    <row r="897" spans="1:24" hidden="1" x14ac:dyDescent="0.25">
      <c r="A897" s="60">
        <v>220240004302</v>
      </c>
      <c r="B897" s="43" t="s">
        <v>702</v>
      </c>
      <c r="C897" s="61">
        <v>45356</v>
      </c>
      <c r="D897" s="60">
        <v>22024000941</v>
      </c>
      <c r="E897" s="43" t="s">
        <v>1452</v>
      </c>
      <c r="F897" s="62">
        <v>8.66</v>
      </c>
      <c r="G897" s="43" t="s">
        <v>764</v>
      </c>
      <c r="H897" s="43" t="s">
        <v>2350</v>
      </c>
      <c r="I897" s="60">
        <v>300</v>
      </c>
      <c r="J897" s="43" t="s">
        <v>398</v>
      </c>
      <c r="K897" s="43" t="s">
        <v>398</v>
      </c>
      <c r="L897" s="43" t="s">
        <v>413</v>
      </c>
      <c r="M897" s="43" t="s">
        <v>395</v>
      </c>
      <c r="N897" s="43" t="s">
        <v>396</v>
      </c>
      <c r="O897" s="52" t="s">
        <v>325</v>
      </c>
      <c r="P897" s="63" t="s">
        <v>276</v>
      </c>
      <c r="Q897" s="57" t="str">
        <f>MID(Tabla1[[#This Row],[Aplicación]],14,1)</f>
        <v>2</v>
      </c>
      <c r="R897" s="35" t="s">
        <v>265</v>
      </c>
      <c r="S897" s="57" t="str">
        <f>MID(Tabla1[[#This Row],[Aplicación]],6,2)</f>
        <v>06</v>
      </c>
      <c r="T897" s="54" t="str">
        <f>VLOOKUP(Tabla1[[#This Row],[AREA]],Hoja1!A:B,2,FALSE)</f>
        <v>06. Educación y cultura</v>
      </c>
      <c r="U897" s="57" t="str">
        <f>MID(Tabla1[[#This Row],[Aplicación]],9,4)</f>
        <v>3321</v>
      </c>
      <c r="V897" s="54" t="str">
        <f>VLOOKUP(Tabla1[[#This Row],[PROGRAMA]],Hoja1!A:B,2,FALSE)</f>
        <v>3321. Bibliotecas públicas</v>
      </c>
      <c r="W897" s="57" t="str">
        <f>MID(Tabla1[[#This Row],[Aplicación]],14,2)</f>
        <v>21</v>
      </c>
      <c r="X897" s="57" t="str">
        <f>MID(Tabla1[[#This Row],[Aplicación]],14,6)</f>
        <v>212</v>
      </c>
    </row>
    <row r="898" spans="1:24" hidden="1" x14ac:dyDescent="0.25">
      <c r="A898" s="60">
        <v>220240004320</v>
      </c>
      <c r="B898" s="43" t="s">
        <v>702</v>
      </c>
      <c r="C898" s="61">
        <v>45356</v>
      </c>
      <c r="D898" s="60">
        <v>22024000749</v>
      </c>
      <c r="E898" s="43" t="s">
        <v>1290</v>
      </c>
      <c r="F898" s="62">
        <v>8.42</v>
      </c>
      <c r="G898" s="43" t="s">
        <v>764</v>
      </c>
      <c r="H898" s="43" t="s">
        <v>2351</v>
      </c>
      <c r="I898" s="60">
        <v>300</v>
      </c>
      <c r="J898" s="43" t="s">
        <v>398</v>
      </c>
      <c r="K898" s="43" t="s">
        <v>398</v>
      </c>
      <c r="L898" s="43" t="s">
        <v>413</v>
      </c>
      <c r="M898" s="43" t="s">
        <v>395</v>
      </c>
      <c r="N898" s="43" t="s">
        <v>396</v>
      </c>
      <c r="O898" s="52" t="s">
        <v>325</v>
      </c>
      <c r="P898" s="63" t="s">
        <v>276</v>
      </c>
      <c r="Q898" s="57" t="str">
        <f>MID(Tabla1[[#This Row],[Aplicación]],14,1)</f>
        <v>2</v>
      </c>
      <c r="R898" s="35" t="s">
        <v>265</v>
      </c>
      <c r="S898" s="57" t="str">
        <f>MID(Tabla1[[#This Row],[Aplicación]],6,2)</f>
        <v>02</v>
      </c>
      <c r="T898" s="54" t="str">
        <f>VLOOKUP(Tabla1[[#This Row],[AREA]],Hoja1!A:B,2,FALSE)</f>
        <v>02. Urbanismo y vivienda</v>
      </c>
      <c r="U898" s="57" t="str">
        <f>MID(Tabla1[[#This Row],[Aplicación]],9,4)</f>
        <v>9332</v>
      </c>
      <c r="V898" s="54" t="str">
        <f>VLOOKUP(Tabla1[[#This Row],[PROGRAMA]],Hoja1!A:B,2,FALSE)</f>
        <v>9332. Mantenimiento de edificios e instalaciones municipales</v>
      </c>
      <c r="W898" s="57" t="str">
        <f>MID(Tabla1[[#This Row],[Aplicación]],14,2)</f>
        <v>21</v>
      </c>
      <c r="X898" s="57" t="str">
        <f>MID(Tabla1[[#This Row],[Aplicación]],14,6)</f>
        <v>212</v>
      </c>
    </row>
    <row r="899" spans="1:24" hidden="1" x14ac:dyDescent="0.25">
      <c r="A899" s="60">
        <v>220240005259</v>
      </c>
      <c r="B899" s="43" t="s">
        <v>702</v>
      </c>
      <c r="C899" s="61">
        <v>45358</v>
      </c>
      <c r="D899" s="60">
        <v>22024000941</v>
      </c>
      <c r="E899" s="43" t="s">
        <v>1452</v>
      </c>
      <c r="F899" s="62">
        <v>6.8</v>
      </c>
      <c r="G899" s="43" t="s">
        <v>764</v>
      </c>
      <c r="H899" s="43" t="s">
        <v>2352</v>
      </c>
      <c r="I899" s="60">
        <v>300</v>
      </c>
      <c r="J899" s="43" t="s">
        <v>398</v>
      </c>
      <c r="K899" s="43" t="s">
        <v>398</v>
      </c>
      <c r="L899" s="43" t="s">
        <v>413</v>
      </c>
      <c r="M899" s="43" t="s">
        <v>395</v>
      </c>
      <c r="N899" s="43" t="s">
        <v>396</v>
      </c>
      <c r="O899" s="52" t="s">
        <v>325</v>
      </c>
      <c r="P899" s="63" t="s">
        <v>276</v>
      </c>
      <c r="Q899" s="57" t="str">
        <f>MID(Tabla1[[#This Row],[Aplicación]],14,1)</f>
        <v>2</v>
      </c>
      <c r="R899" s="35" t="s">
        <v>265</v>
      </c>
      <c r="S899" s="57" t="str">
        <f>MID(Tabla1[[#This Row],[Aplicación]],6,2)</f>
        <v>06</v>
      </c>
      <c r="T899" s="54" t="str">
        <f>VLOOKUP(Tabla1[[#This Row],[AREA]],Hoja1!A:B,2,FALSE)</f>
        <v>06. Educación y cultura</v>
      </c>
      <c r="U899" s="57" t="str">
        <f>MID(Tabla1[[#This Row],[Aplicación]],9,4)</f>
        <v>3321</v>
      </c>
      <c r="V899" s="54" t="str">
        <f>VLOOKUP(Tabla1[[#This Row],[PROGRAMA]],Hoja1!A:B,2,FALSE)</f>
        <v>3321. Bibliotecas públicas</v>
      </c>
      <c r="W899" s="57" t="str">
        <f>MID(Tabla1[[#This Row],[Aplicación]],14,2)</f>
        <v>21</v>
      </c>
      <c r="X899" s="57" t="str">
        <f>MID(Tabla1[[#This Row],[Aplicación]],14,6)</f>
        <v>212</v>
      </c>
    </row>
    <row r="900" spans="1:24" hidden="1" x14ac:dyDescent="0.25">
      <c r="A900" s="60">
        <v>220240006958</v>
      </c>
      <c r="B900" s="43" t="s">
        <v>702</v>
      </c>
      <c r="C900" s="61">
        <v>45369</v>
      </c>
      <c r="D900" s="60">
        <v>22024000450</v>
      </c>
      <c r="E900" s="43" t="s">
        <v>1455</v>
      </c>
      <c r="F900" s="62">
        <v>3.67</v>
      </c>
      <c r="G900" s="43" t="s">
        <v>764</v>
      </c>
      <c r="H900" s="43" t="s">
        <v>2353</v>
      </c>
      <c r="I900" s="60">
        <v>300</v>
      </c>
      <c r="J900" s="43" t="s">
        <v>398</v>
      </c>
      <c r="K900" s="43" t="s">
        <v>398</v>
      </c>
      <c r="L900" s="43" t="s">
        <v>413</v>
      </c>
      <c r="M900" s="43" t="s">
        <v>395</v>
      </c>
      <c r="N900" s="43" t="s">
        <v>396</v>
      </c>
      <c r="O900" s="52" t="s">
        <v>325</v>
      </c>
      <c r="P900" s="63" t="s">
        <v>276</v>
      </c>
      <c r="Q900" s="57" t="str">
        <f>MID(Tabla1[[#This Row],[Aplicación]],14,1)</f>
        <v>2</v>
      </c>
      <c r="R900" s="35" t="s">
        <v>265</v>
      </c>
      <c r="S900" s="57" t="str">
        <f>MID(Tabla1[[#This Row],[Aplicación]],6,2)</f>
        <v>11</v>
      </c>
      <c r="T900" s="54" t="str">
        <f>VLOOKUP(Tabla1[[#This Row],[AREA]],Hoja1!A:B,2,FALSE)</f>
        <v>11. Salud pública y seguridad ciudadana</v>
      </c>
      <c r="U900" s="57" t="str">
        <f>MID(Tabla1[[#This Row],[Aplicación]],9,4)</f>
        <v>1631</v>
      </c>
      <c r="V900" s="54" t="str">
        <f>VLOOKUP(Tabla1[[#This Row],[PROGRAMA]],Hoja1!A:B,2,FALSE)</f>
        <v>1631. Limpieza viaria</v>
      </c>
      <c r="W900" s="57" t="str">
        <f>MID(Tabla1[[#This Row],[Aplicación]],14,2)</f>
        <v>22</v>
      </c>
      <c r="X900" s="57" t="str">
        <f>MID(Tabla1[[#This Row],[Aplicación]],14,6)</f>
        <v>22199</v>
      </c>
    </row>
    <row r="901" spans="1:24" hidden="1" x14ac:dyDescent="0.25">
      <c r="A901" s="60">
        <v>220240008587</v>
      </c>
      <c r="B901" s="43" t="s">
        <v>702</v>
      </c>
      <c r="C901" s="61">
        <v>45377</v>
      </c>
      <c r="D901" s="60">
        <v>22024003022</v>
      </c>
      <c r="E901" s="43" t="s">
        <v>1151</v>
      </c>
      <c r="F901" s="62">
        <v>165.95</v>
      </c>
      <c r="G901" s="43" t="s">
        <v>764</v>
      </c>
      <c r="H901" s="43" t="s">
        <v>2354</v>
      </c>
      <c r="I901" s="60">
        <v>300</v>
      </c>
      <c r="J901" s="43" t="s">
        <v>398</v>
      </c>
      <c r="K901" s="43" t="s">
        <v>398</v>
      </c>
      <c r="L901" s="43" t="s">
        <v>413</v>
      </c>
      <c r="M901" s="43" t="s">
        <v>395</v>
      </c>
      <c r="N901" s="43" t="s">
        <v>396</v>
      </c>
      <c r="O901" s="52" t="s">
        <v>325</v>
      </c>
      <c r="P901" s="63" t="s">
        <v>276</v>
      </c>
      <c r="Q901" s="57" t="str">
        <f>MID(Tabla1[[#This Row],[Aplicación]],14,1)</f>
        <v>2</v>
      </c>
      <c r="R901" s="35" t="s">
        <v>265</v>
      </c>
      <c r="S901" s="57" t="str">
        <f>MID(Tabla1[[#This Row],[Aplicación]],6,2)</f>
        <v>04</v>
      </c>
      <c r="T901" s="54" t="str">
        <f>VLOOKUP(Tabla1[[#This Row],[AREA]],Hoja1!A:B,2,FALSE)</f>
        <v>04. Hacienda, personal y modernización administrativa</v>
      </c>
      <c r="U901" s="57" t="str">
        <f>MID(Tabla1[[#This Row],[Aplicación]],9,4)</f>
        <v>9204</v>
      </c>
      <c r="V901" s="54" t="str">
        <f>VLOOKUP(Tabla1[[#This Row],[PROGRAMA]],Hoja1!A:B,2,FALSE)</f>
        <v>9204. Tecnologías de la información y comunicación</v>
      </c>
      <c r="W901" s="57" t="str">
        <f>MID(Tabla1[[#This Row],[Aplicación]],14,2)</f>
        <v>21</v>
      </c>
      <c r="X901" s="57" t="str">
        <f>MID(Tabla1[[#This Row],[Aplicación]],14,6)</f>
        <v>213</v>
      </c>
    </row>
    <row r="902" spans="1:24" hidden="1" x14ac:dyDescent="0.25">
      <c r="A902" s="60">
        <v>220240005719</v>
      </c>
      <c r="B902" s="43" t="s">
        <v>702</v>
      </c>
      <c r="C902" s="61">
        <v>45364</v>
      </c>
      <c r="D902" s="60">
        <v>22024000440</v>
      </c>
      <c r="E902" s="43" t="s">
        <v>1425</v>
      </c>
      <c r="F902" s="62">
        <v>677.47</v>
      </c>
      <c r="G902" s="43" t="s">
        <v>765</v>
      </c>
      <c r="H902" s="43" t="s">
        <v>2355</v>
      </c>
      <c r="I902" s="60">
        <v>300</v>
      </c>
      <c r="J902" s="43" t="s">
        <v>398</v>
      </c>
      <c r="K902" s="43" t="s">
        <v>398</v>
      </c>
      <c r="L902" s="43" t="s">
        <v>399</v>
      </c>
      <c r="M902" s="43" t="s">
        <v>395</v>
      </c>
      <c r="N902" s="43" t="s">
        <v>396</v>
      </c>
      <c r="O902" s="52" t="s">
        <v>325</v>
      </c>
      <c r="P902" s="63" t="s">
        <v>276</v>
      </c>
      <c r="Q902" s="57" t="str">
        <f>MID(Tabla1[[#This Row],[Aplicación]],14,1)</f>
        <v>2</v>
      </c>
      <c r="R902" s="35" t="s">
        <v>265</v>
      </c>
      <c r="S902" s="57" t="str">
        <f>MID(Tabla1[[#This Row],[Aplicación]],6,2)</f>
        <v>11</v>
      </c>
      <c r="T902" s="54" t="str">
        <f>VLOOKUP(Tabla1[[#This Row],[AREA]],Hoja1!A:B,2,FALSE)</f>
        <v>11. Salud pública y seguridad ciudadana</v>
      </c>
      <c r="U902" s="57" t="str">
        <f>MID(Tabla1[[#This Row],[Aplicación]],9,4)</f>
        <v>1621</v>
      </c>
      <c r="V902" s="54" t="str">
        <f>VLOOKUP(Tabla1[[#This Row],[PROGRAMA]],Hoja1!A:B,2,FALSE)</f>
        <v>1621. Recogida de residuos</v>
      </c>
      <c r="W902" s="57" t="str">
        <f>MID(Tabla1[[#This Row],[Aplicación]],14,2)</f>
        <v>21</v>
      </c>
      <c r="X902" s="57" t="str">
        <f>MID(Tabla1[[#This Row],[Aplicación]],14,6)</f>
        <v>214</v>
      </c>
    </row>
    <row r="903" spans="1:24" hidden="1" x14ac:dyDescent="0.25">
      <c r="A903" s="53">
        <v>220240006929</v>
      </c>
      <c r="B903" s="45" t="s">
        <v>702</v>
      </c>
      <c r="C903" s="50">
        <v>45369</v>
      </c>
      <c r="D903" s="44">
        <v>22024001011</v>
      </c>
      <c r="E903" s="45" t="s">
        <v>1423</v>
      </c>
      <c r="F903" s="51">
        <v>56.51</v>
      </c>
      <c r="G903" s="45" t="s">
        <v>765</v>
      </c>
      <c r="H903" s="45" t="s">
        <v>2356</v>
      </c>
      <c r="I903" s="44">
        <v>300</v>
      </c>
      <c r="J903" s="45" t="s">
        <v>398</v>
      </c>
      <c r="K903" s="45" t="s">
        <v>398</v>
      </c>
      <c r="L903" s="45" t="s">
        <v>399</v>
      </c>
      <c r="M903" s="45" t="s">
        <v>395</v>
      </c>
      <c r="N903" s="45" t="s">
        <v>396</v>
      </c>
      <c r="O903" s="52" t="s">
        <v>325</v>
      </c>
      <c r="P903" s="63" t="s">
        <v>276</v>
      </c>
      <c r="Q903" s="57" t="str">
        <f>MID(Tabla1[[#This Row],[Aplicación]],14,1)</f>
        <v>2</v>
      </c>
      <c r="R903" s="35" t="s">
        <v>265</v>
      </c>
      <c r="S903" s="57" t="str">
        <f>MID(Tabla1[[#This Row],[Aplicación]],6,2)</f>
        <v>11</v>
      </c>
      <c r="T903" s="54" t="str">
        <f>VLOOKUP(Tabla1[[#This Row],[AREA]],Hoja1!A:B,2,FALSE)</f>
        <v>11. Salud pública y seguridad ciudadana</v>
      </c>
      <c r="U903" s="57" t="str">
        <f>MID(Tabla1[[#This Row],[Aplicación]],9,4)</f>
        <v>1321</v>
      </c>
      <c r="V903" s="54" t="str">
        <f>VLOOKUP(Tabla1[[#This Row],[PROGRAMA]],Hoja1!A:B,2,FALSE)</f>
        <v>1321. Policía municipal</v>
      </c>
      <c r="W903" s="57" t="str">
        <f>MID(Tabla1[[#This Row],[Aplicación]],14,2)</f>
        <v>21</v>
      </c>
      <c r="X903" s="57" t="str">
        <f>MID(Tabla1[[#This Row],[Aplicación]],14,6)</f>
        <v>214</v>
      </c>
    </row>
    <row r="904" spans="1:24" hidden="1" x14ac:dyDescent="0.25">
      <c r="A904" s="60">
        <v>220240000779</v>
      </c>
      <c r="B904" s="43" t="s">
        <v>390</v>
      </c>
      <c r="C904" s="61">
        <v>45329</v>
      </c>
      <c r="D904" s="60">
        <v>22024000593</v>
      </c>
      <c r="E904" s="43" t="s">
        <v>1442</v>
      </c>
      <c r="F904" s="62">
        <v>2420</v>
      </c>
      <c r="G904" s="43" t="s">
        <v>808</v>
      </c>
      <c r="H904" s="43" t="s">
        <v>2357</v>
      </c>
      <c r="I904" s="60">
        <v>220</v>
      </c>
      <c r="J904" s="43" t="s">
        <v>794</v>
      </c>
      <c r="K904" s="43" t="s">
        <v>398</v>
      </c>
      <c r="L904" s="43" t="s">
        <v>399</v>
      </c>
      <c r="M904" s="43" t="s">
        <v>585</v>
      </c>
      <c r="N904" s="43" t="s">
        <v>539</v>
      </c>
      <c r="O904" s="52" t="s">
        <v>326</v>
      </c>
      <c r="P904" s="63" t="s">
        <v>276</v>
      </c>
      <c r="Q904" s="57" t="str">
        <f>MID(Tabla1[[#This Row],[Aplicación]],14,1)</f>
        <v>2</v>
      </c>
      <c r="R904" s="35" t="s">
        <v>265</v>
      </c>
      <c r="S904" s="57" t="str">
        <f>MID(Tabla1[[#This Row],[Aplicación]],6,2)</f>
        <v>04</v>
      </c>
      <c r="T904" s="54" t="str">
        <f>VLOOKUP(Tabla1[[#This Row],[AREA]],Hoja1!A:B,2,FALSE)</f>
        <v>04. Hacienda, personal y modernización administrativa</v>
      </c>
      <c r="U904" s="57" t="str">
        <f>MID(Tabla1[[#This Row],[Aplicación]],9,4)</f>
        <v>3121</v>
      </c>
      <c r="V904" s="54" t="str">
        <f>VLOOKUP(Tabla1[[#This Row],[PROGRAMA]],Hoja1!A:B,2,FALSE)</f>
        <v>3121. Prevención y salud laboral</v>
      </c>
      <c r="W904" s="57" t="str">
        <f>MID(Tabla1[[#This Row],[Aplicación]],14,2)</f>
        <v>22</v>
      </c>
      <c r="X904" s="57" t="str">
        <f>MID(Tabla1[[#This Row],[Aplicación]],14,6)</f>
        <v>22199</v>
      </c>
    </row>
    <row r="905" spans="1:24" hidden="1" x14ac:dyDescent="0.25">
      <c r="A905" s="60">
        <v>220240007837</v>
      </c>
      <c r="B905" s="43" t="s">
        <v>702</v>
      </c>
      <c r="C905" s="61">
        <v>45372</v>
      </c>
      <c r="D905" s="60">
        <v>22024000440</v>
      </c>
      <c r="E905" s="43" t="s">
        <v>1425</v>
      </c>
      <c r="F905" s="62">
        <v>695.27</v>
      </c>
      <c r="G905" s="43" t="s">
        <v>962</v>
      </c>
      <c r="H905" s="43" t="s">
        <v>2358</v>
      </c>
      <c r="I905" s="60">
        <v>300</v>
      </c>
      <c r="J905" s="43" t="s">
        <v>398</v>
      </c>
      <c r="K905" s="43" t="s">
        <v>398</v>
      </c>
      <c r="L905" s="43" t="s">
        <v>399</v>
      </c>
      <c r="M905" s="43" t="s">
        <v>395</v>
      </c>
      <c r="N905" s="43" t="s">
        <v>396</v>
      </c>
      <c r="O905" s="52" t="s">
        <v>325</v>
      </c>
      <c r="P905" s="63" t="s">
        <v>276</v>
      </c>
      <c r="Q905" s="57" t="str">
        <f>MID(Tabla1[[#This Row],[Aplicación]],14,1)</f>
        <v>2</v>
      </c>
      <c r="R905" s="35" t="s">
        <v>265</v>
      </c>
      <c r="S905" s="57" t="str">
        <f>MID(Tabla1[[#This Row],[Aplicación]],6,2)</f>
        <v>11</v>
      </c>
      <c r="T905" s="54" t="str">
        <f>VLOOKUP(Tabla1[[#This Row],[AREA]],Hoja1!A:B,2,FALSE)</f>
        <v>11. Salud pública y seguridad ciudadana</v>
      </c>
      <c r="U905" s="57" t="str">
        <f>MID(Tabla1[[#This Row],[Aplicación]],9,4)</f>
        <v>1621</v>
      </c>
      <c r="V905" s="54" t="str">
        <f>VLOOKUP(Tabla1[[#This Row],[PROGRAMA]],Hoja1!A:B,2,FALSE)</f>
        <v>1621. Recogida de residuos</v>
      </c>
      <c r="W905" s="57" t="str">
        <f>MID(Tabla1[[#This Row],[Aplicación]],14,2)</f>
        <v>21</v>
      </c>
      <c r="X905" s="57" t="str">
        <f>MID(Tabla1[[#This Row],[Aplicación]],14,6)</f>
        <v>214</v>
      </c>
    </row>
    <row r="906" spans="1:24" hidden="1" x14ac:dyDescent="0.25">
      <c r="A906" s="60">
        <v>220240007839</v>
      </c>
      <c r="B906" s="43" t="s">
        <v>702</v>
      </c>
      <c r="C906" s="61">
        <v>45372</v>
      </c>
      <c r="D906" s="60">
        <v>22024000440</v>
      </c>
      <c r="E906" s="43" t="s">
        <v>1425</v>
      </c>
      <c r="F906" s="62">
        <v>367.36</v>
      </c>
      <c r="G906" s="43" t="s">
        <v>962</v>
      </c>
      <c r="H906" s="43" t="s">
        <v>2359</v>
      </c>
      <c r="I906" s="60">
        <v>300</v>
      </c>
      <c r="J906" s="43" t="s">
        <v>398</v>
      </c>
      <c r="K906" s="43" t="s">
        <v>398</v>
      </c>
      <c r="L906" s="43" t="s">
        <v>399</v>
      </c>
      <c r="M906" s="43" t="s">
        <v>395</v>
      </c>
      <c r="N906" s="43" t="s">
        <v>396</v>
      </c>
      <c r="O906" s="52" t="s">
        <v>325</v>
      </c>
      <c r="P906" s="63" t="s">
        <v>276</v>
      </c>
      <c r="Q906" s="57" t="str">
        <f>MID(Tabla1[[#This Row],[Aplicación]],14,1)</f>
        <v>2</v>
      </c>
      <c r="R906" s="35" t="s">
        <v>265</v>
      </c>
      <c r="S906" s="57" t="str">
        <f>MID(Tabla1[[#This Row],[Aplicación]],6,2)</f>
        <v>11</v>
      </c>
      <c r="T906" s="54" t="str">
        <f>VLOOKUP(Tabla1[[#This Row],[AREA]],Hoja1!A:B,2,FALSE)</f>
        <v>11. Salud pública y seguridad ciudadana</v>
      </c>
      <c r="U906" s="57" t="str">
        <f>MID(Tabla1[[#This Row],[Aplicación]],9,4)</f>
        <v>1621</v>
      </c>
      <c r="V906" s="54" t="str">
        <f>VLOOKUP(Tabla1[[#This Row],[PROGRAMA]],Hoja1!A:B,2,FALSE)</f>
        <v>1621. Recogida de residuos</v>
      </c>
      <c r="W906" s="57" t="str">
        <f>MID(Tabla1[[#This Row],[Aplicación]],14,2)</f>
        <v>21</v>
      </c>
      <c r="X906" s="57" t="str">
        <f>MID(Tabla1[[#This Row],[Aplicación]],14,6)</f>
        <v>214</v>
      </c>
    </row>
    <row r="907" spans="1:24" hidden="1" x14ac:dyDescent="0.25">
      <c r="A907" s="60">
        <v>220240001604</v>
      </c>
      <c r="B907" s="43" t="s">
        <v>702</v>
      </c>
      <c r="C907" s="61">
        <v>45341</v>
      </c>
      <c r="D907" s="60">
        <v>22024000765</v>
      </c>
      <c r="E907" s="43" t="s">
        <v>1456</v>
      </c>
      <c r="F907" s="62">
        <v>140.99</v>
      </c>
      <c r="G907" s="43" t="s">
        <v>766</v>
      </c>
      <c r="H907" s="43" t="s">
        <v>2360</v>
      </c>
      <c r="I907" s="60">
        <v>300</v>
      </c>
      <c r="J907" s="43" t="s">
        <v>398</v>
      </c>
      <c r="K907" s="43" t="s">
        <v>398</v>
      </c>
      <c r="L907" s="43" t="s">
        <v>413</v>
      </c>
      <c r="M907" s="43" t="s">
        <v>395</v>
      </c>
      <c r="N907" s="43" t="s">
        <v>396</v>
      </c>
      <c r="O907" s="52" t="s">
        <v>325</v>
      </c>
      <c r="P907" s="63" t="s">
        <v>276</v>
      </c>
      <c r="Q907" s="57" t="str">
        <f>MID(Tabla1[[#This Row],[Aplicación]],14,1)</f>
        <v>2</v>
      </c>
      <c r="R907" s="35" t="s">
        <v>265</v>
      </c>
      <c r="S907" s="57" t="str">
        <f>MID(Tabla1[[#This Row],[Aplicación]],6,2)</f>
        <v>02</v>
      </c>
      <c r="T907" s="54" t="str">
        <f>VLOOKUP(Tabla1[[#This Row],[AREA]],Hoja1!A:B,2,FALSE)</f>
        <v>02. Urbanismo y vivienda</v>
      </c>
      <c r="U907" s="57" t="str">
        <f>MID(Tabla1[[#This Row],[Aplicación]],9,4)</f>
        <v>9332</v>
      </c>
      <c r="V907" s="54" t="str">
        <f>VLOOKUP(Tabla1[[#This Row],[PROGRAMA]],Hoja1!A:B,2,FALSE)</f>
        <v>9332. Mantenimiento de edificios e instalaciones municipales</v>
      </c>
      <c r="W907" s="57" t="str">
        <f>MID(Tabla1[[#This Row],[Aplicación]],14,2)</f>
        <v>21</v>
      </c>
      <c r="X907" s="57" t="str">
        <f>MID(Tabla1[[#This Row],[Aplicación]],14,6)</f>
        <v>214</v>
      </c>
    </row>
    <row r="908" spans="1:24" hidden="1" x14ac:dyDescent="0.25">
      <c r="A908" s="53">
        <v>220240007946</v>
      </c>
      <c r="B908" s="45" t="s">
        <v>702</v>
      </c>
      <c r="C908" s="50">
        <v>45372</v>
      </c>
      <c r="D908" s="44">
        <v>22024000440</v>
      </c>
      <c r="E908" s="45" t="s">
        <v>1425</v>
      </c>
      <c r="F908" s="51">
        <v>2120.17</v>
      </c>
      <c r="G908" s="45" t="s">
        <v>766</v>
      </c>
      <c r="H908" s="45" t="s">
        <v>2361</v>
      </c>
      <c r="I908" s="44">
        <v>300</v>
      </c>
      <c r="J908" s="45" t="s">
        <v>398</v>
      </c>
      <c r="K908" s="45" t="s">
        <v>398</v>
      </c>
      <c r="L908" s="45" t="s">
        <v>399</v>
      </c>
      <c r="M908" s="45" t="s">
        <v>395</v>
      </c>
      <c r="N908" s="45" t="s">
        <v>396</v>
      </c>
      <c r="O908" s="52" t="s">
        <v>325</v>
      </c>
      <c r="P908" s="63" t="s">
        <v>276</v>
      </c>
      <c r="Q908" s="57" t="str">
        <f>MID(Tabla1[[#This Row],[Aplicación]],14,1)</f>
        <v>2</v>
      </c>
      <c r="R908" s="35" t="s">
        <v>265</v>
      </c>
      <c r="S908" s="57" t="str">
        <f>MID(Tabla1[[#This Row],[Aplicación]],6,2)</f>
        <v>11</v>
      </c>
      <c r="T908" s="54" t="str">
        <f>VLOOKUP(Tabla1[[#This Row],[AREA]],Hoja1!A:B,2,FALSE)</f>
        <v>11. Salud pública y seguridad ciudadana</v>
      </c>
      <c r="U908" s="57" t="str">
        <f>MID(Tabla1[[#This Row],[Aplicación]],9,4)</f>
        <v>1621</v>
      </c>
      <c r="V908" s="54" t="str">
        <f>VLOOKUP(Tabla1[[#This Row],[PROGRAMA]],Hoja1!A:B,2,FALSE)</f>
        <v>1621. Recogida de residuos</v>
      </c>
      <c r="W908" s="57" t="str">
        <f>MID(Tabla1[[#This Row],[Aplicación]],14,2)</f>
        <v>21</v>
      </c>
      <c r="X908" s="57" t="str">
        <f>MID(Tabla1[[#This Row],[Aplicación]],14,6)</f>
        <v>214</v>
      </c>
    </row>
    <row r="909" spans="1:24" hidden="1" x14ac:dyDescent="0.25">
      <c r="A909" s="60">
        <v>220240006919</v>
      </c>
      <c r="B909" s="43" t="s">
        <v>702</v>
      </c>
      <c r="C909" s="61">
        <v>45369</v>
      </c>
      <c r="D909" s="60">
        <v>22024001011</v>
      </c>
      <c r="E909" s="43" t="s">
        <v>1423</v>
      </c>
      <c r="F909" s="62">
        <v>1854.08</v>
      </c>
      <c r="G909" s="43" t="s">
        <v>766</v>
      </c>
      <c r="H909" s="43" t="s">
        <v>2362</v>
      </c>
      <c r="I909" s="60">
        <v>300</v>
      </c>
      <c r="J909" s="43" t="s">
        <v>398</v>
      </c>
      <c r="K909" s="43" t="s">
        <v>398</v>
      </c>
      <c r="L909" s="43" t="s">
        <v>399</v>
      </c>
      <c r="M909" s="43" t="s">
        <v>395</v>
      </c>
      <c r="N909" s="43" t="s">
        <v>396</v>
      </c>
      <c r="O909" s="52" t="s">
        <v>325</v>
      </c>
      <c r="P909" s="63" t="s">
        <v>276</v>
      </c>
      <c r="Q909" s="57" t="str">
        <f>MID(Tabla1[[#This Row],[Aplicación]],14,1)</f>
        <v>2</v>
      </c>
      <c r="R909" s="35" t="s">
        <v>265</v>
      </c>
      <c r="S909" s="57" t="str">
        <f>MID(Tabla1[[#This Row],[Aplicación]],6,2)</f>
        <v>11</v>
      </c>
      <c r="T909" s="54" t="str">
        <f>VLOOKUP(Tabla1[[#This Row],[AREA]],Hoja1!A:B,2,FALSE)</f>
        <v>11. Salud pública y seguridad ciudadana</v>
      </c>
      <c r="U909" s="57" t="str">
        <f>MID(Tabla1[[#This Row],[Aplicación]],9,4)</f>
        <v>1321</v>
      </c>
      <c r="V909" s="54" t="str">
        <f>VLOOKUP(Tabla1[[#This Row],[PROGRAMA]],Hoja1!A:B,2,FALSE)</f>
        <v>1321. Policía municipal</v>
      </c>
      <c r="W909" s="57" t="str">
        <f>MID(Tabla1[[#This Row],[Aplicación]],14,2)</f>
        <v>21</v>
      </c>
      <c r="X909" s="57" t="str">
        <f>MID(Tabla1[[#This Row],[Aplicación]],14,6)</f>
        <v>214</v>
      </c>
    </row>
    <row r="910" spans="1:24" hidden="1" x14ac:dyDescent="0.25">
      <c r="A910" s="60">
        <v>220240004432</v>
      </c>
      <c r="B910" s="43" t="s">
        <v>702</v>
      </c>
      <c r="C910" s="61">
        <v>45356</v>
      </c>
      <c r="D910" s="60">
        <v>22024001638</v>
      </c>
      <c r="E910" s="43" t="s">
        <v>1424</v>
      </c>
      <c r="F910" s="62">
        <v>1706.54</v>
      </c>
      <c r="G910" s="43" t="s">
        <v>766</v>
      </c>
      <c r="H910" s="43" t="s">
        <v>2363</v>
      </c>
      <c r="I910" s="60">
        <v>300</v>
      </c>
      <c r="J910" s="43" t="s">
        <v>398</v>
      </c>
      <c r="K910" s="43" t="s">
        <v>398</v>
      </c>
      <c r="L910" s="43" t="s">
        <v>399</v>
      </c>
      <c r="M910" s="43" t="s">
        <v>395</v>
      </c>
      <c r="N910" s="43" t="s">
        <v>396</v>
      </c>
      <c r="O910" s="52" t="s">
        <v>325</v>
      </c>
      <c r="P910" s="63" t="s">
        <v>276</v>
      </c>
      <c r="Q910" s="57" t="str">
        <f>MID(Tabla1[[#This Row],[Aplicación]],14,1)</f>
        <v>2</v>
      </c>
      <c r="R910" s="35" t="s">
        <v>265</v>
      </c>
      <c r="S910" s="57" t="str">
        <f>MID(Tabla1[[#This Row],[Aplicación]],6,2)</f>
        <v>07</v>
      </c>
      <c r="T910" s="54" t="str">
        <f>VLOOKUP(Tabla1[[#This Row],[AREA]],Hoja1!A:B,2,FALSE)</f>
        <v>07. Medio ambiente</v>
      </c>
      <c r="U910" s="57" t="str">
        <f>MID(Tabla1[[#This Row],[Aplicación]],9,4)</f>
        <v>1711</v>
      </c>
      <c r="V910" s="54" t="str">
        <f>VLOOKUP(Tabla1[[#This Row],[PROGRAMA]],Hoja1!A:B,2,FALSE)</f>
        <v>1711. Parques y jardines</v>
      </c>
      <c r="W910" s="57" t="str">
        <f>MID(Tabla1[[#This Row],[Aplicación]],14,2)</f>
        <v>21</v>
      </c>
      <c r="X910" s="57" t="str">
        <f>MID(Tabla1[[#This Row],[Aplicación]],14,6)</f>
        <v>214</v>
      </c>
    </row>
    <row r="911" spans="1:24" hidden="1" x14ac:dyDescent="0.25">
      <c r="A911" s="60">
        <v>220240007878</v>
      </c>
      <c r="B911" s="43" t="s">
        <v>702</v>
      </c>
      <c r="C911" s="61">
        <v>45372</v>
      </c>
      <c r="D911" s="60">
        <v>22024000440</v>
      </c>
      <c r="E911" s="43" t="s">
        <v>1425</v>
      </c>
      <c r="F911" s="62">
        <v>1528.05</v>
      </c>
      <c r="G911" s="43" t="s">
        <v>766</v>
      </c>
      <c r="H911" s="43" t="s">
        <v>2364</v>
      </c>
      <c r="I911" s="60">
        <v>300</v>
      </c>
      <c r="J911" s="43" t="s">
        <v>398</v>
      </c>
      <c r="K911" s="43" t="s">
        <v>398</v>
      </c>
      <c r="L911" s="43" t="s">
        <v>399</v>
      </c>
      <c r="M911" s="43" t="s">
        <v>395</v>
      </c>
      <c r="N911" s="43" t="s">
        <v>396</v>
      </c>
      <c r="O911" s="52" t="s">
        <v>325</v>
      </c>
      <c r="P911" s="63" t="s">
        <v>276</v>
      </c>
      <c r="Q911" s="57" t="str">
        <f>MID(Tabla1[[#This Row],[Aplicación]],14,1)</f>
        <v>2</v>
      </c>
      <c r="R911" s="35" t="s">
        <v>265</v>
      </c>
      <c r="S911" s="57" t="str">
        <f>MID(Tabla1[[#This Row],[Aplicación]],6,2)</f>
        <v>11</v>
      </c>
      <c r="T911" s="54" t="str">
        <f>VLOOKUP(Tabla1[[#This Row],[AREA]],Hoja1!A:B,2,FALSE)</f>
        <v>11. Salud pública y seguridad ciudadana</v>
      </c>
      <c r="U911" s="57" t="str">
        <f>MID(Tabla1[[#This Row],[Aplicación]],9,4)</f>
        <v>1621</v>
      </c>
      <c r="V911" s="54" t="str">
        <f>VLOOKUP(Tabla1[[#This Row],[PROGRAMA]],Hoja1!A:B,2,FALSE)</f>
        <v>1621. Recogida de residuos</v>
      </c>
      <c r="W911" s="57" t="str">
        <f>MID(Tabla1[[#This Row],[Aplicación]],14,2)</f>
        <v>21</v>
      </c>
      <c r="X911" s="57" t="str">
        <f>MID(Tabla1[[#This Row],[Aplicación]],14,6)</f>
        <v>214</v>
      </c>
    </row>
    <row r="912" spans="1:24" hidden="1" x14ac:dyDescent="0.25">
      <c r="A912" s="60">
        <v>220240005767</v>
      </c>
      <c r="B912" s="43" t="s">
        <v>702</v>
      </c>
      <c r="C912" s="61">
        <v>45364</v>
      </c>
      <c r="D912" s="60">
        <v>22024000440</v>
      </c>
      <c r="E912" s="43" t="s">
        <v>1425</v>
      </c>
      <c r="F912" s="62">
        <v>971.07</v>
      </c>
      <c r="G912" s="43" t="s">
        <v>766</v>
      </c>
      <c r="H912" s="43" t="s">
        <v>2365</v>
      </c>
      <c r="I912" s="60">
        <v>300</v>
      </c>
      <c r="J912" s="43" t="s">
        <v>398</v>
      </c>
      <c r="K912" s="43" t="s">
        <v>398</v>
      </c>
      <c r="L912" s="43" t="s">
        <v>399</v>
      </c>
      <c r="M912" s="43" t="s">
        <v>395</v>
      </c>
      <c r="N912" s="43" t="s">
        <v>396</v>
      </c>
      <c r="O912" s="52" t="s">
        <v>325</v>
      </c>
      <c r="P912" s="63" t="s">
        <v>276</v>
      </c>
      <c r="Q912" s="57" t="str">
        <f>MID(Tabla1[[#This Row],[Aplicación]],14,1)</f>
        <v>2</v>
      </c>
      <c r="R912" s="35" t="s">
        <v>265</v>
      </c>
      <c r="S912" s="57" t="str">
        <f>MID(Tabla1[[#This Row],[Aplicación]],6,2)</f>
        <v>11</v>
      </c>
      <c r="T912" s="54" t="str">
        <f>VLOOKUP(Tabla1[[#This Row],[AREA]],Hoja1!A:B,2,FALSE)</f>
        <v>11. Salud pública y seguridad ciudadana</v>
      </c>
      <c r="U912" s="57" t="str">
        <f>MID(Tabla1[[#This Row],[Aplicación]],9,4)</f>
        <v>1621</v>
      </c>
      <c r="V912" s="54" t="str">
        <f>VLOOKUP(Tabla1[[#This Row],[PROGRAMA]],Hoja1!A:B,2,FALSE)</f>
        <v>1621. Recogida de residuos</v>
      </c>
      <c r="W912" s="57" t="str">
        <f>MID(Tabla1[[#This Row],[Aplicación]],14,2)</f>
        <v>21</v>
      </c>
      <c r="X912" s="57" t="str">
        <f>MID(Tabla1[[#This Row],[Aplicación]],14,6)</f>
        <v>214</v>
      </c>
    </row>
    <row r="913" spans="1:24" hidden="1" x14ac:dyDescent="0.25">
      <c r="A913" s="60">
        <v>220240004360</v>
      </c>
      <c r="B913" s="43" t="s">
        <v>702</v>
      </c>
      <c r="C913" s="61">
        <v>45356</v>
      </c>
      <c r="D913" s="60">
        <v>22024001638</v>
      </c>
      <c r="E913" s="43" t="s">
        <v>1424</v>
      </c>
      <c r="F913" s="62">
        <v>516.14</v>
      </c>
      <c r="G913" s="43" t="s">
        <v>766</v>
      </c>
      <c r="H913" s="43" t="s">
        <v>2366</v>
      </c>
      <c r="I913" s="60">
        <v>300</v>
      </c>
      <c r="J913" s="43" t="s">
        <v>398</v>
      </c>
      <c r="K913" s="43" t="s">
        <v>398</v>
      </c>
      <c r="L913" s="43" t="s">
        <v>399</v>
      </c>
      <c r="M913" s="43" t="s">
        <v>395</v>
      </c>
      <c r="N913" s="43" t="s">
        <v>396</v>
      </c>
      <c r="O913" s="52" t="s">
        <v>325</v>
      </c>
      <c r="P913" s="63" t="s">
        <v>276</v>
      </c>
      <c r="Q913" s="57" t="str">
        <f>MID(Tabla1[[#This Row],[Aplicación]],14,1)</f>
        <v>2</v>
      </c>
      <c r="R913" s="35" t="s">
        <v>265</v>
      </c>
      <c r="S913" s="57" t="str">
        <f>MID(Tabla1[[#This Row],[Aplicación]],6,2)</f>
        <v>07</v>
      </c>
      <c r="T913" s="54" t="str">
        <f>VLOOKUP(Tabla1[[#This Row],[AREA]],Hoja1!A:B,2,FALSE)</f>
        <v>07. Medio ambiente</v>
      </c>
      <c r="U913" s="57" t="str">
        <f>MID(Tabla1[[#This Row],[Aplicación]],9,4)</f>
        <v>1711</v>
      </c>
      <c r="V913" s="54" t="str">
        <f>VLOOKUP(Tabla1[[#This Row],[PROGRAMA]],Hoja1!A:B,2,FALSE)</f>
        <v>1711. Parques y jardines</v>
      </c>
      <c r="W913" s="57" t="str">
        <f>MID(Tabla1[[#This Row],[Aplicación]],14,2)</f>
        <v>21</v>
      </c>
      <c r="X913" s="57" t="str">
        <f>MID(Tabla1[[#This Row],[Aplicación]],14,6)</f>
        <v>214</v>
      </c>
    </row>
    <row r="914" spans="1:24" hidden="1" x14ac:dyDescent="0.25">
      <c r="A914" s="60">
        <v>220240007948</v>
      </c>
      <c r="B914" s="43" t="s">
        <v>702</v>
      </c>
      <c r="C914" s="61">
        <v>45372</v>
      </c>
      <c r="D914" s="60">
        <v>22024000440</v>
      </c>
      <c r="E914" s="43" t="s">
        <v>1425</v>
      </c>
      <c r="F914" s="62">
        <v>313.35000000000002</v>
      </c>
      <c r="G914" s="43" t="s">
        <v>766</v>
      </c>
      <c r="H914" s="43" t="s">
        <v>2367</v>
      </c>
      <c r="I914" s="60">
        <v>300</v>
      </c>
      <c r="J914" s="43" t="s">
        <v>398</v>
      </c>
      <c r="K914" s="43" t="s">
        <v>398</v>
      </c>
      <c r="L914" s="43" t="s">
        <v>399</v>
      </c>
      <c r="M914" s="43" t="s">
        <v>395</v>
      </c>
      <c r="N914" s="43" t="s">
        <v>396</v>
      </c>
      <c r="O914" s="52" t="s">
        <v>325</v>
      </c>
      <c r="P914" s="63" t="s">
        <v>276</v>
      </c>
      <c r="Q914" s="57" t="str">
        <f>MID(Tabla1[[#This Row],[Aplicación]],14,1)</f>
        <v>2</v>
      </c>
      <c r="R914" s="35" t="s">
        <v>265</v>
      </c>
      <c r="S914" s="57" t="str">
        <f>MID(Tabla1[[#This Row],[Aplicación]],6,2)</f>
        <v>11</v>
      </c>
      <c r="T914" s="54" t="str">
        <f>VLOOKUP(Tabla1[[#This Row],[AREA]],Hoja1!A:B,2,FALSE)</f>
        <v>11. Salud pública y seguridad ciudadana</v>
      </c>
      <c r="U914" s="57" t="str">
        <f>MID(Tabla1[[#This Row],[Aplicación]],9,4)</f>
        <v>1621</v>
      </c>
      <c r="V914" s="54" t="str">
        <f>VLOOKUP(Tabla1[[#This Row],[PROGRAMA]],Hoja1!A:B,2,FALSE)</f>
        <v>1621. Recogida de residuos</v>
      </c>
      <c r="W914" s="57" t="str">
        <f>MID(Tabla1[[#This Row],[Aplicación]],14,2)</f>
        <v>21</v>
      </c>
      <c r="X914" s="57" t="str">
        <f>MID(Tabla1[[#This Row],[Aplicación]],14,6)</f>
        <v>214</v>
      </c>
    </row>
    <row r="915" spans="1:24" hidden="1" x14ac:dyDescent="0.25">
      <c r="A915" s="60">
        <v>220240004368</v>
      </c>
      <c r="B915" s="43" t="s">
        <v>702</v>
      </c>
      <c r="C915" s="61">
        <v>45356</v>
      </c>
      <c r="D915" s="60">
        <v>22024001638</v>
      </c>
      <c r="E915" s="43" t="s">
        <v>1424</v>
      </c>
      <c r="F915" s="62">
        <v>264.42</v>
      </c>
      <c r="G915" s="43" t="s">
        <v>766</v>
      </c>
      <c r="H915" s="43" t="s">
        <v>2368</v>
      </c>
      <c r="I915" s="60">
        <v>300</v>
      </c>
      <c r="J915" s="43" t="s">
        <v>398</v>
      </c>
      <c r="K915" s="43" t="s">
        <v>398</v>
      </c>
      <c r="L915" s="43" t="s">
        <v>399</v>
      </c>
      <c r="M915" s="43" t="s">
        <v>395</v>
      </c>
      <c r="N915" s="43" t="s">
        <v>396</v>
      </c>
      <c r="O915" s="52" t="s">
        <v>325</v>
      </c>
      <c r="P915" s="63" t="s">
        <v>276</v>
      </c>
      <c r="Q915" s="57" t="str">
        <f>MID(Tabla1[[#This Row],[Aplicación]],14,1)</f>
        <v>2</v>
      </c>
      <c r="R915" s="35" t="s">
        <v>265</v>
      </c>
      <c r="S915" s="57" t="str">
        <f>MID(Tabla1[[#This Row],[Aplicación]],6,2)</f>
        <v>07</v>
      </c>
      <c r="T915" s="54" t="str">
        <f>VLOOKUP(Tabla1[[#This Row],[AREA]],Hoja1!A:B,2,FALSE)</f>
        <v>07. Medio ambiente</v>
      </c>
      <c r="U915" s="57" t="str">
        <f>MID(Tabla1[[#This Row],[Aplicación]],9,4)</f>
        <v>1711</v>
      </c>
      <c r="V915" s="54" t="str">
        <f>VLOOKUP(Tabla1[[#This Row],[PROGRAMA]],Hoja1!A:B,2,FALSE)</f>
        <v>1711. Parques y jardines</v>
      </c>
      <c r="W915" s="57" t="str">
        <f>MID(Tabla1[[#This Row],[Aplicación]],14,2)</f>
        <v>21</v>
      </c>
      <c r="X915" s="57" t="str">
        <f>MID(Tabla1[[#This Row],[Aplicación]],14,6)</f>
        <v>214</v>
      </c>
    </row>
    <row r="916" spans="1:24" hidden="1" x14ac:dyDescent="0.25">
      <c r="A916" s="60">
        <v>220240003586</v>
      </c>
      <c r="B916" s="43" t="s">
        <v>702</v>
      </c>
      <c r="C916" s="61">
        <v>45350</v>
      </c>
      <c r="D916" s="60">
        <v>22024000590</v>
      </c>
      <c r="E916" s="43" t="s">
        <v>1457</v>
      </c>
      <c r="F916" s="62">
        <v>254.33</v>
      </c>
      <c r="G916" s="43" t="s">
        <v>766</v>
      </c>
      <c r="H916" s="43" t="s">
        <v>2369</v>
      </c>
      <c r="I916" s="60">
        <v>300</v>
      </c>
      <c r="J916" s="43" t="s">
        <v>398</v>
      </c>
      <c r="K916" s="43" t="s">
        <v>398</v>
      </c>
      <c r="L916" s="43" t="s">
        <v>413</v>
      </c>
      <c r="M916" s="43" t="s">
        <v>395</v>
      </c>
      <c r="N916" s="43" t="s">
        <v>396</v>
      </c>
      <c r="O916" s="52" t="s">
        <v>325</v>
      </c>
      <c r="P916" s="63" t="s">
        <v>276</v>
      </c>
      <c r="Q916" s="57" t="str">
        <f>MID(Tabla1[[#This Row],[Aplicación]],14,1)</f>
        <v>2</v>
      </c>
      <c r="R916" s="35" t="s">
        <v>265</v>
      </c>
      <c r="S916" s="57" t="str">
        <f>MID(Tabla1[[#This Row],[Aplicación]],6,2)</f>
        <v>10</v>
      </c>
      <c r="T916" s="54" t="str">
        <f>VLOOKUP(Tabla1[[#This Row],[AREA]],Hoja1!A:B,2,FALSE)</f>
        <v>10. Personas mayores, familia y servicios sociales</v>
      </c>
      <c r="U916" s="57" t="str">
        <f>MID(Tabla1[[#This Row],[Aplicación]],9,4)</f>
        <v>2412</v>
      </c>
      <c r="V916" s="54" t="str">
        <f>VLOOKUP(Tabla1[[#This Row],[PROGRAMA]],Hoja1!A:B,2,FALSE)</f>
        <v>2412. Formación para el empleo</v>
      </c>
      <c r="W916" s="57" t="str">
        <f>MID(Tabla1[[#This Row],[Aplicación]],14,2)</f>
        <v>21</v>
      </c>
      <c r="X916" s="57" t="str">
        <f>MID(Tabla1[[#This Row],[Aplicación]],14,6)</f>
        <v>214</v>
      </c>
    </row>
    <row r="917" spans="1:24" hidden="1" x14ac:dyDescent="0.25">
      <c r="A917" s="60">
        <v>220240004358</v>
      </c>
      <c r="B917" s="43" t="s">
        <v>702</v>
      </c>
      <c r="C917" s="61">
        <v>45356</v>
      </c>
      <c r="D917" s="60">
        <v>22024001638</v>
      </c>
      <c r="E917" s="43" t="s">
        <v>1424</v>
      </c>
      <c r="F917" s="62">
        <v>139.76</v>
      </c>
      <c r="G917" s="43" t="s">
        <v>766</v>
      </c>
      <c r="H917" s="43" t="s">
        <v>2370</v>
      </c>
      <c r="I917" s="60">
        <v>300</v>
      </c>
      <c r="J917" s="43" t="s">
        <v>398</v>
      </c>
      <c r="K917" s="43" t="s">
        <v>398</v>
      </c>
      <c r="L917" s="43" t="s">
        <v>399</v>
      </c>
      <c r="M917" s="43" t="s">
        <v>395</v>
      </c>
      <c r="N917" s="43" t="s">
        <v>396</v>
      </c>
      <c r="O917" s="52" t="s">
        <v>325</v>
      </c>
      <c r="P917" s="63" t="s">
        <v>276</v>
      </c>
      <c r="Q917" s="57" t="str">
        <f>MID(Tabla1[[#This Row],[Aplicación]],14,1)</f>
        <v>2</v>
      </c>
      <c r="R917" s="35" t="s">
        <v>265</v>
      </c>
      <c r="S917" s="57" t="str">
        <f>MID(Tabla1[[#This Row],[Aplicación]],6,2)</f>
        <v>07</v>
      </c>
      <c r="T917" s="54" t="str">
        <f>VLOOKUP(Tabla1[[#This Row],[AREA]],Hoja1!A:B,2,FALSE)</f>
        <v>07. Medio ambiente</v>
      </c>
      <c r="U917" s="57" t="str">
        <f>MID(Tabla1[[#This Row],[Aplicación]],9,4)</f>
        <v>1711</v>
      </c>
      <c r="V917" s="54" t="str">
        <f>VLOOKUP(Tabla1[[#This Row],[PROGRAMA]],Hoja1!A:B,2,FALSE)</f>
        <v>1711. Parques y jardines</v>
      </c>
      <c r="W917" s="57" t="str">
        <f>MID(Tabla1[[#This Row],[Aplicación]],14,2)</f>
        <v>21</v>
      </c>
      <c r="X917" s="57" t="str">
        <f>MID(Tabla1[[#This Row],[Aplicación]],14,6)</f>
        <v>214</v>
      </c>
    </row>
    <row r="918" spans="1:24" hidden="1" x14ac:dyDescent="0.25">
      <c r="A918" s="60">
        <v>220240006931</v>
      </c>
      <c r="B918" s="43" t="s">
        <v>702</v>
      </c>
      <c r="C918" s="61">
        <v>45369</v>
      </c>
      <c r="D918" s="60">
        <v>22024001011</v>
      </c>
      <c r="E918" s="43" t="s">
        <v>1423</v>
      </c>
      <c r="F918" s="62">
        <v>128.24</v>
      </c>
      <c r="G918" s="43" t="s">
        <v>766</v>
      </c>
      <c r="H918" s="43" t="s">
        <v>2371</v>
      </c>
      <c r="I918" s="60">
        <v>300</v>
      </c>
      <c r="J918" s="43" t="s">
        <v>398</v>
      </c>
      <c r="K918" s="43" t="s">
        <v>398</v>
      </c>
      <c r="L918" s="43" t="s">
        <v>399</v>
      </c>
      <c r="M918" s="43" t="s">
        <v>395</v>
      </c>
      <c r="N918" s="43" t="s">
        <v>396</v>
      </c>
      <c r="O918" s="52" t="s">
        <v>325</v>
      </c>
      <c r="P918" s="63" t="s">
        <v>276</v>
      </c>
      <c r="Q918" s="57" t="str">
        <f>MID(Tabla1[[#This Row],[Aplicación]],14,1)</f>
        <v>2</v>
      </c>
      <c r="R918" s="35" t="s">
        <v>265</v>
      </c>
      <c r="S918" s="57" t="str">
        <f>MID(Tabla1[[#This Row],[Aplicación]],6,2)</f>
        <v>11</v>
      </c>
      <c r="T918" s="54" t="str">
        <f>VLOOKUP(Tabla1[[#This Row],[AREA]],Hoja1!A:B,2,FALSE)</f>
        <v>11. Salud pública y seguridad ciudadana</v>
      </c>
      <c r="U918" s="57" t="str">
        <f>MID(Tabla1[[#This Row],[Aplicación]],9,4)</f>
        <v>1321</v>
      </c>
      <c r="V918" s="54" t="str">
        <f>VLOOKUP(Tabla1[[#This Row],[PROGRAMA]],Hoja1!A:B,2,FALSE)</f>
        <v>1321. Policía municipal</v>
      </c>
      <c r="W918" s="57" t="str">
        <f>MID(Tabla1[[#This Row],[Aplicación]],14,2)</f>
        <v>21</v>
      </c>
      <c r="X918" s="57" t="str">
        <f>MID(Tabla1[[#This Row],[Aplicación]],14,6)</f>
        <v>214</v>
      </c>
    </row>
    <row r="919" spans="1:24" hidden="1" x14ac:dyDescent="0.25">
      <c r="A919" s="60">
        <v>220240006855</v>
      </c>
      <c r="B919" s="43" t="s">
        <v>702</v>
      </c>
      <c r="C919" s="61">
        <v>45369</v>
      </c>
      <c r="D919" s="60">
        <v>22024001011</v>
      </c>
      <c r="E919" s="43" t="s">
        <v>1423</v>
      </c>
      <c r="F919" s="62">
        <v>108.9</v>
      </c>
      <c r="G919" s="43" t="s">
        <v>766</v>
      </c>
      <c r="H919" s="43" t="s">
        <v>2372</v>
      </c>
      <c r="I919" s="60">
        <v>300</v>
      </c>
      <c r="J919" s="43" t="s">
        <v>398</v>
      </c>
      <c r="K919" s="43" t="s">
        <v>398</v>
      </c>
      <c r="L919" s="43" t="s">
        <v>399</v>
      </c>
      <c r="M919" s="43" t="s">
        <v>395</v>
      </c>
      <c r="N919" s="43" t="s">
        <v>396</v>
      </c>
      <c r="O919" s="52" t="s">
        <v>325</v>
      </c>
      <c r="P919" s="63" t="s">
        <v>276</v>
      </c>
      <c r="Q919" s="57" t="str">
        <f>MID(Tabla1[[#This Row],[Aplicación]],14,1)</f>
        <v>2</v>
      </c>
      <c r="R919" s="35" t="s">
        <v>265</v>
      </c>
      <c r="S919" s="57" t="str">
        <f>MID(Tabla1[[#This Row],[Aplicación]],6,2)</f>
        <v>11</v>
      </c>
      <c r="T919" s="54" t="str">
        <f>VLOOKUP(Tabla1[[#This Row],[AREA]],Hoja1!A:B,2,FALSE)</f>
        <v>11. Salud pública y seguridad ciudadana</v>
      </c>
      <c r="U919" s="57" t="str">
        <f>MID(Tabla1[[#This Row],[Aplicación]],9,4)</f>
        <v>1321</v>
      </c>
      <c r="V919" s="54" t="str">
        <f>VLOOKUP(Tabla1[[#This Row],[PROGRAMA]],Hoja1!A:B,2,FALSE)</f>
        <v>1321. Policía municipal</v>
      </c>
      <c r="W919" s="57" t="str">
        <f>MID(Tabla1[[#This Row],[Aplicación]],14,2)</f>
        <v>21</v>
      </c>
      <c r="X919" s="57" t="str">
        <f>MID(Tabla1[[#This Row],[Aplicación]],14,6)</f>
        <v>214</v>
      </c>
    </row>
    <row r="920" spans="1:24" hidden="1" x14ac:dyDescent="0.25">
      <c r="A920" s="60">
        <v>220240006857</v>
      </c>
      <c r="B920" s="43" t="s">
        <v>702</v>
      </c>
      <c r="C920" s="61">
        <v>45369</v>
      </c>
      <c r="D920" s="60">
        <v>22024001011</v>
      </c>
      <c r="E920" s="43" t="s">
        <v>1423</v>
      </c>
      <c r="F920" s="62">
        <v>102.85</v>
      </c>
      <c r="G920" s="43" t="s">
        <v>766</v>
      </c>
      <c r="H920" s="43" t="s">
        <v>2373</v>
      </c>
      <c r="I920" s="60">
        <v>300</v>
      </c>
      <c r="J920" s="43" t="s">
        <v>398</v>
      </c>
      <c r="K920" s="43" t="s">
        <v>398</v>
      </c>
      <c r="L920" s="43" t="s">
        <v>399</v>
      </c>
      <c r="M920" s="43" t="s">
        <v>395</v>
      </c>
      <c r="N920" s="43" t="s">
        <v>396</v>
      </c>
      <c r="O920" s="52" t="s">
        <v>325</v>
      </c>
      <c r="P920" s="63" t="s">
        <v>276</v>
      </c>
      <c r="Q920" s="57" t="str">
        <f>MID(Tabla1[[#This Row],[Aplicación]],14,1)</f>
        <v>2</v>
      </c>
      <c r="R920" s="35" t="s">
        <v>265</v>
      </c>
      <c r="S920" s="57" t="str">
        <f>MID(Tabla1[[#This Row],[Aplicación]],6,2)</f>
        <v>11</v>
      </c>
      <c r="T920" s="54" t="str">
        <f>VLOOKUP(Tabla1[[#This Row],[AREA]],Hoja1!A:B,2,FALSE)</f>
        <v>11. Salud pública y seguridad ciudadana</v>
      </c>
      <c r="U920" s="57" t="str">
        <f>MID(Tabla1[[#This Row],[Aplicación]],9,4)</f>
        <v>1321</v>
      </c>
      <c r="V920" s="54" t="str">
        <f>VLOOKUP(Tabla1[[#This Row],[PROGRAMA]],Hoja1!A:B,2,FALSE)</f>
        <v>1321. Policía municipal</v>
      </c>
      <c r="W920" s="57" t="str">
        <f>MID(Tabla1[[#This Row],[Aplicación]],14,2)</f>
        <v>21</v>
      </c>
      <c r="X920" s="57" t="str">
        <f>MID(Tabla1[[#This Row],[Aplicación]],14,6)</f>
        <v>214</v>
      </c>
    </row>
    <row r="921" spans="1:24" hidden="1" x14ac:dyDescent="0.25">
      <c r="A921" s="60">
        <v>220240003690</v>
      </c>
      <c r="B921" s="43" t="s">
        <v>390</v>
      </c>
      <c r="C921" s="61">
        <v>45351</v>
      </c>
      <c r="D921" s="60">
        <v>22024002460</v>
      </c>
      <c r="E921" s="43" t="s">
        <v>1421</v>
      </c>
      <c r="F921" s="62">
        <v>2420</v>
      </c>
      <c r="G921" s="43" t="s">
        <v>74</v>
      </c>
      <c r="H921" s="43" t="s">
        <v>2374</v>
      </c>
      <c r="I921" s="60">
        <v>220</v>
      </c>
      <c r="J921" s="43" t="s">
        <v>537</v>
      </c>
      <c r="K921" s="43" t="s">
        <v>537</v>
      </c>
      <c r="L921" s="43" t="s">
        <v>413</v>
      </c>
      <c r="M921" s="43" t="s">
        <v>585</v>
      </c>
      <c r="N921" s="43" t="s">
        <v>539</v>
      </c>
      <c r="O921" s="52" t="s">
        <v>326</v>
      </c>
      <c r="P921" s="63" t="s">
        <v>276</v>
      </c>
      <c r="Q921" s="57" t="str">
        <f>MID(Tabla1[[#This Row],[Aplicación]],14,1)</f>
        <v>2</v>
      </c>
      <c r="R921" s="35" t="s">
        <v>265</v>
      </c>
      <c r="S921" s="57" t="str">
        <f>MID(Tabla1[[#This Row],[Aplicación]],6,2)</f>
        <v>08</v>
      </c>
      <c r="T921" s="54" t="str">
        <f>VLOOKUP(Tabla1[[#This Row],[AREA]],Hoja1!A:B,2,FALSE)</f>
        <v>08. Tráfico y movilidad</v>
      </c>
      <c r="U921" s="57" t="str">
        <f>MID(Tabla1[[#This Row],[Aplicación]],9,4)</f>
        <v>1532</v>
      </c>
      <c r="V921" s="54" t="str">
        <f>VLOOKUP(Tabla1[[#This Row],[PROGRAMA]],Hoja1!A:B,2,FALSE)</f>
        <v>1532. Pavimentación vias públicas y otros servicios urbanísticos</v>
      </c>
      <c r="W921" s="57" t="str">
        <f>MID(Tabla1[[#This Row],[Aplicación]],14,2)</f>
        <v>22</v>
      </c>
      <c r="X921" s="57" t="str">
        <f>MID(Tabla1[[#This Row],[Aplicación]],14,6)</f>
        <v>22199</v>
      </c>
    </row>
    <row r="922" spans="1:24" hidden="1" x14ac:dyDescent="0.25">
      <c r="A922" s="60">
        <v>220239000708</v>
      </c>
      <c r="B922" s="43" t="s">
        <v>390</v>
      </c>
      <c r="C922" s="61">
        <v>45292</v>
      </c>
      <c r="D922" s="60">
        <v>22024001264</v>
      </c>
      <c r="E922" s="43" t="s">
        <v>1158</v>
      </c>
      <c r="F922" s="62">
        <v>968</v>
      </c>
      <c r="G922" s="43" t="s">
        <v>2375</v>
      </c>
      <c r="H922" s="43" t="s">
        <v>2376</v>
      </c>
      <c r="I922" s="60">
        <v>220</v>
      </c>
      <c r="J922" s="43" t="s">
        <v>486</v>
      </c>
      <c r="K922" s="43" t="s">
        <v>486</v>
      </c>
      <c r="L922" s="43" t="s">
        <v>399</v>
      </c>
      <c r="M922" s="43" t="s">
        <v>585</v>
      </c>
      <c r="N922" s="43" t="s">
        <v>539</v>
      </c>
      <c r="O922" s="52" t="s">
        <v>326</v>
      </c>
      <c r="P922" s="63" t="s">
        <v>276</v>
      </c>
      <c r="Q922" s="57" t="str">
        <f>MID(Tabla1[[#This Row],[Aplicación]],14,1)</f>
        <v>2</v>
      </c>
      <c r="R922" s="35" t="s">
        <v>265</v>
      </c>
      <c r="S922" s="57" t="str">
        <f>MID(Tabla1[[#This Row],[Aplicación]],6,2)</f>
        <v>10</v>
      </c>
      <c r="T922" s="54" t="str">
        <f>VLOOKUP(Tabla1[[#This Row],[AREA]],Hoja1!A:B,2,FALSE)</f>
        <v>10. Personas mayores, familia y servicios sociales</v>
      </c>
      <c r="U922" s="57" t="str">
        <f>MID(Tabla1[[#This Row],[Aplicación]],9,4)</f>
        <v>2312</v>
      </c>
      <c r="V922" s="54" t="str">
        <f>VLOOKUP(Tabla1[[#This Row],[PROGRAMA]],Hoja1!A:B,2,FALSE)</f>
        <v>2312. Iniciativas sociales</v>
      </c>
      <c r="W922" s="57" t="str">
        <f>MID(Tabla1[[#This Row],[Aplicación]],14,2)</f>
        <v>21</v>
      </c>
      <c r="X922" s="57" t="str">
        <f>MID(Tabla1[[#This Row],[Aplicación]],14,6)</f>
        <v>213</v>
      </c>
    </row>
    <row r="923" spans="1:24" hidden="1" x14ac:dyDescent="0.25">
      <c r="A923" s="60">
        <v>220240007516</v>
      </c>
      <c r="B923" s="43" t="s">
        <v>390</v>
      </c>
      <c r="C923" s="61">
        <v>45371</v>
      </c>
      <c r="D923" s="60">
        <v>22024003588</v>
      </c>
      <c r="E923" s="43" t="s">
        <v>1319</v>
      </c>
      <c r="F923" s="62">
        <v>108.16</v>
      </c>
      <c r="G923" s="43" t="s">
        <v>298</v>
      </c>
      <c r="H923" s="43" t="s">
        <v>2377</v>
      </c>
      <c r="I923" s="60">
        <v>220</v>
      </c>
      <c r="J923" s="43" t="s">
        <v>398</v>
      </c>
      <c r="K923" s="43" t="s">
        <v>398</v>
      </c>
      <c r="L923" s="43" t="s">
        <v>413</v>
      </c>
      <c r="M923" s="43" t="s">
        <v>585</v>
      </c>
      <c r="N923" s="43" t="s">
        <v>539</v>
      </c>
      <c r="O923" s="52" t="s">
        <v>326</v>
      </c>
      <c r="P923" s="63" t="s">
        <v>276</v>
      </c>
      <c r="Q923" s="57" t="str">
        <f>MID(Tabla1[[#This Row],[Aplicación]],14,1)</f>
        <v>2</v>
      </c>
      <c r="R923" s="35" t="s">
        <v>265</v>
      </c>
      <c r="S923" s="57" t="str">
        <f>MID(Tabla1[[#This Row],[Aplicación]],6,2)</f>
        <v>01</v>
      </c>
      <c r="T923" s="54" t="str">
        <f>VLOOKUP(Tabla1[[#This Row],[AREA]],Hoja1!A:B,2,FALSE)</f>
        <v>01. Alcaldía</v>
      </c>
      <c r="U923" s="57" t="str">
        <f>MID(Tabla1[[#This Row],[Aplicación]],9,4)</f>
        <v>9207</v>
      </c>
      <c r="V923" s="54" t="str">
        <f>VLOOKUP(Tabla1[[#This Row],[PROGRAMA]],Hoja1!A:B,2,FALSE)</f>
        <v>9207. Gobierno y relaciones</v>
      </c>
      <c r="W923" s="57" t="str">
        <f>MID(Tabla1[[#This Row],[Aplicación]],14,2)</f>
        <v>22</v>
      </c>
      <c r="X923" s="57" t="str">
        <f>MID(Tabla1[[#This Row],[Aplicación]],14,6)</f>
        <v>22001</v>
      </c>
    </row>
    <row r="924" spans="1:24" hidden="1" x14ac:dyDescent="0.25">
      <c r="A924" s="60">
        <v>220240006270</v>
      </c>
      <c r="B924" s="43" t="s">
        <v>390</v>
      </c>
      <c r="C924" s="61">
        <v>45364</v>
      </c>
      <c r="D924" s="60">
        <v>22024003112</v>
      </c>
      <c r="E924" s="43" t="s">
        <v>1335</v>
      </c>
      <c r="F924" s="62">
        <v>2423.08</v>
      </c>
      <c r="G924" s="43" t="s">
        <v>1941</v>
      </c>
      <c r="H924" s="43" t="s">
        <v>1942</v>
      </c>
      <c r="I924" s="60">
        <v>220</v>
      </c>
      <c r="J924" s="43" t="s">
        <v>398</v>
      </c>
      <c r="K924" s="43" t="s">
        <v>398</v>
      </c>
      <c r="L924" s="43" t="s">
        <v>413</v>
      </c>
      <c r="M924" s="43" t="s">
        <v>585</v>
      </c>
      <c r="N924" s="43" t="s">
        <v>539</v>
      </c>
      <c r="O924" s="52" t="s">
        <v>326</v>
      </c>
      <c r="P924" s="63" t="s">
        <v>276</v>
      </c>
      <c r="Q924" s="57" t="str">
        <f>MID(Tabla1[[#This Row],[Aplicación]],14,1)</f>
        <v>2</v>
      </c>
      <c r="R924" s="35" t="s">
        <v>265</v>
      </c>
      <c r="S924" s="57" t="str">
        <f>MID(Tabla1[[#This Row],[Aplicación]],6,2)</f>
        <v>10</v>
      </c>
      <c r="T924" s="54" t="str">
        <f>VLOOKUP(Tabla1[[#This Row],[AREA]],Hoja1!A:B,2,FALSE)</f>
        <v>10. Personas mayores, familia y servicios sociales</v>
      </c>
      <c r="U924" s="57" t="str">
        <f>MID(Tabla1[[#This Row],[Aplicación]],9,4)</f>
        <v>2412</v>
      </c>
      <c r="V924" s="54" t="str">
        <f>VLOOKUP(Tabla1[[#This Row],[PROGRAMA]],Hoja1!A:B,2,FALSE)</f>
        <v>2412. Formación para el empleo</v>
      </c>
      <c r="W924" s="57" t="str">
        <f>MID(Tabla1[[#This Row],[Aplicación]],14,2)</f>
        <v>22</v>
      </c>
      <c r="X924" s="57" t="str">
        <f>MID(Tabla1[[#This Row],[Aplicación]],14,6)</f>
        <v>22199</v>
      </c>
    </row>
    <row r="925" spans="1:24" hidden="1" x14ac:dyDescent="0.25">
      <c r="A925" s="60">
        <v>220239000813</v>
      </c>
      <c r="B925" s="43" t="s">
        <v>390</v>
      </c>
      <c r="C925" s="61">
        <v>45292</v>
      </c>
      <c r="D925" s="60">
        <v>22024001415</v>
      </c>
      <c r="E925" s="43" t="s">
        <v>1283</v>
      </c>
      <c r="F925" s="62">
        <v>958.82</v>
      </c>
      <c r="G925" s="43" t="s">
        <v>364</v>
      </c>
      <c r="H925" s="43" t="s">
        <v>2380</v>
      </c>
      <c r="I925" s="60">
        <v>220</v>
      </c>
      <c r="J925" s="43" t="s">
        <v>398</v>
      </c>
      <c r="K925" s="43" t="s">
        <v>398</v>
      </c>
      <c r="L925" s="43" t="s">
        <v>399</v>
      </c>
      <c r="M925" s="43" t="s">
        <v>585</v>
      </c>
      <c r="N925" s="43" t="s">
        <v>539</v>
      </c>
      <c r="O925" s="52" t="s">
        <v>326</v>
      </c>
      <c r="P925" s="63" t="s">
        <v>276</v>
      </c>
      <c r="Q925" s="57" t="str">
        <f>MID(Tabla1[[#This Row],[Aplicación]],14,1)</f>
        <v>2</v>
      </c>
      <c r="R925" s="35" t="s">
        <v>265</v>
      </c>
      <c r="S925" s="57" t="str">
        <f>MID(Tabla1[[#This Row],[Aplicación]],6,2)</f>
        <v>10</v>
      </c>
      <c r="T925" s="54" t="str">
        <f>VLOOKUP(Tabla1[[#This Row],[AREA]],Hoja1!A:B,2,FALSE)</f>
        <v>10. Personas mayores, familia y servicios sociales</v>
      </c>
      <c r="U925" s="57" t="str">
        <f>MID(Tabla1[[#This Row],[Aplicación]],9,4)</f>
        <v>2315</v>
      </c>
      <c r="V925" s="54" t="str">
        <f>VLOOKUP(Tabla1[[#This Row],[PROGRAMA]],Hoja1!A:B,2,FALSE)</f>
        <v>2315. Políticas de Igualdad e infancia</v>
      </c>
      <c r="W925" s="57" t="str">
        <f>MID(Tabla1[[#This Row],[Aplicación]],14,2)</f>
        <v>22</v>
      </c>
      <c r="X925" s="57" t="str">
        <f>MID(Tabla1[[#This Row],[Aplicación]],14,6)</f>
        <v>22611</v>
      </c>
    </row>
    <row r="926" spans="1:24" hidden="1" x14ac:dyDescent="0.25">
      <c r="A926" s="60">
        <v>220239000570</v>
      </c>
      <c r="B926" s="43" t="s">
        <v>390</v>
      </c>
      <c r="C926" s="61">
        <v>45292</v>
      </c>
      <c r="D926" s="60">
        <v>22024001542</v>
      </c>
      <c r="E926" s="43" t="s">
        <v>1234</v>
      </c>
      <c r="F926" s="62">
        <v>17106.71</v>
      </c>
      <c r="G926" s="43" t="s">
        <v>733</v>
      </c>
      <c r="H926" s="43" t="s">
        <v>2381</v>
      </c>
      <c r="I926" s="60">
        <v>220</v>
      </c>
      <c r="J926" s="43" t="s">
        <v>398</v>
      </c>
      <c r="K926" s="43" t="s">
        <v>398</v>
      </c>
      <c r="L926" s="43" t="s">
        <v>399</v>
      </c>
      <c r="M926" s="43" t="s">
        <v>395</v>
      </c>
      <c r="N926" s="43" t="s">
        <v>396</v>
      </c>
      <c r="O926" s="52" t="s">
        <v>321</v>
      </c>
      <c r="P926" s="63" t="s">
        <v>276</v>
      </c>
      <c r="Q926" s="57" t="str">
        <f>MID(Tabla1[[#This Row],[Aplicación]],14,1)</f>
        <v>2</v>
      </c>
      <c r="R926" s="35" t="s">
        <v>265</v>
      </c>
      <c r="S926" s="57" t="str">
        <f>MID(Tabla1[[#This Row],[Aplicación]],6,2)</f>
        <v>10</v>
      </c>
      <c r="T926" s="54" t="str">
        <f>VLOOKUP(Tabla1[[#This Row],[AREA]],Hoja1!A:B,2,FALSE)</f>
        <v>10. Personas mayores, familia y servicios sociales</v>
      </c>
      <c r="U926" s="57" t="str">
        <f>MID(Tabla1[[#This Row],[Aplicación]],9,4)</f>
        <v>2314</v>
      </c>
      <c r="V926" s="54" t="str">
        <f>VLOOKUP(Tabla1[[#This Row],[PROGRAMA]],Hoja1!A:B,2,FALSE)</f>
        <v>2314. Centro de programas juveniles</v>
      </c>
      <c r="W926" s="57" t="str">
        <f>MID(Tabla1[[#This Row],[Aplicación]],14,2)</f>
        <v>22</v>
      </c>
      <c r="X926" s="57" t="str">
        <f>MID(Tabla1[[#This Row],[Aplicación]],14,6)</f>
        <v>22799</v>
      </c>
    </row>
    <row r="927" spans="1:24" hidden="1" x14ac:dyDescent="0.25">
      <c r="A927" s="60">
        <v>220240000835</v>
      </c>
      <c r="B927" s="43" t="s">
        <v>390</v>
      </c>
      <c r="C927" s="61">
        <v>45330</v>
      </c>
      <c r="D927" s="60">
        <v>22024001029</v>
      </c>
      <c r="E927" s="43" t="s">
        <v>1156</v>
      </c>
      <c r="F927" s="62">
        <v>2499.9899999999998</v>
      </c>
      <c r="G927" s="43" t="s">
        <v>1000</v>
      </c>
      <c r="H927" s="43" t="s">
        <v>2383</v>
      </c>
      <c r="I927" s="60">
        <v>220</v>
      </c>
      <c r="J927" s="43" t="s">
        <v>575</v>
      </c>
      <c r="K927" s="43" t="s">
        <v>398</v>
      </c>
      <c r="L927" s="43" t="s">
        <v>399</v>
      </c>
      <c r="M927" s="43" t="s">
        <v>585</v>
      </c>
      <c r="N927" s="43" t="s">
        <v>539</v>
      </c>
      <c r="O927" s="52" t="s">
        <v>326</v>
      </c>
      <c r="P927" s="63" t="s">
        <v>276</v>
      </c>
      <c r="Q927" s="57" t="str">
        <f>MID(Tabla1[[#This Row],[Aplicación]],14,1)</f>
        <v>2</v>
      </c>
      <c r="R927" s="35" t="s">
        <v>265</v>
      </c>
      <c r="S927" s="57" t="str">
        <f>MID(Tabla1[[#This Row],[Aplicación]],6,2)</f>
        <v>11</v>
      </c>
      <c r="T927" s="54" t="str">
        <f>VLOOKUP(Tabla1[[#This Row],[AREA]],Hoja1!A:B,2,FALSE)</f>
        <v>11. Salud pública y seguridad ciudadana</v>
      </c>
      <c r="U927" s="57" t="str">
        <f>MID(Tabla1[[#This Row],[Aplicación]],9,4)</f>
        <v>1621</v>
      </c>
      <c r="V927" s="54" t="str">
        <f>VLOOKUP(Tabla1[[#This Row],[PROGRAMA]],Hoja1!A:B,2,FALSE)</f>
        <v>1621. Recogida de residuos</v>
      </c>
      <c r="W927" s="57" t="str">
        <f>MID(Tabla1[[#This Row],[Aplicación]],14,2)</f>
        <v>21</v>
      </c>
      <c r="X927" s="57" t="str">
        <f>MID(Tabla1[[#This Row],[Aplicación]],14,6)</f>
        <v>213</v>
      </c>
    </row>
    <row r="928" spans="1:24" hidden="1" x14ac:dyDescent="0.25">
      <c r="A928" s="60">
        <v>220239000028</v>
      </c>
      <c r="B928" s="43" t="s">
        <v>390</v>
      </c>
      <c r="C928" s="61">
        <v>45292</v>
      </c>
      <c r="D928" s="60">
        <v>22024001147</v>
      </c>
      <c r="E928" s="43" t="s">
        <v>1391</v>
      </c>
      <c r="F928" s="62">
        <v>816.26</v>
      </c>
      <c r="G928" s="43" t="s">
        <v>1901</v>
      </c>
      <c r="H928" s="43" t="s">
        <v>2384</v>
      </c>
      <c r="I928" s="60">
        <v>220</v>
      </c>
      <c r="J928" s="43" t="s">
        <v>398</v>
      </c>
      <c r="K928" s="43" t="s">
        <v>398</v>
      </c>
      <c r="L928" s="43" t="s">
        <v>399</v>
      </c>
      <c r="M928" s="43" t="s">
        <v>585</v>
      </c>
      <c r="N928" s="43" t="s">
        <v>539</v>
      </c>
      <c r="O928" s="52" t="s">
        <v>326</v>
      </c>
      <c r="P928" s="63" t="s">
        <v>276</v>
      </c>
      <c r="Q928" s="57" t="str">
        <f>MID(Tabla1[[#This Row],[Aplicación]],14,1)</f>
        <v>2</v>
      </c>
      <c r="R928" s="35" t="s">
        <v>265</v>
      </c>
      <c r="S928" s="57" t="str">
        <f>MID(Tabla1[[#This Row],[Aplicación]],6,2)</f>
        <v>01</v>
      </c>
      <c r="T928" s="54" t="str">
        <f>VLOOKUP(Tabla1[[#This Row],[AREA]],Hoja1!A:B,2,FALSE)</f>
        <v>01. Alcaldía</v>
      </c>
      <c r="U928" s="57" t="str">
        <f>MID(Tabla1[[#This Row],[Aplicación]],9,4)</f>
        <v>9205</v>
      </c>
      <c r="V928" s="54" t="str">
        <f>VLOOKUP(Tabla1[[#This Row],[PROGRAMA]],Hoja1!A:B,2,FALSE)</f>
        <v>9205. Imprenta municipal</v>
      </c>
      <c r="W928" s="57" t="str">
        <f>MID(Tabla1[[#This Row],[Aplicación]],14,2)</f>
        <v>20</v>
      </c>
      <c r="X928" s="57" t="str">
        <f>MID(Tabla1[[#This Row],[Aplicación]],14,6)</f>
        <v>203</v>
      </c>
    </row>
    <row r="929" spans="1:24" hidden="1" x14ac:dyDescent="0.25">
      <c r="A929" s="60">
        <v>220240000815</v>
      </c>
      <c r="B929" s="43" t="s">
        <v>390</v>
      </c>
      <c r="C929" s="61">
        <v>45330</v>
      </c>
      <c r="D929" s="60">
        <v>22024000938</v>
      </c>
      <c r="E929" s="43" t="s">
        <v>1244</v>
      </c>
      <c r="F929" s="62">
        <v>2504.6999999999998</v>
      </c>
      <c r="G929" s="43" t="s">
        <v>69</v>
      </c>
      <c r="H929" s="43" t="s">
        <v>2385</v>
      </c>
      <c r="I929" s="60">
        <v>220</v>
      </c>
      <c r="J929" s="43" t="s">
        <v>398</v>
      </c>
      <c r="K929" s="43" t="s">
        <v>398</v>
      </c>
      <c r="L929" s="43" t="s">
        <v>399</v>
      </c>
      <c r="M929" s="43" t="s">
        <v>585</v>
      </c>
      <c r="N929" s="43" t="s">
        <v>539</v>
      </c>
      <c r="O929" s="52" t="s">
        <v>326</v>
      </c>
      <c r="P929" s="63" t="s">
        <v>276</v>
      </c>
      <c r="Q929" s="57" t="str">
        <f>MID(Tabla1[[#This Row],[Aplicación]],14,1)</f>
        <v>2</v>
      </c>
      <c r="R929" s="35" t="s">
        <v>265</v>
      </c>
      <c r="S929" s="57" t="str">
        <f>MID(Tabla1[[#This Row],[Aplicación]],6,2)</f>
        <v>09</v>
      </c>
      <c r="T929" s="54" t="str">
        <f>VLOOKUP(Tabla1[[#This Row],[AREA]],Hoja1!A:B,2,FALSE)</f>
        <v>09. Turismo, eventos y marca ciudad</v>
      </c>
      <c r="U929" s="57" t="str">
        <f>MID(Tabla1[[#This Row],[Aplicación]],9,4)</f>
        <v>4321</v>
      </c>
      <c r="V929" s="54" t="str">
        <f>VLOOKUP(Tabla1[[#This Row],[PROGRAMA]],Hoja1!A:B,2,FALSE)</f>
        <v>4321. Turismo</v>
      </c>
      <c r="W929" s="57" t="str">
        <f>MID(Tabla1[[#This Row],[Aplicación]],14,2)</f>
        <v>22</v>
      </c>
      <c r="X929" s="57" t="str">
        <f>MID(Tabla1[[#This Row],[Aplicación]],14,6)</f>
        <v>22799</v>
      </c>
    </row>
    <row r="930" spans="1:24" hidden="1" x14ac:dyDescent="0.25">
      <c r="A930" s="60">
        <v>220240000749</v>
      </c>
      <c r="B930" s="43" t="s">
        <v>390</v>
      </c>
      <c r="C930" s="61">
        <v>45327</v>
      </c>
      <c r="D930" s="60">
        <v>22024000164</v>
      </c>
      <c r="E930" s="43" t="s">
        <v>1362</v>
      </c>
      <c r="F930" s="62">
        <v>2506.9499999999998</v>
      </c>
      <c r="G930" s="43" t="s">
        <v>362</v>
      </c>
      <c r="H930" s="43" t="s">
        <v>2386</v>
      </c>
      <c r="I930" s="60">
        <v>220</v>
      </c>
      <c r="J930" s="43" t="s">
        <v>393</v>
      </c>
      <c r="K930" s="43" t="s">
        <v>393</v>
      </c>
      <c r="L930" s="43" t="s">
        <v>399</v>
      </c>
      <c r="M930" s="43" t="s">
        <v>585</v>
      </c>
      <c r="N930" s="43" t="s">
        <v>539</v>
      </c>
      <c r="O930" s="52" t="s">
        <v>326</v>
      </c>
      <c r="P930" s="63" t="s">
        <v>276</v>
      </c>
      <c r="Q930" s="57" t="str">
        <f>MID(Tabla1[[#This Row],[Aplicación]],14,1)</f>
        <v>2</v>
      </c>
      <c r="R930" s="35" t="s">
        <v>265</v>
      </c>
      <c r="S930" s="57" t="str">
        <f>MID(Tabla1[[#This Row],[Aplicación]],6,2)</f>
        <v>11</v>
      </c>
      <c r="T930" s="54" t="str">
        <f>VLOOKUP(Tabla1[[#This Row],[AREA]],Hoja1!A:B,2,FALSE)</f>
        <v>11. Salud pública y seguridad ciudadana</v>
      </c>
      <c r="U930" s="57" t="str">
        <f>MID(Tabla1[[#This Row],[Aplicación]],9,4)</f>
        <v>1361</v>
      </c>
      <c r="V930" s="54" t="str">
        <f>VLOOKUP(Tabla1[[#This Row],[PROGRAMA]],Hoja1!A:B,2,FALSE)</f>
        <v>1361. Prevención y extinción de incencios</v>
      </c>
      <c r="W930" s="57" t="str">
        <f>MID(Tabla1[[#This Row],[Aplicación]],14,2)</f>
        <v>21</v>
      </c>
      <c r="X930" s="57" t="str">
        <f>MID(Tabla1[[#This Row],[Aplicación]],14,6)</f>
        <v>214</v>
      </c>
    </row>
    <row r="931" spans="1:24" hidden="1" x14ac:dyDescent="0.25">
      <c r="A931" s="60">
        <v>220240001342</v>
      </c>
      <c r="B931" s="43" t="s">
        <v>390</v>
      </c>
      <c r="C931" s="61">
        <v>45331</v>
      </c>
      <c r="D931" s="60">
        <v>22024001586</v>
      </c>
      <c r="E931" s="43" t="s">
        <v>1216</v>
      </c>
      <c r="F931" s="62">
        <v>2520.2600000000002</v>
      </c>
      <c r="G931" s="43" t="s">
        <v>660</v>
      </c>
      <c r="H931" s="43" t="s">
        <v>2387</v>
      </c>
      <c r="I931" s="60">
        <v>220</v>
      </c>
      <c r="J931" s="43" t="s">
        <v>661</v>
      </c>
      <c r="K931" s="43" t="s">
        <v>420</v>
      </c>
      <c r="L931" s="43" t="s">
        <v>399</v>
      </c>
      <c r="M931" s="43" t="s">
        <v>585</v>
      </c>
      <c r="N931" s="43" t="s">
        <v>539</v>
      </c>
      <c r="O931" s="52" t="s">
        <v>326</v>
      </c>
      <c r="P931" s="63" t="s">
        <v>276</v>
      </c>
      <c r="Q931" s="57" t="str">
        <f>MID(Tabla1[[#This Row],[Aplicación]],14,1)</f>
        <v>2</v>
      </c>
      <c r="R931" s="35" t="s">
        <v>265</v>
      </c>
      <c r="S931" s="57" t="str">
        <f>MID(Tabla1[[#This Row],[Aplicación]],6,2)</f>
        <v>06</v>
      </c>
      <c r="T931" s="54" t="str">
        <f>VLOOKUP(Tabla1[[#This Row],[AREA]],Hoja1!A:B,2,FALSE)</f>
        <v>06. Educación y cultura</v>
      </c>
      <c r="U931" s="57" t="str">
        <f>MID(Tabla1[[#This Row],[Aplicación]],9,4)</f>
        <v>3231</v>
      </c>
      <c r="V931" s="54" t="str">
        <f>VLOOKUP(Tabla1[[#This Row],[PROGRAMA]],Hoja1!A:B,2,FALSE)</f>
        <v>3231. Escuelas infantiles</v>
      </c>
      <c r="W931" s="57" t="str">
        <f>MID(Tabla1[[#This Row],[Aplicación]],14,2)</f>
        <v>22</v>
      </c>
      <c r="X931" s="57" t="str">
        <f>MID(Tabla1[[#This Row],[Aplicación]],14,6)</f>
        <v>22799</v>
      </c>
    </row>
    <row r="932" spans="1:24" hidden="1" x14ac:dyDescent="0.25">
      <c r="A932" s="60">
        <v>220240003348</v>
      </c>
      <c r="B932" s="43" t="s">
        <v>390</v>
      </c>
      <c r="C932" s="61">
        <v>45348</v>
      </c>
      <c r="D932" s="60">
        <v>22024002188</v>
      </c>
      <c r="E932" s="43" t="s">
        <v>1391</v>
      </c>
      <c r="F932" s="62">
        <v>2524.7399999999998</v>
      </c>
      <c r="G932" s="43" t="s">
        <v>1903</v>
      </c>
      <c r="H932" s="43" t="s">
        <v>2388</v>
      </c>
      <c r="I932" s="60">
        <v>220</v>
      </c>
      <c r="J932" s="43" t="s">
        <v>398</v>
      </c>
      <c r="K932" s="43" t="s">
        <v>398</v>
      </c>
      <c r="L932" s="43" t="s">
        <v>399</v>
      </c>
      <c r="M932" s="43" t="s">
        <v>585</v>
      </c>
      <c r="N932" s="43" t="s">
        <v>539</v>
      </c>
      <c r="O932" s="52" t="s">
        <v>326</v>
      </c>
      <c r="P932" s="63" t="s">
        <v>276</v>
      </c>
      <c r="Q932" s="57" t="str">
        <f>MID(Tabla1[[#This Row],[Aplicación]],14,1)</f>
        <v>2</v>
      </c>
      <c r="R932" s="35" t="s">
        <v>265</v>
      </c>
      <c r="S932" s="57" t="str">
        <f>MID(Tabla1[[#This Row],[Aplicación]],6,2)</f>
        <v>01</v>
      </c>
      <c r="T932" s="54" t="str">
        <f>VLOOKUP(Tabla1[[#This Row],[AREA]],Hoja1!A:B,2,FALSE)</f>
        <v>01. Alcaldía</v>
      </c>
      <c r="U932" s="57" t="str">
        <f>MID(Tabla1[[#This Row],[Aplicación]],9,4)</f>
        <v>9205</v>
      </c>
      <c r="V932" s="54" t="str">
        <f>VLOOKUP(Tabla1[[#This Row],[PROGRAMA]],Hoja1!A:B,2,FALSE)</f>
        <v>9205. Imprenta municipal</v>
      </c>
      <c r="W932" s="57" t="str">
        <f>MID(Tabla1[[#This Row],[Aplicación]],14,2)</f>
        <v>20</v>
      </c>
      <c r="X932" s="57" t="str">
        <f>MID(Tabla1[[#This Row],[Aplicación]],14,6)</f>
        <v>203</v>
      </c>
    </row>
    <row r="933" spans="1:24" hidden="1" x14ac:dyDescent="0.25">
      <c r="A933" s="60">
        <v>220240006640</v>
      </c>
      <c r="B933" s="43" t="s">
        <v>390</v>
      </c>
      <c r="C933" s="61">
        <v>45365</v>
      </c>
      <c r="D933" s="60">
        <v>22024003368</v>
      </c>
      <c r="E933" s="43" t="s">
        <v>1269</v>
      </c>
      <c r="F933" s="62">
        <v>770</v>
      </c>
      <c r="G933" s="43" t="s">
        <v>15</v>
      </c>
      <c r="H933" s="43" t="s">
        <v>2389</v>
      </c>
      <c r="I933" s="60">
        <v>220</v>
      </c>
      <c r="J933" s="43" t="s">
        <v>537</v>
      </c>
      <c r="K933" s="43" t="s">
        <v>537</v>
      </c>
      <c r="L933" s="43" t="s">
        <v>399</v>
      </c>
      <c r="M933" s="43" t="s">
        <v>585</v>
      </c>
      <c r="N933" s="43" t="s">
        <v>539</v>
      </c>
      <c r="O933" s="52" t="s">
        <v>326</v>
      </c>
      <c r="P933" s="63" t="s">
        <v>276</v>
      </c>
      <c r="Q933" s="57" t="str">
        <f>MID(Tabla1[[#This Row],[Aplicación]],14,1)</f>
        <v>2</v>
      </c>
      <c r="R933" s="35" t="s">
        <v>265</v>
      </c>
      <c r="S933" s="57" t="str">
        <f>MID(Tabla1[[#This Row],[Aplicación]],6,2)</f>
        <v>06</v>
      </c>
      <c r="T933" s="54" t="str">
        <f>VLOOKUP(Tabla1[[#This Row],[AREA]],Hoja1!A:B,2,FALSE)</f>
        <v>06. Educación y cultura</v>
      </c>
      <c r="U933" s="57" t="str">
        <f>MID(Tabla1[[#This Row],[Aplicación]],9,4)</f>
        <v>3231</v>
      </c>
      <c r="V933" s="54" t="str">
        <f>VLOOKUP(Tabla1[[#This Row],[PROGRAMA]],Hoja1!A:B,2,FALSE)</f>
        <v>3231. Escuelas infantiles</v>
      </c>
      <c r="W933" s="57" t="str">
        <f>MID(Tabla1[[#This Row],[Aplicación]],14,2)</f>
        <v>22</v>
      </c>
      <c r="X933" s="57" t="str">
        <f>MID(Tabla1[[#This Row],[Aplicación]],14,6)</f>
        <v>22102</v>
      </c>
    </row>
    <row r="934" spans="1:24" hidden="1" x14ac:dyDescent="0.25">
      <c r="A934" s="60">
        <v>220240000748</v>
      </c>
      <c r="B934" s="43" t="s">
        <v>390</v>
      </c>
      <c r="C934" s="61">
        <v>45327</v>
      </c>
      <c r="D934" s="60">
        <v>22024000105</v>
      </c>
      <c r="E934" s="43" t="s">
        <v>1409</v>
      </c>
      <c r="F934" s="62">
        <v>2541</v>
      </c>
      <c r="G934" s="43" t="s">
        <v>709</v>
      </c>
      <c r="H934" s="43" t="s">
        <v>2390</v>
      </c>
      <c r="I934" s="60">
        <v>220</v>
      </c>
      <c r="J934" s="43" t="s">
        <v>398</v>
      </c>
      <c r="K934" s="43" t="s">
        <v>398</v>
      </c>
      <c r="L934" s="43" t="s">
        <v>399</v>
      </c>
      <c r="M934" s="43" t="s">
        <v>585</v>
      </c>
      <c r="N934" s="43" t="s">
        <v>539</v>
      </c>
      <c r="O934" s="52" t="s">
        <v>326</v>
      </c>
      <c r="P934" s="63" t="s">
        <v>276</v>
      </c>
      <c r="Q934" s="57" t="str">
        <f>MID(Tabla1[[#This Row],[Aplicación]],14,1)</f>
        <v>2</v>
      </c>
      <c r="R934" s="35" t="s">
        <v>265</v>
      </c>
      <c r="S934" s="57" t="str">
        <f>MID(Tabla1[[#This Row],[Aplicación]],6,2)</f>
        <v>07</v>
      </c>
      <c r="T934" s="54" t="str">
        <f>VLOOKUP(Tabla1[[#This Row],[AREA]],Hoja1!A:B,2,FALSE)</f>
        <v>07. Medio ambiente</v>
      </c>
      <c r="U934" s="57" t="str">
        <f>MID(Tabla1[[#This Row],[Aplicación]],9,4)</f>
        <v>1721</v>
      </c>
      <c r="V934" s="54" t="str">
        <f>VLOOKUP(Tabla1[[#This Row],[PROGRAMA]],Hoja1!A:B,2,FALSE)</f>
        <v>1721. Protección del medio ambiente</v>
      </c>
      <c r="W934" s="57" t="str">
        <f>MID(Tabla1[[#This Row],[Aplicación]],14,2)</f>
        <v>21</v>
      </c>
      <c r="X934" s="57" t="str">
        <f>MID(Tabla1[[#This Row],[Aplicación]],14,6)</f>
        <v>213</v>
      </c>
    </row>
    <row r="935" spans="1:24" hidden="1" x14ac:dyDescent="0.25">
      <c r="A935" s="60">
        <v>220240003349</v>
      </c>
      <c r="B935" s="43" t="s">
        <v>390</v>
      </c>
      <c r="C935" s="61">
        <v>45348</v>
      </c>
      <c r="D935" s="60">
        <v>22024002191</v>
      </c>
      <c r="E935" s="43" t="s">
        <v>1295</v>
      </c>
      <c r="F935" s="62">
        <v>726</v>
      </c>
      <c r="G935" s="43" t="s">
        <v>2391</v>
      </c>
      <c r="H935" s="43" t="s">
        <v>2392</v>
      </c>
      <c r="I935" s="60">
        <v>220</v>
      </c>
      <c r="J935" s="43" t="s">
        <v>393</v>
      </c>
      <c r="K935" s="43" t="s">
        <v>393</v>
      </c>
      <c r="L935" s="43" t="s">
        <v>399</v>
      </c>
      <c r="M935" s="43" t="s">
        <v>585</v>
      </c>
      <c r="N935" s="43" t="s">
        <v>539</v>
      </c>
      <c r="O935" s="52" t="s">
        <v>326</v>
      </c>
      <c r="P935" s="63" t="s">
        <v>276</v>
      </c>
      <c r="Q935" s="57" t="str">
        <f>MID(Tabla1[[#This Row],[Aplicación]],14,1)</f>
        <v>2</v>
      </c>
      <c r="R935" s="35" t="s">
        <v>265</v>
      </c>
      <c r="S935" s="57" t="str">
        <f>MID(Tabla1[[#This Row],[Aplicación]],6,2)</f>
        <v>01</v>
      </c>
      <c r="T935" s="54" t="str">
        <f>VLOOKUP(Tabla1[[#This Row],[AREA]],Hoja1!A:B,2,FALSE)</f>
        <v>01. Alcaldía</v>
      </c>
      <c r="U935" s="57" t="str">
        <f>MID(Tabla1[[#This Row],[Aplicación]],9,4)</f>
        <v>4331</v>
      </c>
      <c r="V935" s="54" t="str">
        <f>VLOOKUP(Tabla1[[#This Row],[PROGRAMA]],Hoja1!A:B,2,FALSE)</f>
        <v>4331. Desarrollo empresarial</v>
      </c>
      <c r="W935" s="57" t="str">
        <f>MID(Tabla1[[#This Row],[Aplicación]],14,2)</f>
        <v>22</v>
      </c>
      <c r="X935" s="57" t="str">
        <f>MID(Tabla1[[#This Row],[Aplicación]],14,6)</f>
        <v>22699</v>
      </c>
    </row>
    <row r="936" spans="1:24" hidden="1" x14ac:dyDescent="0.25">
      <c r="A936" s="60">
        <v>220240001460</v>
      </c>
      <c r="B936" s="43" t="s">
        <v>702</v>
      </c>
      <c r="C936" s="61">
        <v>45341</v>
      </c>
      <c r="D936" s="60">
        <v>22024001380</v>
      </c>
      <c r="E936" s="43" t="s">
        <v>1262</v>
      </c>
      <c r="F936" s="62">
        <v>2680.82</v>
      </c>
      <c r="G936" s="43" t="s">
        <v>60</v>
      </c>
      <c r="H936" s="43" t="s">
        <v>2395</v>
      </c>
      <c r="I936" s="60">
        <v>300</v>
      </c>
      <c r="J936" s="43" t="s">
        <v>398</v>
      </c>
      <c r="K936" s="43" t="s">
        <v>393</v>
      </c>
      <c r="L936" s="43" t="s">
        <v>413</v>
      </c>
      <c r="M936" s="43" t="s">
        <v>585</v>
      </c>
      <c r="N936" s="43" t="s">
        <v>539</v>
      </c>
      <c r="O936" s="52" t="s">
        <v>326</v>
      </c>
      <c r="P936" s="63" t="s">
        <v>276</v>
      </c>
      <c r="Q936" s="57" t="str">
        <f>MID(Tabla1[[#This Row],[Aplicación]],14,1)</f>
        <v>2</v>
      </c>
      <c r="R936" s="35" t="s">
        <v>265</v>
      </c>
      <c r="S936" s="57" t="str">
        <f>MID(Tabla1[[#This Row],[Aplicación]],6,2)</f>
        <v>03</v>
      </c>
      <c r="T936" s="54" t="str">
        <f>VLOOKUP(Tabla1[[#This Row],[AREA]],Hoja1!A:B,2,FALSE)</f>
        <v>03. Participación ciudadana y deportes</v>
      </c>
      <c r="U936" s="57" t="str">
        <f>MID(Tabla1[[#This Row],[Aplicación]],9,4)</f>
        <v>9241</v>
      </c>
      <c r="V936" s="54" t="str">
        <f>VLOOKUP(Tabla1[[#This Row],[PROGRAMA]],Hoja1!A:B,2,FALSE)</f>
        <v>9241. Participación ciudadana</v>
      </c>
      <c r="W936" s="57" t="str">
        <f>MID(Tabla1[[#This Row],[Aplicación]],14,2)</f>
        <v>21</v>
      </c>
      <c r="X936" s="57" t="str">
        <f>MID(Tabla1[[#This Row],[Aplicación]],14,6)</f>
        <v>213</v>
      </c>
    </row>
    <row r="937" spans="1:24" hidden="1" x14ac:dyDescent="0.25">
      <c r="A937" s="60">
        <v>220240005087</v>
      </c>
      <c r="B937" s="43" t="s">
        <v>390</v>
      </c>
      <c r="C937" s="61">
        <v>45358</v>
      </c>
      <c r="D937" s="60">
        <v>22024003097</v>
      </c>
      <c r="E937" s="43" t="s">
        <v>1458</v>
      </c>
      <c r="F937" s="62">
        <v>700</v>
      </c>
      <c r="G937" s="43" t="s">
        <v>92</v>
      </c>
      <c r="H937" s="43" t="s">
        <v>2396</v>
      </c>
      <c r="I937" s="60">
        <v>220</v>
      </c>
      <c r="J937" s="43" t="s">
        <v>731</v>
      </c>
      <c r="K937" s="43" t="s">
        <v>398</v>
      </c>
      <c r="L937" s="43" t="s">
        <v>413</v>
      </c>
      <c r="M937" s="43" t="s">
        <v>585</v>
      </c>
      <c r="N937" s="43" t="s">
        <v>539</v>
      </c>
      <c r="O937" s="52" t="s">
        <v>326</v>
      </c>
      <c r="P937" s="63" t="s">
        <v>276</v>
      </c>
      <c r="Q937" s="57" t="str">
        <f>MID(Tabla1[[#This Row],[Aplicación]],14,1)</f>
        <v>2</v>
      </c>
      <c r="R937" s="35" t="s">
        <v>265</v>
      </c>
      <c r="S937" s="57" t="str">
        <f>MID(Tabla1[[#This Row],[Aplicación]],6,2)</f>
        <v>02</v>
      </c>
      <c r="T937" s="54" t="str">
        <f>VLOOKUP(Tabla1[[#This Row],[AREA]],Hoja1!A:B,2,FALSE)</f>
        <v>02. Urbanismo y vivienda</v>
      </c>
      <c r="U937" s="57" t="str">
        <f>MID(Tabla1[[#This Row],[Aplicación]],9,4)</f>
        <v>9332</v>
      </c>
      <c r="V937" s="54" t="str">
        <f>VLOOKUP(Tabla1[[#This Row],[PROGRAMA]],Hoja1!A:B,2,FALSE)</f>
        <v>9332. Mantenimiento de edificios e instalaciones municipales</v>
      </c>
      <c r="W937" s="57" t="str">
        <f>MID(Tabla1[[#This Row],[Aplicación]],14,2)</f>
        <v>20</v>
      </c>
      <c r="X937" s="57" t="str">
        <f>MID(Tabla1[[#This Row],[Aplicación]],14,6)</f>
        <v>203</v>
      </c>
    </row>
    <row r="938" spans="1:24" hidden="1" x14ac:dyDescent="0.25">
      <c r="A938" s="60">
        <v>220239000590</v>
      </c>
      <c r="B938" s="43" t="s">
        <v>390</v>
      </c>
      <c r="C938" s="61">
        <v>45292</v>
      </c>
      <c r="D938" s="60">
        <v>22024001317</v>
      </c>
      <c r="E938" s="43" t="s">
        <v>1342</v>
      </c>
      <c r="F938" s="62">
        <v>11616</v>
      </c>
      <c r="G938" s="43" t="s">
        <v>1004</v>
      </c>
      <c r="H938" s="43" t="s">
        <v>2397</v>
      </c>
      <c r="I938" s="60">
        <v>220</v>
      </c>
      <c r="J938" s="43" t="s">
        <v>398</v>
      </c>
      <c r="K938" s="43" t="s">
        <v>398</v>
      </c>
      <c r="L938" s="43" t="s">
        <v>399</v>
      </c>
      <c r="M938" s="43" t="s">
        <v>585</v>
      </c>
      <c r="N938" s="43" t="s">
        <v>539</v>
      </c>
      <c r="O938" s="52" t="s">
        <v>326</v>
      </c>
      <c r="P938" s="63" t="s">
        <v>276</v>
      </c>
      <c r="Q938" s="57" t="str">
        <f>MID(Tabla1[[#This Row],[Aplicación]],14,1)</f>
        <v>2</v>
      </c>
      <c r="R938" s="35" t="s">
        <v>265</v>
      </c>
      <c r="S938" s="57" t="str">
        <f>MID(Tabla1[[#This Row],[Aplicación]],6,2)</f>
        <v>05</v>
      </c>
      <c r="T938" s="54" t="str">
        <f>VLOOKUP(Tabla1[[#This Row],[AREA]],Hoja1!A:B,2,FALSE)</f>
        <v>05. Comercio, mercados y consumo</v>
      </c>
      <c r="U938" s="57" t="str">
        <f>MID(Tabla1[[#This Row],[Aplicación]],9,4)</f>
        <v>4312</v>
      </c>
      <c r="V938" s="54" t="str">
        <f>VLOOKUP(Tabla1[[#This Row],[PROGRAMA]],Hoja1!A:B,2,FALSE)</f>
        <v>4312. Mercados</v>
      </c>
      <c r="W938" s="57" t="str">
        <f>MID(Tabla1[[#This Row],[Aplicación]],14,2)</f>
        <v>22</v>
      </c>
      <c r="X938" s="57" t="str">
        <f>MID(Tabla1[[#This Row],[Aplicación]],14,6)</f>
        <v>22799</v>
      </c>
    </row>
    <row r="939" spans="1:24" hidden="1" x14ac:dyDescent="0.25">
      <c r="A939" s="60">
        <v>220240003095</v>
      </c>
      <c r="B939" s="43" t="s">
        <v>390</v>
      </c>
      <c r="C939" s="61">
        <v>45343</v>
      </c>
      <c r="D939" s="60">
        <v>22024001940</v>
      </c>
      <c r="E939" s="43" t="s">
        <v>1459</v>
      </c>
      <c r="F939" s="62">
        <v>2719.08</v>
      </c>
      <c r="G939" s="43" t="s">
        <v>385</v>
      </c>
      <c r="H939" s="43" t="s">
        <v>2398</v>
      </c>
      <c r="I939" s="60">
        <v>220</v>
      </c>
      <c r="J939" s="43" t="s">
        <v>398</v>
      </c>
      <c r="K939" s="43" t="s">
        <v>398</v>
      </c>
      <c r="L939" s="43" t="s">
        <v>413</v>
      </c>
      <c r="M939" s="43" t="s">
        <v>585</v>
      </c>
      <c r="N939" s="43" t="s">
        <v>539</v>
      </c>
      <c r="O939" s="52" t="s">
        <v>326</v>
      </c>
      <c r="P939" s="63" t="s">
        <v>276</v>
      </c>
      <c r="Q939" s="57" t="str">
        <f>MID(Tabla1[[#This Row],[Aplicación]],14,1)</f>
        <v>2</v>
      </c>
      <c r="R939" s="35" t="s">
        <v>265</v>
      </c>
      <c r="S939" s="57" t="str">
        <f>MID(Tabla1[[#This Row],[Aplicación]],6,2)</f>
        <v>11</v>
      </c>
      <c r="T939" s="54" t="str">
        <f>VLOOKUP(Tabla1[[#This Row],[AREA]],Hoja1!A:B,2,FALSE)</f>
        <v>11. Salud pública y seguridad ciudadana</v>
      </c>
      <c r="U939" s="57" t="str">
        <f>MID(Tabla1[[#This Row],[Aplicación]],9,4)</f>
        <v>3111</v>
      </c>
      <c r="V939" s="54" t="str">
        <f>VLOOKUP(Tabla1[[#This Row],[PROGRAMA]],Hoja1!A:B,2,FALSE)</f>
        <v>3111. Protección de la salubridad pública</v>
      </c>
      <c r="W939" s="57" t="str">
        <f>MID(Tabla1[[#This Row],[Aplicación]],14,2)</f>
        <v>22</v>
      </c>
      <c r="X939" s="57" t="str">
        <f>MID(Tabla1[[#This Row],[Aplicación]],14,6)</f>
        <v>22104</v>
      </c>
    </row>
    <row r="940" spans="1:24" hidden="1" x14ac:dyDescent="0.25">
      <c r="A940" s="60">
        <v>220240000721</v>
      </c>
      <c r="B940" s="43" t="s">
        <v>390</v>
      </c>
      <c r="C940" s="61">
        <v>45327</v>
      </c>
      <c r="D940" s="60">
        <v>22024000026</v>
      </c>
      <c r="E940" s="43" t="s">
        <v>1460</v>
      </c>
      <c r="F940" s="62">
        <v>2801</v>
      </c>
      <c r="G940" s="43" t="s">
        <v>64</v>
      </c>
      <c r="H940" s="43" t="s">
        <v>2399</v>
      </c>
      <c r="I940" s="60">
        <v>220</v>
      </c>
      <c r="J940" s="43" t="s">
        <v>398</v>
      </c>
      <c r="K940" s="43" t="s">
        <v>398</v>
      </c>
      <c r="L940" s="43" t="s">
        <v>413</v>
      </c>
      <c r="M940" s="43" t="s">
        <v>585</v>
      </c>
      <c r="N940" s="43" t="s">
        <v>539</v>
      </c>
      <c r="O940" s="52" t="s">
        <v>326</v>
      </c>
      <c r="P940" s="63" t="s">
        <v>276</v>
      </c>
      <c r="Q940" s="57" t="str">
        <f>MID(Tabla1[[#This Row],[Aplicación]],14,1)</f>
        <v>2</v>
      </c>
      <c r="R940" s="35" t="s">
        <v>265</v>
      </c>
      <c r="S940" s="57" t="str">
        <f>MID(Tabla1[[#This Row],[Aplicación]],6,2)</f>
        <v>01</v>
      </c>
      <c r="T940" s="54" t="str">
        <f>VLOOKUP(Tabla1[[#This Row],[AREA]],Hoja1!A:B,2,FALSE)</f>
        <v>01. Alcaldía</v>
      </c>
      <c r="U940" s="57" t="str">
        <f>MID(Tabla1[[#This Row],[Aplicación]],9,4)</f>
        <v>9205</v>
      </c>
      <c r="V940" s="54" t="str">
        <f>VLOOKUP(Tabla1[[#This Row],[PROGRAMA]],Hoja1!A:B,2,FALSE)</f>
        <v>9205. Imprenta municipal</v>
      </c>
      <c r="W940" s="57" t="str">
        <f>MID(Tabla1[[#This Row],[Aplicación]],14,2)</f>
        <v>22</v>
      </c>
      <c r="X940" s="57" t="str">
        <f>MID(Tabla1[[#This Row],[Aplicación]],14,6)</f>
        <v>22199</v>
      </c>
    </row>
    <row r="941" spans="1:24" hidden="1" x14ac:dyDescent="0.25">
      <c r="A941" s="60">
        <v>220240006269</v>
      </c>
      <c r="B941" s="43" t="s">
        <v>390</v>
      </c>
      <c r="C941" s="61">
        <v>45364</v>
      </c>
      <c r="D941" s="60">
        <v>22024003064</v>
      </c>
      <c r="E941" s="43" t="s">
        <v>1283</v>
      </c>
      <c r="F941" s="62">
        <v>2807.2</v>
      </c>
      <c r="G941" s="43" t="s">
        <v>953</v>
      </c>
      <c r="H941" s="43" t="s">
        <v>2400</v>
      </c>
      <c r="I941" s="60">
        <v>220</v>
      </c>
      <c r="J941" s="43" t="s">
        <v>506</v>
      </c>
      <c r="K941" s="43" t="s">
        <v>506</v>
      </c>
      <c r="L941" s="43" t="s">
        <v>399</v>
      </c>
      <c r="M941" s="43" t="s">
        <v>585</v>
      </c>
      <c r="N941" s="43" t="s">
        <v>539</v>
      </c>
      <c r="O941" s="52" t="s">
        <v>326</v>
      </c>
      <c r="P941" s="63" t="s">
        <v>276</v>
      </c>
      <c r="Q941" s="57" t="str">
        <f>MID(Tabla1[[#This Row],[Aplicación]],14,1)</f>
        <v>2</v>
      </c>
      <c r="R941" s="35" t="s">
        <v>265</v>
      </c>
      <c r="S941" s="57" t="str">
        <f>MID(Tabla1[[#This Row],[Aplicación]],6,2)</f>
        <v>10</v>
      </c>
      <c r="T941" s="54" t="str">
        <f>VLOOKUP(Tabla1[[#This Row],[AREA]],Hoja1!A:B,2,FALSE)</f>
        <v>10. Personas mayores, familia y servicios sociales</v>
      </c>
      <c r="U941" s="57" t="str">
        <f>MID(Tabla1[[#This Row],[Aplicación]],9,4)</f>
        <v>2315</v>
      </c>
      <c r="V941" s="54" t="str">
        <f>VLOOKUP(Tabla1[[#This Row],[PROGRAMA]],Hoja1!A:B,2,FALSE)</f>
        <v>2315. Políticas de Igualdad e infancia</v>
      </c>
      <c r="W941" s="57" t="str">
        <f>MID(Tabla1[[#This Row],[Aplicación]],14,2)</f>
        <v>22</v>
      </c>
      <c r="X941" s="57" t="str">
        <f>MID(Tabla1[[#This Row],[Aplicación]],14,6)</f>
        <v>22611</v>
      </c>
    </row>
    <row r="942" spans="1:24" hidden="1" x14ac:dyDescent="0.25">
      <c r="A942" s="60">
        <v>220240004060</v>
      </c>
      <c r="B942" s="43" t="s">
        <v>390</v>
      </c>
      <c r="C942" s="61">
        <v>45353</v>
      </c>
      <c r="D942" s="60">
        <v>22024002469</v>
      </c>
      <c r="E942" s="43" t="s">
        <v>1283</v>
      </c>
      <c r="F942" s="62">
        <v>2813.25</v>
      </c>
      <c r="G942" s="43" t="s">
        <v>878</v>
      </c>
      <c r="H942" s="43" t="s">
        <v>2401</v>
      </c>
      <c r="I942" s="60">
        <v>220</v>
      </c>
      <c r="J942" s="43" t="s">
        <v>398</v>
      </c>
      <c r="K942" s="43" t="s">
        <v>398</v>
      </c>
      <c r="L942" s="43" t="s">
        <v>413</v>
      </c>
      <c r="M942" s="43" t="s">
        <v>585</v>
      </c>
      <c r="N942" s="43" t="s">
        <v>539</v>
      </c>
      <c r="O942" s="52" t="s">
        <v>326</v>
      </c>
      <c r="P942" s="63" t="s">
        <v>276</v>
      </c>
      <c r="Q942" s="57" t="str">
        <f>MID(Tabla1[[#This Row],[Aplicación]],14,1)</f>
        <v>2</v>
      </c>
      <c r="R942" s="35" t="s">
        <v>265</v>
      </c>
      <c r="S942" s="57" t="str">
        <f>MID(Tabla1[[#This Row],[Aplicación]],6,2)</f>
        <v>10</v>
      </c>
      <c r="T942" s="54" t="str">
        <f>VLOOKUP(Tabla1[[#This Row],[AREA]],Hoja1!A:B,2,FALSE)</f>
        <v>10. Personas mayores, familia y servicios sociales</v>
      </c>
      <c r="U942" s="57" t="str">
        <f>MID(Tabla1[[#This Row],[Aplicación]],9,4)</f>
        <v>2315</v>
      </c>
      <c r="V942" s="54" t="str">
        <f>VLOOKUP(Tabla1[[#This Row],[PROGRAMA]],Hoja1!A:B,2,FALSE)</f>
        <v>2315. Políticas de Igualdad e infancia</v>
      </c>
      <c r="W942" s="57" t="str">
        <f>MID(Tabla1[[#This Row],[Aplicación]],14,2)</f>
        <v>22</v>
      </c>
      <c r="X942" s="57" t="str">
        <f>MID(Tabla1[[#This Row],[Aplicación]],14,6)</f>
        <v>22611</v>
      </c>
    </row>
    <row r="943" spans="1:24" hidden="1" x14ac:dyDescent="0.25">
      <c r="A943" s="60">
        <v>220240000776</v>
      </c>
      <c r="B943" s="43" t="s">
        <v>390</v>
      </c>
      <c r="C943" s="61">
        <v>45329</v>
      </c>
      <c r="D943" s="60">
        <v>22024000596</v>
      </c>
      <c r="E943" s="43" t="s">
        <v>1398</v>
      </c>
      <c r="F943" s="62">
        <v>2853.79</v>
      </c>
      <c r="G943" s="43" t="s">
        <v>2402</v>
      </c>
      <c r="H943" s="43" t="s">
        <v>2403</v>
      </c>
      <c r="I943" s="60">
        <v>220</v>
      </c>
      <c r="J943" s="43" t="s">
        <v>592</v>
      </c>
      <c r="K943" s="43" t="s">
        <v>398</v>
      </c>
      <c r="L943" s="43" t="s">
        <v>399</v>
      </c>
      <c r="M943" s="43" t="s">
        <v>585</v>
      </c>
      <c r="N943" s="43" t="s">
        <v>539</v>
      </c>
      <c r="O943" s="52" t="s">
        <v>326</v>
      </c>
      <c r="P943" s="63" t="s">
        <v>276</v>
      </c>
      <c r="Q943" s="57" t="str">
        <f>MID(Tabla1[[#This Row],[Aplicación]],14,1)</f>
        <v>2</v>
      </c>
      <c r="R943" s="35" t="s">
        <v>265</v>
      </c>
      <c r="S943" s="57" t="str">
        <f>MID(Tabla1[[#This Row],[Aplicación]],6,2)</f>
        <v>11</v>
      </c>
      <c r="T943" s="54" t="str">
        <f>VLOOKUP(Tabla1[[#This Row],[AREA]],Hoja1!A:B,2,FALSE)</f>
        <v>11. Salud pública y seguridad ciudadana</v>
      </c>
      <c r="U943" s="57" t="str">
        <f>MID(Tabla1[[#This Row],[Aplicación]],9,4)</f>
        <v>1621</v>
      </c>
      <c r="V943" s="54" t="str">
        <f>VLOOKUP(Tabla1[[#This Row],[PROGRAMA]],Hoja1!A:B,2,FALSE)</f>
        <v>1621. Recogida de residuos</v>
      </c>
      <c r="W943" s="57" t="str">
        <f>MID(Tabla1[[#This Row],[Aplicación]],14,2)</f>
        <v>21</v>
      </c>
      <c r="X943" s="57" t="str">
        <f>MID(Tabla1[[#This Row],[Aplicación]],14,6)</f>
        <v>212</v>
      </c>
    </row>
    <row r="944" spans="1:24" hidden="1" x14ac:dyDescent="0.25">
      <c r="A944" s="60">
        <v>220240003370</v>
      </c>
      <c r="B944" s="43" t="s">
        <v>390</v>
      </c>
      <c r="C944" s="61">
        <v>45348</v>
      </c>
      <c r="D944" s="60">
        <v>22024002488</v>
      </c>
      <c r="E944" s="43" t="s">
        <v>1461</v>
      </c>
      <c r="F944" s="62">
        <v>2876.78</v>
      </c>
      <c r="G944" s="43" t="s">
        <v>935</v>
      </c>
      <c r="H944" s="43" t="s">
        <v>2404</v>
      </c>
      <c r="I944" s="60">
        <v>220</v>
      </c>
      <c r="J944" s="43" t="s">
        <v>398</v>
      </c>
      <c r="K944" s="43" t="s">
        <v>398</v>
      </c>
      <c r="L944" s="43" t="s">
        <v>399</v>
      </c>
      <c r="M944" s="43" t="s">
        <v>585</v>
      </c>
      <c r="N944" s="43" t="s">
        <v>539</v>
      </c>
      <c r="O944" s="52" t="s">
        <v>326</v>
      </c>
      <c r="P944" s="63" t="s">
        <v>276</v>
      </c>
      <c r="Q944" s="57" t="str">
        <f>MID(Tabla1[[#This Row],[Aplicación]],14,1)</f>
        <v>2</v>
      </c>
      <c r="R944" s="35" t="s">
        <v>265</v>
      </c>
      <c r="S944" s="57" t="str">
        <f>MID(Tabla1[[#This Row],[Aplicación]],6,2)</f>
        <v>10</v>
      </c>
      <c r="T944" s="54" t="str">
        <f>VLOOKUP(Tabla1[[#This Row],[AREA]],Hoja1!A:B,2,FALSE)</f>
        <v>10. Personas mayores, familia y servicios sociales</v>
      </c>
      <c r="U944" s="57" t="str">
        <f>MID(Tabla1[[#This Row],[Aplicación]],9,4)</f>
        <v>2311</v>
      </c>
      <c r="V944" s="54" t="str">
        <f>VLOOKUP(Tabla1[[#This Row],[PROGRAMA]],Hoja1!A:B,2,FALSE)</f>
        <v>2311. Intervención social</v>
      </c>
      <c r="W944" s="57" t="str">
        <f>MID(Tabla1[[#This Row],[Aplicación]],14,2)</f>
        <v>22</v>
      </c>
      <c r="X944" s="57" t="str">
        <f>MID(Tabla1[[#This Row],[Aplicación]],14,6)</f>
        <v>22699</v>
      </c>
    </row>
    <row r="945" spans="1:24" hidden="1" x14ac:dyDescent="0.25">
      <c r="A945" s="60">
        <v>220239000099</v>
      </c>
      <c r="B945" s="43" t="s">
        <v>390</v>
      </c>
      <c r="C945" s="61">
        <v>45292</v>
      </c>
      <c r="D945" s="60">
        <v>22024001536</v>
      </c>
      <c r="E945" s="43" t="s">
        <v>1310</v>
      </c>
      <c r="F945" s="62">
        <v>15617.28</v>
      </c>
      <c r="G945" s="43" t="s">
        <v>828</v>
      </c>
      <c r="H945" s="43" t="s">
        <v>2405</v>
      </c>
      <c r="I945" s="60">
        <v>220</v>
      </c>
      <c r="J945" s="43" t="s">
        <v>699</v>
      </c>
      <c r="K945" s="43" t="s">
        <v>398</v>
      </c>
      <c r="L945" s="43" t="s">
        <v>399</v>
      </c>
      <c r="M945" s="43" t="s">
        <v>395</v>
      </c>
      <c r="N945" s="43" t="s">
        <v>396</v>
      </c>
      <c r="O945" s="52" t="s">
        <v>321</v>
      </c>
      <c r="P945" s="63" t="s">
        <v>276</v>
      </c>
      <c r="Q945" s="57" t="str">
        <f>MID(Tabla1[[#This Row],[Aplicación]],14,1)</f>
        <v>2</v>
      </c>
      <c r="R945" s="35" t="s">
        <v>265</v>
      </c>
      <c r="S945" s="57" t="str">
        <f>MID(Tabla1[[#This Row],[Aplicación]],6,2)</f>
        <v>10</v>
      </c>
      <c r="T945" s="54" t="str">
        <f>VLOOKUP(Tabla1[[#This Row],[AREA]],Hoja1!A:B,2,FALSE)</f>
        <v>10. Personas mayores, familia y servicios sociales</v>
      </c>
      <c r="U945" s="57" t="str">
        <f>MID(Tabla1[[#This Row],[Aplicación]],9,4)</f>
        <v>2315</v>
      </c>
      <c r="V945" s="54" t="str">
        <f>VLOOKUP(Tabla1[[#This Row],[PROGRAMA]],Hoja1!A:B,2,FALSE)</f>
        <v>2315. Políticas de Igualdad e infancia</v>
      </c>
      <c r="W945" s="57" t="str">
        <f>MID(Tabla1[[#This Row],[Aplicación]],14,2)</f>
        <v>22</v>
      </c>
      <c r="X945" s="57" t="str">
        <f>MID(Tabla1[[#This Row],[Aplicación]],14,6)</f>
        <v>22619</v>
      </c>
    </row>
    <row r="946" spans="1:24" hidden="1" x14ac:dyDescent="0.25">
      <c r="A946" s="60">
        <v>220240003325</v>
      </c>
      <c r="B946" s="43" t="s">
        <v>390</v>
      </c>
      <c r="C946" s="61">
        <v>45345</v>
      </c>
      <c r="D946" s="60">
        <v>22024001580</v>
      </c>
      <c r="E946" s="43" t="s">
        <v>1462</v>
      </c>
      <c r="F946" s="62">
        <v>15617.28</v>
      </c>
      <c r="G946" s="43" t="s">
        <v>828</v>
      </c>
      <c r="H946" s="43" t="s">
        <v>2406</v>
      </c>
      <c r="I946" s="60">
        <v>220</v>
      </c>
      <c r="J946" s="43" t="s">
        <v>699</v>
      </c>
      <c r="K946" s="43" t="s">
        <v>398</v>
      </c>
      <c r="L946" s="43" t="s">
        <v>399</v>
      </c>
      <c r="M946" s="43" t="s">
        <v>395</v>
      </c>
      <c r="N946" s="43" t="s">
        <v>396</v>
      </c>
      <c r="O946" s="52" t="s">
        <v>321</v>
      </c>
      <c r="P946" s="63" t="s">
        <v>276</v>
      </c>
      <c r="Q946" s="57" t="str">
        <f>MID(Tabla1[[#This Row],[Aplicación]],14,1)</f>
        <v>2</v>
      </c>
      <c r="R946" s="35" t="s">
        <v>265</v>
      </c>
      <c r="S946" s="57" t="str">
        <f>MID(Tabla1[[#This Row],[Aplicación]],6,2)</f>
        <v>06</v>
      </c>
      <c r="T946" s="54" t="str">
        <f>VLOOKUP(Tabla1[[#This Row],[AREA]],Hoja1!A:B,2,FALSE)</f>
        <v>06. Educación y cultura</v>
      </c>
      <c r="U946" s="57" t="str">
        <f>MID(Tabla1[[#This Row],[Aplicación]],9,4)</f>
        <v>3231</v>
      </c>
      <c r="V946" s="54" t="str">
        <f>VLOOKUP(Tabla1[[#This Row],[PROGRAMA]],Hoja1!A:B,2,FALSE)</f>
        <v>3231. Escuelas infantiles</v>
      </c>
      <c r="W946" s="57" t="str">
        <f>MID(Tabla1[[#This Row],[Aplicación]],14,2)</f>
        <v>22</v>
      </c>
      <c r="X946" s="57" t="str">
        <f>MID(Tabla1[[#This Row],[Aplicación]],14,6)</f>
        <v>22619</v>
      </c>
    </row>
    <row r="947" spans="1:24" hidden="1" x14ac:dyDescent="0.25">
      <c r="A947" s="60">
        <v>220240003049</v>
      </c>
      <c r="B947" s="43" t="s">
        <v>390</v>
      </c>
      <c r="C947" s="61">
        <v>45343</v>
      </c>
      <c r="D947" s="60">
        <v>22024001695</v>
      </c>
      <c r="E947" s="43" t="s">
        <v>1413</v>
      </c>
      <c r="F947" s="62">
        <v>2885.81</v>
      </c>
      <c r="G947" s="43" t="s">
        <v>18</v>
      </c>
      <c r="H947" s="43" t="s">
        <v>2407</v>
      </c>
      <c r="I947" s="60">
        <v>220</v>
      </c>
      <c r="J947" s="43" t="s">
        <v>398</v>
      </c>
      <c r="K947" s="43" t="s">
        <v>398</v>
      </c>
      <c r="L947" s="43" t="s">
        <v>399</v>
      </c>
      <c r="M947" s="43" t="s">
        <v>585</v>
      </c>
      <c r="N947" s="43" t="s">
        <v>539</v>
      </c>
      <c r="O947" s="52" t="s">
        <v>326</v>
      </c>
      <c r="P947" s="63" t="s">
        <v>276</v>
      </c>
      <c r="Q947" s="57" t="str">
        <f>MID(Tabla1[[#This Row],[Aplicación]],14,1)</f>
        <v>2</v>
      </c>
      <c r="R947" s="35" t="s">
        <v>265</v>
      </c>
      <c r="S947" s="57" t="str">
        <f>MID(Tabla1[[#This Row],[Aplicación]],6,2)</f>
        <v>07</v>
      </c>
      <c r="T947" s="54" t="str">
        <f>VLOOKUP(Tabla1[[#This Row],[AREA]],Hoja1!A:B,2,FALSE)</f>
        <v>07. Medio ambiente</v>
      </c>
      <c r="U947" s="57" t="str">
        <f>MID(Tabla1[[#This Row],[Aplicación]],9,4)</f>
        <v>1701</v>
      </c>
      <c r="V947" s="54" t="str">
        <f>VLOOKUP(Tabla1[[#This Row],[PROGRAMA]],Hoja1!A:B,2,FALSE)</f>
        <v>1701. Dirección del área de medio ambiente</v>
      </c>
      <c r="W947" s="57" t="str">
        <f>MID(Tabla1[[#This Row],[Aplicación]],14,2)</f>
        <v>21</v>
      </c>
      <c r="X947" s="57" t="str">
        <f>MID(Tabla1[[#This Row],[Aplicación]],14,6)</f>
        <v>213</v>
      </c>
    </row>
    <row r="948" spans="1:24" hidden="1" x14ac:dyDescent="0.25">
      <c r="A948" s="60">
        <v>220239000802</v>
      </c>
      <c r="B948" s="43" t="s">
        <v>390</v>
      </c>
      <c r="C948" s="61">
        <v>45292</v>
      </c>
      <c r="D948" s="60">
        <v>22024001335</v>
      </c>
      <c r="E948" s="43" t="s">
        <v>1303</v>
      </c>
      <c r="F948" s="62">
        <v>37000</v>
      </c>
      <c r="G948" s="43" t="s">
        <v>1005</v>
      </c>
      <c r="H948" s="43" t="s">
        <v>2409</v>
      </c>
      <c r="I948" s="60">
        <v>220</v>
      </c>
      <c r="J948" s="43" t="s">
        <v>393</v>
      </c>
      <c r="K948" s="43" t="s">
        <v>393</v>
      </c>
      <c r="L948" s="43" t="s">
        <v>399</v>
      </c>
      <c r="M948" s="43" t="s">
        <v>395</v>
      </c>
      <c r="N948" s="43" t="s">
        <v>396</v>
      </c>
      <c r="O948" s="52" t="s">
        <v>321</v>
      </c>
      <c r="P948" s="63" t="s">
        <v>276</v>
      </c>
      <c r="Q948" s="57" t="str">
        <f>MID(Tabla1[[#This Row],[Aplicación]],14,1)</f>
        <v>2</v>
      </c>
      <c r="R948" s="35" t="s">
        <v>265</v>
      </c>
      <c r="S948" s="57" t="str">
        <f>MID(Tabla1[[#This Row],[Aplicación]],6,2)</f>
        <v>10</v>
      </c>
      <c r="T948" s="54" t="str">
        <f>VLOOKUP(Tabla1[[#This Row],[AREA]],Hoja1!A:B,2,FALSE)</f>
        <v>10. Personas mayores, familia y servicios sociales</v>
      </c>
      <c r="U948" s="57" t="str">
        <f>MID(Tabla1[[#This Row],[Aplicación]],9,4)</f>
        <v>2412</v>
      </c>
      <c r="V948" s="54" t="str">
        <f>VLOOKUP(Tabla1[[#This Row],[PROGRAMA]],Hoja1!A:B,2,FALSE)</f>
        <v>2412. Formación para el empleo</v>
      </c>
      <c r="W948" s="57" t="str">
        <f>MID(Tabla1[[#This Row],[Aplicación]],14,2)</f>
        <v>22</v>
      </c>
      <c r="X948" s="57" t="str">
        <f>MID(Tabla1[[#This Row],[Aplicación]],14,6)</f>
        <v>22799</v>
      </c>
    </row>
    <row r="949" spans="1:24" hidden="1" x14ac:dyDescent="0.25">
      <c r="A949" s="60">
        <v>220240001668</v>
      </c>
      <c r="B949" s="43" t="s">
        <v>390</v>
      </c>
      <c r="C949" s="61">
        <v>45341</v>
      </c>
      <c r="D949" s="60">
        <v>22024000099</v>
      </c>
      <c r="E949" s="43" t="s">
        <v>1390</v>
      </c>
      <c r="F949" s="62">
        <v>2904</v>
      </c>
      <c r="G949" s="43" t="s">
        <v>352</v>
      </c>
      <c r="H949" s="43" t="s">
        <v>2410</v>
      </c>
      <c r="I949" s="60">
        <v>220</v>
      </c>
      <c r="J949" s="43" t="s">
        <v>398</v>
      </c>
      <c r="K949" s="43" t="s">
        <v>398</v>
      </c>
      <c r="L949" s="43" t="s">
        <v>399</v>
      </c>
      <c r="M949" s="43" t="s">
        <v>585</v>
      </c>
      <c r="N949" s="43" t="s">
        <v>539</v>
      </c>
      <c r="O949" s="52" t="s">
        <v>326</v>
      </c>
      <c r="P949" s="63" t="s">
        <v>276</v>
      </c>
      <c r="Q949" s="57" t="str">
        <f>MID(Tabla1[[#This Row],[Aplicación]],14,1)</f>
        <v>2</v>
      </c>
      <c r="R949" s="35" t="s">
        <v>265</v>
      </c>
      <c r="S949" s="57" t="str">
        <f>MID(Tabla1[[#This Row],[Aplicación]],6,2)</f>
        <v>08</v>
      </c>
      <c r="T949" s="54" t="str">
        <f>VLOOKUP(Tabla1[[#This Row],[AREA]],Hoja1!A:B,2,FALSE)</f>
        <v>08. Tráfico y movilidad</v>
      </c>
      <c r="U949" s="57" t="str">
        <f>MID(Tabla1[[#This Row],[Aplicación]],9,4)</f>
        <v>1532</v>
      </c>
      <c r="V949" s="54" t="str">
        <f>VLOOKUP(Tabla1[[#This Row],[PROGRAMA]],Hoja1!A:B,2,FALSE)</f>
        <v>1532. Pavimentación vias públicas y otros servicios urbanísticos</v>
      </c>
      <c r="W949" s="57" t="str">
        <f>MID(Tabla1[[#This Row],[Aplicación]],14,2)</f>
        <v>21</v>
      </c>
      <c r="X949" s="57" t="str">
        <f>MID(Tabla1[[#This Row],[Aplicación]],14,6)</f>
        <v>213</v>
      </c>
    </row>
    <row r="950" spans="1:24" hidden="1" x14ac:dyDescent="0.25">
      <c r="A950" s="60">
        <v>220240000830</v>
      </c>
      <c r="B950" s="43" t="s">
        <v>390</v>
      </c>
      <c r="C950" s="61">
        <v>45330</v>
      </c>
      <c r="D950" s="60">
        <v>22024001007</v>
      </c>
      <c r="E950" s="43" t="s">
        <v>1174</v>
      </c>
      <c r="F950" s="62">
        <v>2959.1</v>
      </c>
      <c r="G950" s="43" t="s">
        <v>28</v>
      </c>
      <c r="H950" s="43" t="s">
        <v>2411</v>
      </c>
      <c r="I950" s="60">
        <v>220</v>
      </c>
      <c r="J950" s="43" t="s">
        <v>398</v>
      </c>
      <c r="K950" s="43" t="s">
        <v>398</v>
      </c>
      <c r="L950" s="43" t="s">
        <v>399</v>
      </c>
      <c r="M950" s="43" t="s">
        <v>585</v>
      </c>
      <c r="N950" s="43" t="s">
        <v>539</v>
      </c>
      <c r="O950" s="52" t="s">
        <v>326</v>
      </c>
      <c r="P950" s="63" t="s">
        <v>276</v>
      </c>
      <c r="Q950" s="57" t="str">
        <f>MID(Tabla1[[#This Row],[Aplicación]],14,1)</f>
        <v>2</v>
      </c>
      <c r="R950" s="35" t="s">
        <v>265</v>
      </c>
      <c r="S950" s="57" t="str">
        <f>MID(Tabla1[[#This Row],[Aplicación]],6,2)</f>
        <v>11</v>
      </c>
      <c r="T950" s="54" t="str">
        <f>VLOOKUP(Tabla1[[#This Row],[AREA]],Hoja1!A:B,2,FALSE)</f>
        <v>11. Salud pública y seguridad ciudadana</v>
      </c>
      <c r="U950" s="57" t="str">
        <f>MID(Tabla1[[#This Row],[Aplicación]],9,4)</f>
        <v>1321</v>
      </c>
      <c r="V950" s="54" t="str">
        <f>VLOOKUP(Tabla1[[#This Row],[PROGRAMA]],Hoja1!A:B,2,FALSE)</f>
        <v>1321. Policía municipal</v>
      </c>
      <c r="W950" s="57" t="str">
        <f>MID(Tabla1[[#This Row],[Aplicación]],14,2)</f>
        <v>21</v>
      </c>
      <c r="X950" s="57" t="str">
        <f>MID(Tabla1[[#This Row],[Aplicación]],14,6)</f>
        <v>213</v>
      </c>
    </row>
    <row r="951" spans="1:24" hidden="1" x14ac:dyDescent="0.25">
      <c r="A951" s="60">
        <v>220239000351</v>
      </c>
      <c r="B951" s="43" t="s">
        <v>390</v>
      </c>
      <c r="C951" s="61">
        <v>45292</v>
      </c>
      <c r="D951" s="60">
        <v>22024001441</v>
      </c>
      <c r="E951" s="43" t="s">
        <v>1463</v>
      </c>
      <c r="F951" s="62">
        <v>697.87</v>
      </c>
      <c r="G951" s="43" t="s">
        <v>18</v>
      </c>
      <c r="H951" s="43" t="s">
        <v>1038</v>
      </c>
      <c r="I951" s="60">
        <v>220</v>
      </c>
      <c r="J951" s="43" t="s">
        <v>398</v>
      </c>
      <c r="K951" s="43" t="s">
        <v>398</v>
      </c>
      <c r="L951" s="43" t="s">
        <v>399</v>
      </c>
      <c r="M951" s="43" t="s">
        <v>585</v>
      </c>
      <c r="N951" s="43" t="s">
        <v>539</v>
      </c>
      <c r="O951" s="52" t="s">
        <v>326</v>
      </c>
      <c r="P951" s="63" t="s">
        <v>276</v>
      </c>
      <c r="Q951" s="57" t="str">
        <f>MID(Tabla1[[#This Row],[Aplicación]],14,1)</f>
        <v>2</v>
      </c>
      <c r="R951" s="35" t="s">
        <v>265</v>
      </c>
      <c r="S951" s="57" t="str">
        <f>MID(Tabla1[[#This Row],[Aplicación]],6,2)</f>
        <v>06</v>
      </c>
      <c r="T951" s="54" t="str">
        <f>VLOOKUP(Tabla1[[#This Row],[AREA]],Hoja1!A:B,2,FALSE)</f>
        <v>06. Educación y cultura</v>
      </c>
      <c r="U951" s="57" t="str">
        <f>MID(Tabla1[[#This Row],[Aplicación]],9,4)</f>
        <v>3341</v>
      </c>
      <c r="V951" s="54" t="str">
        <f>VLOOKUP(Tabla1[[#This Row],[PROGRAMA]],Hoja1!A:B,2,FALSE)</f>
        <v>3341. Coordinación de políticas culturales</v>
      </c>
      <c r="W951" s="57" t="str">
        <f>MID(Tabla1[[#This Row],[Aplicación]],14,2)</f>
        <v>22</v>
      </c>
      <c r="X951" s="57" t="str">
        <f>MID(Tabla1[[#This Row],[Aplicación]],14,6)</f>
        <v>22701</v>
      </c>
    </row>
    <row r="952" spans="1:24" hidden="1" x14ac:dyDescent="0.25">
      <c r="A952" s="60">
        <v>220240000739</v>
      </c>
      <c r="B952" s="43" t="s">
        <v>390</v>
      </c>
      <c r="C952" s="61">
        <v>45327</v>
      </c>
      <c r="D952" s="60">
        <v>22024000084</v>
      </c>
      <c r="E952" s="43" t="s">
        <v>1287</v>
      </c>
      <c r="F952" s="62">
        <v>3000</v>
      </c>
      <c r="G952" s="43" t="s">
        <v>86</v>
      </c>
      <c r="H952" s="43" t="s">
        <v>2412</v>
      </c>
      <c r="I952" s="60">
        <v>220</v>
      </c>
      <c r="J952" s="43" t="s">
        <v>398</v>
      </c>
      <c r="K952" s="43" t="s">
        <v>398</v>
      </c>
      <c r="L952" s="43" t="s">
        <v>413</v>
      </c>
      <c r="M952" s="43" t="s">
        <v>585</v>
      </c>
      <c r="N952" s="43" t="s">
        <v>539</v>
      </c>
      <c r="O952" s="52" t="s">
        <v>326</v>
      </c>
      <c r="P952" s="63" t="s">
        <v>276</v>
      </c>
      <c r="Q952" s="57" t="str">
        <f>MID(Tabla1[[#This Row],[Aplicación]],14,1)</f>
        <v>2</v>
      </c>
      <c r="R952" s="35" t="s">
        <v>265</v>
      </c>
      <c r="S952" s="57" t="str">
        <f>MID(Tabla1[[#This Row],[Aplicación]],6,2)</f>
        <v>10</v>
      </c>
      <c r="T952" s="54" t="str">
        <f>VLOOKUP(Tabla1[[#This Row],[AREA]],Hoja1!A:B,2,FALSE)</f>
        <v>10. Personas mayores, familia y servicios sociales</v>
      </c>
      <c r="U952" s="57" t="str">
        <f>MID(Tabla1[[#This Row],[Aplicación]],9,4)</f>
        <v>2311</v>
      </c>
      <c r="V952" s="54" t="str">
        <f>VLOOKUP(Tabla1[[#This Row],[PROGRAMA]],Hoja1!A:B,2,FALSE)</f>
        <v>2311. Intervención social</v>
      </c>
      <c r="W952" s="57" t="str">
        <f>MID(Tabla1[[#This Row],[Aplicación]],14,2)</f>
        <v>21</v>
      </c>
      <c r="X952" s="57" t="str">
        <f>MID(Tabla1[[#This Row],[Aplicación]],14,6)</f>
        <v>212</v>
      </c>
    </row>
    <row r="953" spans="1:24" hidden="1" x14ac:dyDescent="0.25">
      <c r="A953" s="60">
        <v>220240003344</v>
      </c>
      <c r="B953" s="43" t="s">
        <v>390</v>
      </c>
      <c r="C953" s="61">
        <v>45348</v>
      </c>
      <c r="D953" s="60">
        <v>22024001822</v>
      </c>
      <c r="E953" s="43" t="s">
        <v>1353</v>
      </c>
      <c r="F953" s="62">
        <v>3000</v>
      </c>
      <c r="G953" s="43" t="s">
        <v>37</v>
      </c>
      <c r="H953" s="43" t="s">
        <v>2413</v>
      </c>
      <c r="I953" s="60">
        <v>220</v>
      </c>
      <c r="J953" s="43" t="s">
        <v>398</v>
      </c>
      <c r="K953" s="43" t="s">
        <v>398</v>
      </c>
      <c r="L953" s="43" t="s">
        <v>413</v>
      </c>
      <c r="M953" s="43" t="s">
        <v>585</v>
      </c>
      <c r="N953" s="43" t="s">
        <v>539</v>
      </c>
      <c r="O953" s="52" t="s">
        <v>326</v>
      </c>
      <c r="P953" s="63" t="s">
        <v>276</v>
      </c>
      <c r="Q953" s="57" t="str">
        <f>MID(Tabla1[[#This Row],[Aplicación]],14,1)</f>
        <v>2</v>
      </c>
      <c r="R953" s="35" t="s">
        <v>265</v>
      </c>
      <c r="S953" s="57" t="str">
        <f>MID(Tabla1[[#This Row],[Aplicación]],6,2)</f>
        <v>11</v>
      </c>
      <c r="T953" s="54" t="str">
        <f>VLOOKUP(Tabla1[[#This Row],[AREA]],Hoja1!A:B,2,FALSE)</f>
        <v>11. Salud pública y seguridad ciudadana</v>
      </c>
      <c r="U953" s="57" t="str">
        <f>MID(Tabla1[[#This Row],[Aplicación]],9,4)</f>
        <v>3111</v>
      </c>
      <c r="V953" s="54" t="str">
        <f>VLOOKUP(Tabla1[[#This Row],[PROGRAMA]],Hoja1!A:B,2,FALSE)</f>
        <v>3111. Protección de la salubridad pública</v>
      </c>
      <c r="W953" s="57" t="str">
        <f>MID(Tabla1[[#This Row],[Aplicación]],14,2)</f>
        <v>22</v>
      </c>
      <c r="X953" s="57" t="str">
        <f>MID(Tabla1[[#This Row],[Aplicación]],14,6)</f>
        <v>22199</v>
      </c>
    </row>
    <row r="954" spans="1:24" hidden="1" x14ac:dyDescent="0.25">
      <c r="A954" s="60">
        <v>220240000751</v>
      </c>
      <c r="B954" s="43" t="s">
        <v>390</v>
      </c>
      <c r="C954" s="61">
        <v>45327</v>
      </c>
      <c r="D954" s="60">
        <v>22024000430</v>
      </c>
      <c r="E954" s="43" t="s">
        <v>1464</v>
      </c>
      <c r="F954" s="62">
        <v>3000</v>
      </c>
      <c r="G954" s="43" t="s">
        <v>30</v>
      </c>
      <c r="H954" s="43" t="s">
        <v>2414</v>
      </c>
      <c r="I954" s="60">
        <v>220</v>
      </c>
      <c r="J954" s="43" t="s">
        <v>398</v>
      </c>
      <c r="K954" s="43" t="s">
        <v>398</v>
      </c>
      <c r="L954" s="43" t="s">
        <v>413</v>
      </c>
      <c r="M954" s="43" t="s">
        <v>585</v>
      </c>
      <c r="N954" s="43" t="s">
        <v>539</v>
      </c>
      <c r="O954" s="52" t="s">
        <v>326</v>
      </c>
      <c r="P954" s="63" t="s">
        <v>276</v>
      </c>
      <c r="Q954" s="57" t="str">
        <f>MID(Tabla1[[#This Row],[Aplicación]],14,1)</f>
        <v>2</v>
      </c>
      <c r="R954" s="35" t="s">
        <v>265</v>
      </c>
      <c r="S954" s="57" t="str">
        <f>MID(Tabla1[[#This Row],[Aplicación]],6,2)</f>
        <v>11</v>
      </c>
      <c r="T954" s="54" t="str">
        <f>VLOOKUP(Tabla1[[#This Row],[AREA]],Hoja1!A:B,2,FALSE)</f>
        <v>11. Salud pública y seguridad ciudadana</v>
      </c>
      <c r="U954" s="57" t="str">
        <f>MID(Tabla1[[#This Row],[Aplicación]],9,4)</f>
        <v>3111</v>
      </c>
      <c r="V954" s="54" t="str">
        <f>VLOOKUP(Tabla1[[#This Row],[PROGRAMA]],Hoja1!A:B,2,FALSE)</f>
        <v>3111. Protección de la salubridad pública</v>
      </c>
      <c r="W954" s="57" t="str">
        <f>MID(Tabla1[[#This Row],[Aplicación]],14,2)</f>
        <v>22</v>
      </c>
      <c r="X954" s="57" t="str">
        <f>MID(Tabla1[[#This Row],[Aplicación]],14,6)</f>
        <v>22103</v>
      </c>
    </row>
    <row r="955" spans="1:24" hidden="1" x14ac:dyDescent="0.25">
      <c r="A955" s="60">
        <v>220240004069</v>
      </c>
      <c r="B955" s="43" t="s">
        <v>390</v>
      </c>
      <c r="C955" s="61">
        <v>45353</v>
      </c>
      <c r="D955" s="60">
        <v>22024002764</v>
      </c>
      <c r="E955" s="43" t="s">
        <v>1206</v>
      </c>
      <c r="F955" s="62">
        <v>3000</v>
      </c>
      <c r="G955" s="43" t="s">
        <v>361</v>
      </c>
      <c r="H955" s="43" t="s">
        <v>2415</v>
      </c>
      <c r="I955" s="60">
        <v>220</v>
      </c>
      <c r="J955" s="43" t="s">
        <v>398</v>
      </c>
      <c r="K955" s="43" t="s">
        <v>398</v>
      </c>
      <c r="L955" s="43" t="s">
        <v>413</v>
      </c>
      <c r="M955" s="43" t="s">
        <v>585</v>
      </c>
      <c r="N955" s="43" t="s">
        <v>539</v>
      </c>
      <c r="O955" s="52" t="s">
        <v>326</v>
      </c>
      <c r="P955" s="63" t="s">
        <v>276</v>
      </c>
      <c r="Q955" s="57" t="str">
        <f>MID(Tabla1[[#This Row],[Aplicación]],14,1)</f>
        <v>2</v>
      </c>
      <c r="R955" s="35" t="s">
        <v>265</v>
      </c>
      <c r="S955" s="57" t="str">
        <f>MID(Tabla1[[#This Row],[Aplicación]],6,2)</f>
        <v>04</v>
      </c>
      <c r="T955" s="54" t="str">
        <f>VLOOKUP(Tabla1[[#This Row],[AREA]],Hoja1!A:B,2,FALSE)</f>
        <v>04. Hacienda, personal y modernización administrativa</v>
      </c>
      <c r="U955" s="57" t="str">
        <f>MID(Tabla1[[#This Row],[Aplicación]],9,4)</f>
        <v>9231</v>
      </c>
      <c r="V955" s="54" t="str">
        <f>VLOOKUP(Tabla1[[#This Row],[PROGRAMA]],Hoja1!A:B,2,FALSE)</f>
        <v>9231. Información, registro y gestión del padrón</v>
      </c>
      <c r="W955" s="57" t="str">
        <f>MID(Tabla1[[#This Row],[Aplicación]],14,2)</f>
        <v>22</v>
      </c>
      <c r="X955" s="57" t="str">
        <f>MID(Tabla1[[#This Row],[Aplicación]],14,6)</f>
        <v>22799</v>
      </c>
    </row>
    <row r="956" spans="1:24" hidden="1" x14ac:dyDescent="0.25">
      <c r="A956" s="60">
        <v>220240000740</v>
      </c>
      <c r="B956" s="43" t="s">
        <v>390</v>
      </c>
      <c r="C956" s="61">
        <v>45327</v>
      </c>
      <c r="D956" s="60">
        <v>22024000088</v>
      </c>
      <c r="E956" s="43" t="s">
        <v>1342</v>
      </c>
      <c r="F956" s="62">
        <v>3025</v>
      </c>
      <c r="G956" s="43" t="s">
        <v>95</v>
      </c>
      <c r="H956" s="43" t="s">
        <v>2416</v>
      </c>
      <c r="I956" s="60">
        <v>220</v>
      </c>
      <c r="J956" s="43" t="s">
        <v>398</v>
      </c>
      <c r="K956" s="43" t="s">
        <v>398</v>
      </c>
      <c r="L956" s="43" t="s">
        <v>399</v>
      </c>
      <c r="M956" s="43" t="s">
        <v>585</v>
      </c>
      <c r="N956" s="43" t="s">
        <v>539</v>
      </c>
      <c r="O956" s="52" t="s">
        <v>326</v>
      </c>
      <c r="P956" s="63" t="s">
        <v>276</v>
      </c>
      <c r="Q956" s="57" t="str">
        <f>MID(Tabla1[[#This Row],[Aplicación]],14,1)</f>
        <v>2</v>
      </c>
      <c r="R956" s="35" t="s">
        <v>265</v>
      </c>
      <c r="S956" s="57" t="str">
        <f>MID(Tabla1[[#This Row],[Aplicación]],6,2)</f>
        <v>05</v>
      </c>
      <c r="T956" s="54" t="str">
        <f>VLOOKUP(Tabla1[[#This Row],[AREA]],Hoja1!A:B,2,FALSE)</f>
        <v>05. Comercio, mercados y consumo</v>
      </c>
      <c r="U956" s="57" t="str">
        <f>MID(Tabla1[[#This Row],[Aplicación]],9,4)</f>
        <v>4312</v>
      </c>
      <c r="V956" s="54" t="str">
        <f>VLOOKUP(Tabla1[[#This Row],[PROGRAMA]],Hoja1!A:B,2,FALSE)</f>
        <v>4312. Mercados</v>
      </c>
      <c r="W956" s="57" t="str">
        <f>MID(Tabla1[[#This Row],[Aplicación]],14,2)</f>
        <v>22</v>
      </c>
      <c r="X956" s="57" t="str">
        <f>MID(Tabla1[[#This Row],[Aplicación]],14,6)</f>
        <v>22799</v>
      </c>
    </row>
    <row r="957" spans="1:24" hidden="1" x14ac:dyDescent="0.25">
      <c r="A957" s="60">
        <v>220240005367</v>
      </c>
      <c r="B957" s="43" t="s">
        <v>390</v>
      </c>
      <c r="C957" s="61">
        <v>45359</v>
      </c>
      <c r="D957" s="60">
        <v>22024003294</v>
      </c>
      <c r="E957" s="43" t="s">
        <v>1216</v>
      </c>
      <c r="F957" s="62">
        <v>3025</v>
      </c>
      <c r="G957" s="43" t="s">
        <v>42</v>
      </c>
      <c r="H957" s="43" t="s">
        <v>2417</v>
      </c>
      <c r="I957" s="60">
        <v>220</v>
      </c>
      <c r="J957" s="43" t="s">
        <v>398</v>
      </c>
      <c r="K957" s="43" t="s">
        <v>398</v>
      </c>
      <c r="L957" s="43" t="s">
        <v>399</v>
      </c>
      <c r="M957" s="43" t="s">
        <v>585</v>
      </c>
      <c r="N957" s="43" t="s">
        <v>539</v>
      </c>
      <c r="O957" s="52" t="s">
        <v>326</v>
      </c>
      <c r="P957" s="63" t="s">
        <v>276</v>
      </c>
      <c r="Q957" s="57" t="str">
        <f>MID(Tabla1[[#This Row],[Aplicación]],14,1)</f>
        <v>2</v>
      </c>
      <c r="R957" s="35" t="s">
        <v>265</v>
      </c>
      <c r="S957" s="57" t="str">
        <f>MID(Tabla1[[#This Row],[Aplicación]],6,2)</f>
        <v>06</v>
      </c>
      <c r="T957" s="54" t="str">
        <f>VLOOKUP(Tabla1[[#This Row],[AREA]],Hoja1!A:B,2,FALSE)</f>
        <v>06. Educación y cultura</v>
      </c>
      <c r="U957" s="57" t="str">
        <f>MID(Tabla1[[#This Row],[Aplicación]],9,4)</f>
        <v>3231</v>
      </c>
      <c r="V957" s="54" t="str">
        <f>VLOOKUP(Tabla1[[#This Row],[PROGRAMA]],Hoja1!A:B,2,FALSE)</f>
        <v>3231. Escuelas infantiles</v>
      </c>
      <c r="W957" s="57" t="str">
        <f>MID(Tabla1[[#This Row],[Aplicación]],14,2)</f>
        <v>22</v>
      </c>
      <c r="X957" s="57" t="str">
        <f>MID(Tabla1[[#This Row],[Aplicación]],14,6)</f>
        <v>22799</v>
      </c>
    </row>
    <row r="958" spans="1:24" hidden="1" x14ac:dyDescent="0.25">
      <c r="A958" s="60">
        <v>220240000786</v>
      </c>
      <c r="B958" s="43" t="s">
        <v>390</v>
      </c>
      <c r="C958" s="61">
        <v>45329</v>
      </c>
      <c r="D958" s="60">
        <v>22024000618</v>
      </c>
      <c r="E958" s="43" t="s">
        <v>1333</v>
      </c>
      <c r="F958" s="62">
        <v>692</v>
      </c>
      <c r="G958" s="43" t="s">
        <v>331</v>
      </c>
      <c r="H958" s="43" t="s">
        <v>2418</v>
      </c>
      <c r="I958" s="60">
        <v>220</v>
      </c>
      <c r="J958" s="43" t="s">
        <v>393</v>
      </c>
      <c r="K958" s="43" t="s">
        <v>393</v>
      </c>
      <c r="L958" s="43" t="s">
        <v>413</v>
      </c>
      <c r="M958" s="43" t="s">
        <v>585</v>
      </c>
      <c r="N958" s="43" t="s">
        <v>539</v>
      </c>
      <c r="O958" s="52" t="s">
        <v>326</v>
      </c>
      <c r="P958" s="63" t="s">
        <v>276</v>
      </c>
      <c r="Q958" s="57" t="str">
        <f>MID(Tabla1[[#This Row],[Aplicación]],14,1)</f>
        <v>2</v>
      </c>
      <c r="R958" s="35" t="s">
        <v>265</v>
      </c>
      <c r="S958" s="57" t="str">
        <f>MID(Tabla1[[#This Row],[Aplicación]],6,2)</f>
        <v>01</v>
      </c>
      <c r="T958" s="54" t="str">
        <f>VLOOKUP(Tabla1[[#This Row],[AREA]],Hoja1!A:B,2,FALSE)</f>
        <v>01. Alcaldía</v>
      </c>
      <c r="U958" s="57" t="str">
        <f>MID(Tabla1[[#This Row],[Aplicación]],9,4)</f>
        <v>9206</v>
      </c>
      <c r="V958" s="54" t="str">
        <f>VLOOKUP(Tabla1[[#This Row],[PROGRAMA]],Hoja1!A:B,2,FALSE)</f>
        <v>9206. Archivo municipal</v>
      </c>
      <c r="W958" s="57" t="str">
        <f>MID(Tabla1[[#This Row],[Aplicación]],14,2)</f>
        <v>22</v>
      </c>
      <c r="X958" s="57" t="str">
        <f>MID(Tabla1[[#This Row],[Aplicación]],14,6)</f>
        <v>22001</v>
      </c>
    </row>
    <row r="959" spans="1:24" hidden="1" x14ac:dyDescent="0.25">
      <c r="A959" s="60">
        <v>220239000710</v>
      </c>
      <c r="B959" s="43" t="s">
        <v>390</v>
      </c>
      <c r="C959" s="61">
        <v>45292</v>
      </c>
      <c r="D959" s="60">
        <v>22024001327</v>
      </c>
      <c r="E959" s="43" t="s">
        <v>1189</v>
      </c>
      <c r="F959" s="62">
        <v>689.23</v>
      </c>
      <c r="G959" s="43" t="s">
        <v>2375</v>
      </c>
      <c r="H959" s="43" t="s">
        <v>2419</v>
      </c>
      <c r="I959" s="60">
        <v>220</v>
      </c>
      <c r="J959" s="43" t="s">
        <v>486</v>
      </c>
      <c r="K959" s="43" t="s">
        <v>486</v>
      </c>
      <c r="L959" s="43" t="s">
        <v>399</v>
      </c>
      <c r="M959" s="43" t="s">
        <v>585</v>
      </c>
      <c r="N959" s="43" t="s">
        <v>539</v>
      </c>
      <c r="O959" s="52" t="s">
        <v>326</v>
      </c>
      <c r="P959" s="63" t="s">
        <v>276</v>
      </c>
      <c r="Q959" s="57" t="str">
        <f>MID(Tabla1[[#This Row],[Aplicación]],14,1)</f>
        <v>2</v>
      </c>
      <c r="R959" s="35" t="s">
        <v>265</v>
      </c>
      <c r="S959" s="57" t="str">
        <f>MID(Tabla1[[#This Row],[Aplicación]],6,2)</f>
        <v>10</v>
      </c>
      <c r="T959" s="54" t="str">
        <f>VLOOKUP(Tabla1[[#This Row],[AREA]],Hoja1!A:B,2,FALSE)</f>
        <v>10. Personas mayores, familia y servicios sociales</v>
      </c>
      <c r="U959" s="57" t="str">
        <f>MID(Tabla1[[#This Row],[Aplicación]],9,4)</f>
        <v>2312</v>
      </c>
      <c r="V959" s="54" t="str">
        <f>VLOOKUP(Tabla1[[#This Row],[PROGRAMA]],Hoja1!A:B,2,FALSE)</f>
        <v>2312. Iniciativas sociales</v>
      </c>
      <c r="W959" s="57" t="str">
        <f>MID(Tabla1[[#This Row],[Aplicación]],14,2)</f>
        <v>22</v>
      </c>
      <c r="X959" s="57" t="str">
        <f>MID(Tabla1[[#This Row],[Aplicación]],14,6)</f>
        <v>22799</v>
      </c>
    </row>
    <row r="960" spans="1:24" hidden="1" x14ac:dyDescent="0.25">
      <c r="A960" s="60">
        <v>220240004082</v>
      </c>
      <c r="B960" s="43" t="s">
        <v>390</v>
      </c>
      <c r="C960" s="61">
        <v>45353</v>
      </c>
      <c r="D960" s="60">
        <v>22024002671</v>
      </c>
      <c r="E960" s="43" t="s">
        <v>1285</v>
      </c>
      <c r="F960" s="62">
        <v>3109.37</v>
      </c>
      <c r="G960" s="43" t="s">
        <v>2420</v>
      </c>
      <c r="H960" s="43" t="s">
        <v>2421</v>
      </c>
      <c r="I960" s="60">
        <v>220</v>
      </c>
      <c r="J960" s="43" t="s">
        <v>684</v>
      </c>
      <c r="K960" s="43" t="s">
        <v>398</v>
      </c>
      <c r="L960" s="43" t="s">
        <v>401</v>
      </c>
      <c r="M960" s="43" t="s">
        <v>585</v>
      </c>
      <c r="N960" s="43" t="s">
        <v>539</v>
      </c>
      <c r="O960" s="52" t="s">
        <v>326</v>
      </c>
      <c r="P960" s="63" t="s">
        <v>276</v>
      </c>
      <c r="Q960" s="57" t="str">
        <f>MID(Tabla1[[#This Row],[Aplicación]],14,1)</f>
        <v>2</v>
      </c>
      <c r="R960" s="35" t="s">
        <v>265</v>
      </c>
      <c r="S960" s="57" t="str">
        <f>MID(Tabla1[[#This Row],[Aplicación]],6,2)</f>
        <v>06</v>
      </c>
      <c r="T960" s="54" t="str">
        <f>VLOOKUP(Tabla1[[#This Row],[AREA]],Hoja1!A:B,2,FALSE)</f>
        <v>06. Educación y cultura</v>
      </c>
      <c r="U960" s="57" t="str">
        <f>MID(Tabla1[[#This Row],[Aplicación]],9,4)</f>
        <v>3232</v>
      </c>
      <c r="V960" s="54" t="str">
        <f>VLOOKUP(Tabla1[[#This Row],[PROGRAMA]],Hoja1!A:B,2,FALSE)</f>
        <v>3232. Conservación y mantenimiento centros educación infantil y primaria</v>
      </c>
      <c r="W960" s="57" t="str">
        <f>MID(Tabla1[[#This Row],[Aplicación]],14,2)</f>
        <v>21</v>
      </c>
      <c r="X960" s="57" t="str">
        <f>MID(Tabla1[[#This Row],[Aplicación]],14,6)</f>
        <v>212</v>
      </c>
    </row>
    <row r="961" spans="1:24" hidden="1" x14ac:dyDescent="0.25">
      <c r="A961" s="60">
        <v>220239000065</v>
      </c>
      <c r="B961" s="43" t="s">
        <v>390</v>
      </c>
      <c r="C961" s="61">
        <v>45292</v>
      </c>
      <c r="D961" s="60">
        <v>22024001455</v>
      </c>
      <c r="E961" s="43" t="s">
        <v>1465</v>
      </c>
      <c r="F961" s="62">
        <v>687.07</v>
      </c>
      <c r="G961" s="43" t="s">
        <v>351</v>
      </c>
      <c r="H961" s="43" t="s">
        <v>881</v>
      </c>
      <c r="I961" s="60">
        <v>220</v>
      </c>
      <c r="J961" s="43" t="s">
        <v>398</v>
      </c>
      <c r="K961" s="43" t="s">
        <v>398</v>
      </c>
      <c r="L961" s="43" t="s">
        <v>399</v>
      </c>
      <c r="M961" s="43" t="s">
        <v>585</v>
      </c>
      <c r="N961" s="43" t="s">
        <v>539</v>
      </c>
      <c r="O961" s="52" t="s">
        <v>326</v>
      </c>
      <c r="P961" s="63" t="s">
        <v>276</v>
      </c>
      <c r="Q961" s="57" t="str">
        <f>MID(Tabla1[[#This Row],[Aplicación]],14,1)</f>
        <v>2</v>
      </c>
      <c r="R961" s="35" t="s">
        <v>265</v>
      </c>
      <c r="S961" s="57" t="str">
        <f>MID(Tabla1[[#This Row],[Aplicación]],6,2)</f>
        <v>06</v>
      </c>
      <c r="T961" s="54" t="str">
        <f>VLOOKUP(Tabla1[[#This Row],[AREA]],Hoja1!A:B,2,FALSE)</f>
        <v>06. Educación y cultura</v>
      </c>
      <c r="U961" s="57" t="str">
        <f>MID(Tabla1[[#This Row],[Aplicación]],9,4)</f>
        <v>3341</v>
      </c>
      <c r="V961" s="54" t="str">
        <f>VLOOKUP(Tabla1[[#This Row],[PROGRAMA]],Hoja1!A:B,2,FALSE)</f>
        <v>3341. Coordinación de políticas culturales</v>
      </c>
      <c r="W961" s="57" t="str">
        <f>MID(Tabla1[[#This Row],[Aplicación]],14,2)</f>
        <v>22</v>
      </c>
      <c r="X961" s="57" t="str">
        <f>MID(Tabla1[[#This Row],[Aplicación]],14,6)</f>
        <v>22200</v>
      </c>
    </row>
    <row r="962" spans="1:24" hidden="1" x14ac:dyDescent="0.25">
      <c r="A962" s="60">
        <v>220240006638</v>
      </c>
      <c r="B962" s="43" t="s">
        <v>390</v>
      </c>
      <c r="C962" s="61">
        <v>45365</v>
      </c>
      <c r="D962" s="60">
        <v>22024003365</v>
      </c>
      <c r="E962" s="43" t="s">
        <v>1466</v>
      </c>
      <c r="F962" s="62">
        <v>617.83000000000004</v>
      </c>
      <c r="G962" s="43" t="s">
        <v>30</v>
      </c>
      <c r="H962" s="43" t="s">
        <v>2423</v>
      </c>
      <c r="I962" s="60">
        <v>220</v>
      </c>
      <c r="J962" s="43" t="s">
        <v>398</v>
      </c>
      <c r="K962" s="43" t="s">
        <v>398</v>
      </c>
      <c r="L962" s="43" t="s">
        <v>413</v>
      </c>
      <c r="M962" s="43" t="s">
        <v>585</v>
      </c>
      <c r="N962" s="43" t="s">
        <v>539</v>
      </c>
      <c r="O962" s="52" t="s">
        <v>326</v>
      </c>
      <c r="P962" s="63" t="s">
        <v>276</v>
      </c>
      <c r="Q962" s="57" t="str">
        <f>MID(Tabla1[[#This Row],[Aplicación]],14,1)</f>
        <v>2</v>
      </c>
      <c r="R962" s="35" t="s">
        <v>265</v>
      </c>
      <c r="S962" s="57" t="str">
        <f>MID(Tabla1[[#This Row],[Aplicación]],6,2)</f>
        <v>03</v>
      </c>
      <c r="T962" s="54" t="str">
        <f>VLOOKUP(Tabla1[[#This Row],[AREA]],Hoja1!A:B,2,FALSE)</f>
        <v>03. Participación ciudadana y deportes</v>
      </c>
      <c r="U962" s="57" t="str">
        <f>MID(Tabla1[[#This Row],[Aplicación]],9,4)</f>
        <v>9241</v>
      </c>
      <c r="V962" s="54" t="str">
        <f>VLOOKUP(Tabla1[[#This Row],[PROGRAMA]],Hoja1!A:B,2,FALSE)</f>
        <v>9241. Participación ciudadana</v>
      </c>
      <c r="W962" s="57" t="str">
        <f>MID(Tabla1[[#This Row],[Aplicación]],14,2)</f>
        <v>22</v>
      </c>
      <c r="X962" s="57" t="str">
        <f>MID(Tabla1[[#This Row],[Aplicación]],14,6)</f>
        <v>22103</v>
      </c>
    </row>
    <row r="963" spans="1:24" hidden="1" x14ac:dyDescent="0.25">
      <c r="A963" s="60">
        <v>220239000630</v>
      </c>
      <c r="B963" s="43" t="s">
        <v>390</v>
      </c>
      <c r="C963" s="61">
        <v>45292</v>
      </c>
      <c r="D963" s="60">
        <v>22024001122</v>
      </c>
      <c r="E963" s="43" t="s">
        <v>1141</v>
      </c>
      <c r="F963" s="62">
        <v>24523.8</v>
      </c>
      <c r="G963" s="43" t="s">
        <v>520</v>
      </c>
      <c r="H963" s="43" t="s">
        <v>2424</v>
      </c>
      <c r="I963" s="60">
        <v>220</v>
      </c>
      <c r="J963" s="43" t="s">
        <v>398</v>
      </c>
      <c r="K963" s="43" t="s">
        <v>398</v>
      </c>
      <c r="L963" s="43" t="s">
        <v>399</v>
      </c>
      <c r="M963" s="43" t="s">
        <v>395</v>
      </c>
      <c r="N963" s="43" t="s">
        <v>396</v>
      </c>
      <c r="O963" s="52" t="s">
        <v>321</v>
      </c>
      <c r="P963" s="63" t="s">
        <v>276</v>
      </c>
      <c r="Q963" s="57" t="str">
        <f>MID(Tabla1[[#This Row],[Aplicación]],14,1)</f>
        <v>2</v>
      </c>
      <c r="R963" s="35" t="s">
        <v>265</v>
      </c>
      <c r="S963" s="57" t="str">
        <f>MID(Tabla1[[#This Row],[Aplicación]],6,2)</f>
        <v>10</v>
      </c>
      <c r="T963" s="54" t="str">
        <f>VLOOKUP(Tabla1[[#This Row],[AREA]],Hoja1!A:B,2,FALSE)</f>
        <v>10. Personas mayores, familia y servicios sociales</v>
      </c>
      <c r="U963" s="57" t="str">
        <f>MID(Tabla1[[#This Row],[Aplicación]],9,4)</f>
        <v>2311</v>
      </c>
      <c r="V963" s="54" t="str">
        <f>VLOOKUP(Tabla1[[#This Row],[PROGRAMA]],Hoja1!A:B,2,FALSE)</f>
        <v>2311. Intervención social</v>
      </c>
      <c r="W963" s="57" t="str">
        <f>MID(Tabla1[[#This Row],[Aplicación]],14,2)</f>
        <v>22</v>
      </c>
      <c r="X963" s="57" t="str">
        <f>MID(Tabla1[[#This Row],[Aplicación]],14,6)</f>
        <v>22799</v>
      </c>
    </row>
    <row r="964" spans="1:24" hidden="1" x14ac:dyDescent="0.25">
      <c r="A964" s="60">
        <v>220239000665</v>
      </c>
      <c r="B964" s="43" t="s">
        <v>390</v>
      </c>
      <c r="C964" s="61">
        <v>45292</v>
      </c>
      <c r="D964" s="60">
        <v>22024001393</v>
      </c>
      <c r="E964" s="43" t="s">
        <v>1177</v>
      </c>
      <c r="F964" s="62">
        <v>2914</v>
      </c>
      <c r="G964" s="43" t="s">
        <v>59</v>
      </c>
      <c r="H964" s="43" t="s">
        <v>2425</v>
      </c>
      <c r="I964" s="60">
        <v>220</v>
      </c>
      <c r="J964" s="43" t="s">
        <v>398</v>
      </c>
      <c r="K964" s="43" t="s">
        <v>398</v>
      </c>
      <c r="L964" s="43" t="s">
        <v>413</v>
      </c>
      <c r="M964" s="43" t="s">
        <v>395</v>
      </c>
      <c r="N964" s="43" t="s">
        <v>396</v>
      </c>
      <c r="O964" s="52" t="s">
        <v>321</v>
      </c>
      <c r="P964" s="63" t="s">
        <v>276</v>
      </c>
      <c r="Q964" s="57" t="str">
        <f>MID(Tabla1[[#This Row],[Aplicación]],14,1)</f>
        <v>2</v>
      </c>
      <c r="R964" s="35" t="s">
        <v>265</v>
      </c>
      <c r="S964" s="57" t="str">
        <f>MID(Tabla1[[#This Row],[Aplicación]],6,2)</f>
        <v>03</v>
      </c>
      <c r="T964" s="54" t="str">
        <f>VLOOKUP(Tabla1[[#This Row],[AREA]],Hoja1!A:B,2,FALSE)</f>
        <v>03. Participación ciudadana y deportes</v>
      </c>
      <c r="U964" s="57" t="str">
        <f>MID(Tabla1[[#This Row],[Aplicación]],9,4)</f>
        <v>9241</v>
      </c>
      <c r="V964" s="54" t="str">
        <f>VLOOKUP(Tabla1[[#This Row],[PROGRAMA]],Hoja1!A:B,2,FALSE)</f>
        <v>9241. Participación ciudadana</v>
      </c>
      <c r="W964" s="57" t="str">
        <f>MID(Tabla1[[#This Row],[Aplicación]],14,2)</f>
        <v>20</v>
      </c>
      <c r="X964" s="57" t="str">
        <f>MID(Tabla1[[#This Row],[Aplicación]],14,6)</f>
        <v>203</v>
      </c>
    </row>
    <row r="965" spans="1:24" hidden="1" x14ac:dyDescent="0.25">
      <c r="A965" s="60">
        <v>220239000674</v>
      </c>
      <c r="B965" s="43" t="s">
        <v>390</v>
      </c>
      <c r="C965" s="61">
        <v>45292</v>
      </c>
      <c r="D965" s="60">
        <v>22024001323</v>
      </c>
      <c r="E965" s="43" t="s">
        <v>1342</v>
      </c>
      <c r="F965" s="62">
        <v>12573.71</v>
      </c>
      <c r="G965" s="43" t="s">
        <v>1115</v>
      </c>
      <c r="H965" s="43" t="s">
        <v>2426</v>
      </c>
      <c r="I965" s="60">
        <v>220</v>
      </c>
      <c r="J965" s="43" t="s">
        <v>685</v>
      </c>
      <c r="K965" s="43" t="s">
        <v>398</v>
      </c>
      <c r="L965" s="43" t="s">
        <v>413</v>
      </c>
      <c r="M965" s="43" t="s">
        <v>585</v>
      </c>
      <c r="N965" s="43" t="s">
        <v>539</v>
      </c>
      <c r="O965" s="52" t="s">
        <v>326</v>
      </c>
      <c r="P965" s="63" t="s">
        <v>276</v>
      </c>
      <c r="Q965" s="57" t="str">
        <f>MID(Tabla1[[#This Row],[Aplicación]],14,1)</f>
        <v>2</v>
      </c>
      <c r="R965" s="35" t="s">
        <v>265</v>
      </c>
      <c r="S965" s="57" t="str">
        <f>MID(Tabla1[[#This Row],[Aplicación]],6,2)</f>
        <v>05</v>
      </c>
      <c r="T965" s="54" t="str">
        <f>VLOOKUP(Tabla1[[#This Row],[AREA]],Hoja1!A:B,2,FALSE)</f>
        <v>05. Comercio, mercados y consumo</v>
      </c>
      <c r="U965" s="57" t="str">
        <f>MID(Tabla1[[#This Row],[Aplicación]],9,4)</f>
        <v>4312</v>
      </c>
      <c r="V965" s="54" t="str">
        <f>VLOOKUP(Tabla1[[#This Row],[PROGRAMA]],Hoja1!A:B,2,FALSE)</f>
        <v>4312. Mercados</v>
      </c>
      <c r="W965" s="57" t="str">
        <f>MID(Tabla1[[#This Row],[Aplicación]],14,2)</f>
        <v>22</v>
      </c>
      <c r="X965" s="57" t="str">
        <f>MID(Tabla1[[#This Row],[Aplicación]],14,6)</f>
        <v>22799</v>
      </c>
    </row>
    <row r="966" spans="1:24" hidden="1" x14ac:dyDescent="0.25">
      <c r="A966" s="60">
        <v>220239000754</v>
      </c>
      <c r="B966" s="43" t="s">
        <v>390</v>
      </c>
      <c r="C966" s="61">
        <v>45292</v>
      </c>
      <c r="D966" s="60">
        <v>22024001328</v>
      </c>
      <c r="E966" s="43" t="s">
        <v>1342</v>
      </c>
      <c r="F966" s="62">
        <v>7392</v>
      </c>
      <c r="G966" s="43" t="s">
        <v>421</v>
      </c>
      <c r="H966" s="43" t="s">
        <v>2427</v>
      </c>
      <c r="I966" s="60">
        <v>220</v>
      </c>
      <c r="J966" s="43" t="s">
        <v>393</v>
      </c>
      <c r="K966" s="43" t="s">
        <v>393</v>
      </c>
      <c r="L966" s="43" t="s">
        <v>399</v>
      </c>
      <c r="M966" s="43" t="s">
        <v>585</v>
      </c>
      <c r="N966" s="43" t="s">
        <v>539</v>
      </c>
      <c r="O966" s="52" t="s">
        <v>326</v>
      </c>
      <c r="P966" s="63" t="s">
        <v>276</v>
      </c>
      <c r="Q966" s="57" t="str">
        <f>MID(Tabla1[[#This Row],[Aplicación]],14,1)</f>
        <v>2</v>
      </c>
      <c r="R966" s="35" t="s">
        <v>265</v>
      </c>
      <c r="S966" s="57" t="str">
        <f>MID(Tabla1[[#This Row],[Aplicación]],6,2)</f>
        <v>05</v>
      </c>
      <c r="T966" s="54" t="str">
        <f>VLOOKUP(Tabla1[[#This Row],[AREA]],Hoja1!A:B,2,FALSE)</f>
        <v>05. Comercio, mercados y consumo</v>
      </c>
      <c r="U966" s="57" t="str">
        <f>MID(Tabla1[[#This Row],[Aplicación]],9,4)</f>
        <v>4312</v>
      </c>
      <c r="V966" s="54" t="str">
        <f>VLOOKUP(Tabla1[[#This Row],[PROGRAMA]],Hoja1!A:B,2,FALSE)</f>
        <v>4312. Mercados</v>
      </c>
      <c r="W966" s="57" t="str">
        <f>MID(Tabla1[[#This Row],[Aplicación]],14,2)</f>
        <v>22</v>
      </c>
      <c r="X966" s="57" t="str">
        <f>MID(Tabla1[[#This Row],[Aplicación]],14,6)</f>
        <v>22799</v>
      </c>
    </row>
    <row r="967" spans="1:24" hidden="1" x14ac:dyDescent="0.25">
      <c r="A967" s="60">
        <v>220239000783</v>
      </c>
      <c r="B967" s="43" t="s">
        <v>390</v>
      </c>
      <c r="C967" s="61">
        <v>45292</v>
      </c>
      <c r="D967" s="60">
        <v>22024001227</v>
      </c>
      <c r="E967" s="43" t="s">
        <v>1467</v>
      </c>
      <c r="F967" s="62">
        <v>18102.810000000001</v>
      </c>
      <c r="G967" s="43" t="s">
        <v>19</v>
      </c>
      <c r="H967" s="43" t="s">
        <v>2428</v>
      </c>
      <c r="I967" s="60">
        <v>220</v>
      </c>
      <c r="J967" s="43" t="s">
        <v>398</v>
      </c>
      <c r="K967" s="43" t="s">
        <v>398</v>
      </c>
      <c r="L967" s="43" t="s">
        <v>399</v>
      </c>
      <c r="M967" s="43" t="s">
        <v>395</v>
      </c>
      <c r="N967" s="43" t="s">
        <v>396</v>
      </c>
      <c r="O967" s="52" t="s">
        <v>321</v>
      </c>
      <c r="P967" s="63" t="s">
        <v>276</v>
      </c>
      <c r="Q967" s="57" t="str">
        <f>MID(Tabla1[[#This Row],[Aplicación]],14,1)</f>
        <v>2</v>
      </c>
      <c r="R967" s="35" t="s">
        <v>265</v>
      </c>
      <c r="S967" s="57" t="str">
        <f>MID(Tabla1[[#This Row],[Aplicación]],6,2)</f>
        <v>07</v>
      </c>
      <c r="T967" s="54" t="str">
        <f>VLOOKUP(Tabla1[[#This Row],[AREA]],Hoja1!A:B,2,FALSE)</f>
        <v>07. Medio ambiente</v>
      </c>
      <c r="U967" s="57" t="str">
        <f>MID(Tabla1[[#This Row],[Aplicación]],9,4)</f>
        <v>1711</v>
      </c>
      <c r="V967" s="54" t="str">
        <f>VLOOKUP(Tabla1[[#This Row],[PROGRAMA]],Hoja1!A:B,2,FALSE)</f>
        <v>1711. Parques y jardines</v>
      </c>
      <c r="W967" s="57" t="str">
        <f>MID(Tabla1[[#This Row],[Aplicación]],14,2)</f>
        <v>22</v>
      </c>
      <c r="X967" s="57" t="str">
        <f>MID(Tabla1[[#This Row],[Aplicación]],14,6)</f>
        <v>22700</v>
      </c>
    </row>
    <row r="968" spans="1:24" hidden="1" x14ac:dyDescent="0.25">
      <c r="A968" s="60">
        <v>220239000662</v>
      </c>
      <c r="B968" s="43" t="s">
        <v>390</v>
      </c>
      <c r="C968" s="61">
        <v>45292</v>
      </c>
      <c r="D968" s="60">
        <v>22024001319</v>
      </c>
      <c r="E968" s="43" t="s">
        <v>1440</v>
      </c>
      <c r="F968" s="62">
        <v>9147.6</v>
      </c>
      <c r="G968" s="43" t="s">
        <v>840</v>
      </c>
      <c r="H968" s="43" t="s">
        <v>2431</v>
      </c>
      <c r="I968" s="60">
        <v>220</v>
      </c>
      <c r="J968" s="43" t="s">
        <v>705</v>
      </c>
      <c r="K968" s="43" t="s">
        <v>393</v>
      </c>
      <c r="L968" s="43" t="s">
        <v>399</v>
      </c>
      <c r="M968" s="43" t="s">
        <v>395</v>
      </c>
      <c r="N968" s="43" t="s">
        <v>396</v>
      </c>
      <c r="O968" s="52" t="s">
        <v>321</v>
      </c>
      <c r="P968" s="63" t="s">
        <v>276</v>
      </c>
      <c r="Q968" s="57" t="str">
        <f>MID(Tabla1[[#This Row],[Aplicación]],14,1)</f>
        <v>2</v>
      </c>
      <c r="R968" s="35" t="s">
        <v>265</v>
      </c>
      <c r="S968" s="57" t="str">
        <f>MID(Tabla1[[#This Row],[Aplicación]],6,2)</f>
        <v>01</v>
      </c>
      <c r="T968" s="54" t="str">
        <f>VLOOKUP(Tabla1[[#This Row],[AREA]],Hoja1!A:B,2,FALSE)</f>
        <v>01. Alcaldía</v>
      </c>
      <c r="U968" s="57" t="str">
        <f>MID(Tabla1[[#This Row],[Aplicación]],9,4)</f>
        <v>9206</v>
      </c>
      <c r="V968" s="54" t="str">
        <f>VLOOKUP(Tabla1[[#This Row],[PROGRAMA]],Hoja1!A:B,2,FALSE)</f>
        <v>9206. Archivo municipal</v>
      </c>
      <c r="W968" s="57" t="str">
        <f>MID(Tabla1[[#This Row],[Aplicación]],14,2)</f>
        <v>22</v>
      </c>
      <c r="X968" s="57" t="str">
        <f>MID(Tabla1[[#This Row],[Aplicación]],14,6)</f>
        <v>22799</v>
      </c>
    </row>
    <row r="969" spans="1:24" hidden="1" x14ac:dyDescent="0.25">
      <c r="A969" s="60">
        <v>220239000864</v>
      </c>
      <c r="B969" s="43" t="s">
        <v>390</v>
      </c>
      <c r="C969" s="61">
        <v>45292</v>
      </c>
      <c r="D969" s="60">
        <v>22024001124</v>
      </c>
      <c r="E969" s="43" t="s">
        <v>1374</v>
      </c>
      <c r="F969" s="62">
        <v>17424</v>
      </c>
      <c r="G969" s="43" t="s">
        <v>826</v>
      </c>
      <c r="H969" s="43" t="s">
        <v>2432</v>
      </c>
      <c r="I969" s="60">
        <v>220</v>
      </c>
      <c r="J969" s="43" t="s">
        <v>398</v>
      </c>
      <c r="K969" s="43" t="s">
        <v>398</v>
      </c>
      <c r="L969" s="43" t="s">
        <v>399</v>
      </c>
      <c r="M969" s="43" t="s">
        <v>395</v>
      </c>
      <c r="N969" s="43" t="s">
        <v>396</v>
      </c>
      <c r="O969" s="52" t="s">
        <v>321</v>
      </c>
      <c r="P969" s="63" t="s">
        <v>276</v>
      </c>
      <c r="Q969" s="57" t="str">
        <f>MID(Tabla1[[#This Row],[Aplicación]],14,1)</f>
        <v>2</v>
      </c>
      <c r="R969" s="35" t="s">
        <v>265</v>
      </c>
      <c r="S969" s="57" t="str">
        <f>MID(Tabla1[[#This Row],[Aplicación]],6,2)</f>
        <v>09</v>
      </c>
      <c r="T969" s="54" t="str">
        <f>VLOOKUP(Tabla1[[#This Row],[AREA]],Hoja1!A:B,2,FALSE)</f>
        <v>09. Turismo, eventos y marca ciudad</v>
      </c>
      <c r="U969" s="57" t="str">
        <f>MID(Tabla1[[#This Row],[Aplicación]],9,4)</f>
        <v>4322</v>
      </c>
      <c r="V969" s="54" t="str">
        <f>VLOOKUP(Tabla1[[#This Row],[PROGRAMA]],Hoja1!A:B,2,FALSE)</f>
        <v>4332. Dirección del área de turismo, eventos y marca ciudad</v>
      </c>
      <c r="W969" s="57" t="str">
        <f>MID(Tabla1[[#This Row],[Aplicación]],14,2)</f>
        <v>22</v>
      </c>
      <c r="X969" s="57" t="str">
        <f>MID(Tabla1[[#This Row],[Aplicación]],14,6)</f>
        <v>22799</v>
      </c>
    </row>
    <row r="970" spans="1:24" hidden="1" x14ac:dyDescent="0.25">
      <c r="A970" s="60">
        <v>220239000924</v>
      </c>
      <c r="B970" s="43" t="s">
        <v>390</v>
      </c>
      <c r="C970" s="61">
        <v>45292</v>
      </c>
      <c r="D970" s="60">
        <v>22024001357</v>
      </c>
      <c r="E970" s="43" t="s">
        <v>1197</v>
      </c>
      <c r="F970" s="62">
        <v>37893.620000000003</v>
      </c>
      <c r="G970" s="43" t="s">
        <v>590</v>
      </c>
      <c r="H970" s="43" t="s">
        <v>2433</v>
      </c>
      <c r="I970" s="60">
        <v>220</v>
      </c>
      <c r="J970" s="43" t="s">
        <v>592</v>
      </c>
      <c r="K970" s="43" t="s">
        <v>398</v>
      </c>
      <c r="L970" s="43" t="s">
        <v>399</v>
      </c>
      <c r="M970" s="43" t="s">
        <v>395</v>
      </c>
      <c r="N970" s="43" t="s">
        <v>396</v>
      </c>
      <c r="O970" s="52" t="s">
        <v>321</v>
      </c>
      <c r="P970" s="63" t="s">
        <v>276</v>
      </c>
      <c r="Q970" s="57" t="str">
        <f>MID(Tabla1[[#This Row],[Aplicación]],14,1)</f>
        <v>2</v>
      </c>
      <c r="R970" s="35" t="s">
        <v>265</v>
      </c>
      <c r="S970" s="57" t="str">
        <f>MID(Tabla1[[#This Row],[Aplicación]],6,2)</f>
        <v>04</v>
      </c>
      <c r="T970" s="54" t="str">
        <f>VLOOKUP(Tabla1[[#This Row],[AREA]],Hoja1!A:B,2,FALSE)</f>
        <v>04. Hacienda, personal y modernización administrativa</v>
      </c>
      <c r="U970" s="57" t="str">
        <f>MID(Tabla1[[#This Row],[Aplicación]],9,4)</f>
        <v>9204</v>
      </c>
      <c r="V970" s="54" t="str">
        <f>VLOOKUP(Tabla1[[#This Row],[PROGRAMA]],Hoja1!A:B,2,FALSE)</f>
        <v>9204. Tecnologías de la información y comunicación</v>
      </c>
      <c r="W970" s="57" t="str">
        <f>MID(Tabla1[[#This Row],[Aplicación]],14,2)</f>
        <v>21</v>
      </c>
      <c r="X970" s="57" t="str">
        <f>MID(Tabla1[[#This Row],[Aplicación]],14,6)</f>
        <v>216</v>
      </c>
    </row>
    <row r="971" spans="1:24" hidden="1" x14ac:dyDescent="0.25">
      <c r="A971" s="60">
        <v>220240008638</v>
      </c>
      <c r="B971" s="43" t="s">
        <v>702</v>
      </c>
      <c r="C971" s="61">
        <v>45377</v>
      </c>
      <c r="D971" s="60">
        <v>22024000765</v>
      </c>
      <c r="E971" s="43" t="s">
        <v>1456</v>
      </c>
      <c r="F971" s="62">
        <v>79.86</v>
      </c>
      <c r="G971" s="43" t="s">
        <v>766</v>
      </c>
      <c r="H971" s="43" t="s">
        <v>2434</v>
      </c>
      <c r="I971" s="60">
        <v>300</v>
      </c>
      <c r="J971" s="43" t="s">
        <v>398</v>
      </c>
      <c r="K971" s="43" t="s">
        <v>398</v>
      </c>
      <c r="L971" s="43" t="s">
        <v>413</v>
      </c>
      <c r="M971" s="43" t="s">
        <v>395</v>
      </c>
      <c r="N971" s="43" t="s">
        <v>396</v>
      </c>
      <c r="O971" s="52" t="s">
        <v>325</v>
      </c>
      <c r="P971" s="63" t="s">
        <v>276</v>
      </c>
      <c r="Q971" s="57" t="str">
        <f>MID(Tabla1[[#This Row],[Aplicación]],14,1)</f>
        <v>2</v>
      </c>
      <c r="R971" s="35" t="s">
        <v>265</v>
      </c>
      <c r="S971" s="57" t="str">
        <f>MID(Tabla1[[#This Row],[Aplicación]],6,2)</f>
        <v>02</v>
      </c>
      <c r="T971" s="54" t="str">
        <f>VLOOKUP(Tabla1[[#This Row],[AREA]],Hoja1!A:B,2,FALSE)</f>
        <v>02. Urbanismo y vivienda</v>
      </c>
      <c r="U971" s="57" t="str">
        <f>MID(Tabla1[[#This Row],[Aplicación]],9,4)</f>
        <v>9332</v>
      </c>
      <c r="V971" s="54" t="str">
        <f>VLOOKUP(Tabla1[[#This Row],[PROGRAMA]],Hoja1!A:B,2,FALSE)</f>
        <v>9332. Mantenimiento de edificios e instalaciones municipales</v>
      </c>
      <c r="W971" s="57" t="str">
        <f>MID(Tabla1[[#This Row],[Aplicación]],14,2)</f>
        <v>21</v>
      </c>
      <c r="X971" s="57" t="str">
        <f>MID(Tabla1[[#This Row],[Aplicación]],14,6)</f>
        <v>214</v>
      </c>
    </row>
    <row r="972" spans="1:24" hidden="1" x14ac:dyDescent="0.25">
      <c r="A972" s="60">
        <v>220240007853</v>
      </c>
      <c r="B972" s="43" t="s">
        <v>702</v>
      </c>
      <c r="C972" s="61">
        <v>45372</v>
      </c>
      <c r="D972" s="60">
        <v>22024000447</v>
      </c>
      <c r="E972" s="43" t="s">
        <v>1366</v>
      </c>
      <c r="F972" s="62">
        <v>3257.36</v>
      </c>
      <c r="G972" s="43" t="s">
        <v>981</v>
      </c>
      <c r="H972" s="43" t="s">
        <v>2436</v>
      </c>
      <c r="I972" s="60">
        <v>300</v>
      </c>
      <c r="J972" s="43" t="s">
        <v>398</v>
      </c>
      <c r="K972" s="43" t="s">
        <v>398</v>
      </c>
      <c r="L972" s="43" t="s">
        <v>413</v>
      </c>
      <c r="M972" s="43" t="s">
        <v>395</v>
      </c>
      <c r="N972" s="43" t="s">
        <v>396</v>
      </c>
      <c r="O972" s="52" t="s">
        <v>325</v>
      </c>
      <c r="P972" s="63" t="s">
        <v>276</v>
      </c>
      <c r="Q972" s="57" t="str">
        <f>MID(Tabla1[[#This Row],[Aplicación]],14,1)</f>
        <v>2</v>
      </c>
      <c r="R972" s="35" t="s">
        <v>265</v>
      </c>
      <c r="S972" s="57" t="str">
        <f>MID(Tabla1[[#This Row],[Aplicación]],6,2)</f>
        <v>11</v>
      </c>
      <c r="T972" s="54" t="str">
        <f>VLOOKUP(Tabla1[[#This Row],[AREA]],Hoja1!A:B,2,FALSE)</f>
        <v>11. Salud pública y seguridad ciudadana</v>
      </c>
      <c r="U972" s="57" t="str">
        <f>MID(Tabla1[[#This Row],[Aplicación]],9,4)</f>
        <v>1631</v>
      </c>
      <c r="V972" s="54" t="str">
        <f>VLOOKUP(Tabla1[[#This Row],[PROGRAMA]],Hoja1!A:B,2,FALSE)</f>
        <v>1631. Limpieza viaria</v>
      </c>
      <c r="W972" s="57" t="str">
        <f>MID(Tabla1[[#This Row],[Aplicación]],14,2)</f>
        <v>21</v>
      </c>
      <c r="X972" s="57" t="str">
        <f>MID(Tabla1[[#This Row],[Aplicación]],14,6)</f>
        <v>214</v>
      </c>
    </row>
    <row r="973" spans="1:24" hidden="1" x14ac:dyDescent="0.25">
      <c r="A973" s="60">
        <v>220240004424</v>
      </c>
      <c r="B973" s="43" t="s">
        <v>702</v>
      </c>
      <c r="C973" s="61">
        <v>45356</v>
      </c>
      <c r="D973" s="60">
        <v>22024001637</v>
      </c>
      <c r="E973" s="43" t="s">
        <v>1468</v>
      </c>
      <c r="F973" s="62">
        <v>1872.33</v>
      </c>
      <c r="G973" s="43" t="s">
        <v>775</v>
      </c>
      <c r="H973" s="43" t="s">
        <v>2437</v>
      </c>
      <c r="I973" s="60">
        <v>300</v>
      </c>
      <c r="J973" s="43" t="s">
        <v>398</v>
      </c>
      <c r="K973" s="43" t="s">
        <v>398</v>
      </c>
      <c r="L973" s="43" t="s">
        <v>399</v>
      </c>
      <c r="M973" s="43" t="s">
        <v>395</v>
      </c>
      <c r="N973" s="43" t="s">
        <v>396</v>
      </c>
      <c r="O973" s="52" t="s">
        <v>325</v>
      </c>
      <c r="P973" s="63" t="s">
        <v>276</v>
      </c>
      <c r="Q973" s="57" t="str">
        <f>MID(Tabla1[[#This Row],[Aplicación]],14,1)</f>
        <v>2</v>
      </c>
      <c r="R973" s="35" t="s">
        <v>265</v>
      </c>
      <c r="S973" s="57" t="str">
        <f>MID(Tabla1[[#This Row],[Aplicación]],6,2)</f>
        <v>07</v>
      </c>
      <c r="T973" s="54" t="str">
        <f>VLOOKUP(Tabla1[[#This Row],[AREA]],Hoja1!A:B,2,FALSE)</f>
        <v>07. Medio ambiente</v>
      </c>
      <c r="U973" s="57" t="str">
        <f>MID(Tabla1[[#This Row],[Aplicación]],9,4)</f>
        <v>1711</v>
      </c>
      <c r="V973" s="54" t="str">
        <f>VLOOKUP(Tabla1[[#This Row],[PROGRAMA]],Hoja1!A:B,2,FALSE)</f>
        <v>1711. Parques y jardines</v>
      </c>
      <c r="W973" s="57" t="str">
        <f>MID(Tabla1[[#This Row],[Aplicación]],14,2)</f>
        <v>21</v>
      </c>
      <c r="X973" s="57" t="str">
        <f>MID(Tabla1[[#This Row],[Aplicación]],14,6)</f>
        <v>213</v>
      </c>
    </row>
    <row r="974" spans="1:24" hidden="1" x14ac:dyDescent="0.25">
      <c r="A974" s="60">
        <v>220240004346</v>
      </c>
      <c r="B974" s="43" t="s">
        <v>702</v>
      </c>
      <c r="C974" s="61">
        <v>45356</v>
      </c>
      <c r="D974" s="60">
        <v>22024001637</v>
      </c>
      <c r="E974" s="43" t="s">
        <v>1468</v>
      </c>
      <c r="F974" s="62">
        <v>301.36</v>
      </c>
      <c r="G974" s="43" t="s">
        <v>775</v>
      </c>
      <c r="H974" s="43" t="s">
        <v>2438</v>
      </c>
      <c r="I974" s="60">
        <v>300</v>
      </c>
      <c r="J974" s="43" t="s">
        <v>398</v>
      </c>
      <c r="K974" s="43" t="s">
        <v>398</v>
      </c>
      <c r="L974" s="43" t="s">
        <v>399</v>
      </c>
      <c r="M974" s="43" t="s">
        <v>395</v>
      </c>
      <c r="N974" s="43" t="s">
        <v>396</v>
      </c>
      <c r="O974" s="52" t="s">
        <v>325</v>
      </c>
      <c r="P974" s="63" t="s">
        <v>276</v>
      </c>
      <c r="Q974" s="57" t="str">
        <f>MID(Tabla1[[#This Row],[Aplicación]],14,1)</f>
        <v>2</v>
      </c>
      <c r="R974" s="35" t="s">
        <v>265</v>
      </c>
      <c r="S974" s="57" t="str">
        <f>MID(Tabla1[[#This Row],[Aplicación]],6,2)</f>
        <v>07</v>
      </c>
      <c r="T974" s="54" t="str">
        <f>VLOOKUP(Tabla1[[#This Row],[AREA]],Hoja1!A:B,2,FALSE)</f>
        <v>07. Medio ambiente</v>
      </c>
      <c r="U974" s="57" t="str">
        <f>MID(Tabla1[[#This Row],[Aplicación]],9,4)</f>
        <v>1711</v>
      </c>
      <c r="V974" s="54" t="str">
        <f>VLOOKUP(Tabla1[[#This Row],[PROGRAMA]],Hoja1!A:B,2,FALSE)</f>
        <v>1711. Parques y jardines</v>
      </c>
      <c r="W974" s="57" t="str">
        <f>MID(Tabla1[[#This Row],[Aplicación]],14,2)</f>
        <v>21</v>
      </c>
      <c r="X974" s="57" t="str">
        <f>MID(Tabla1[[#This Row],[Aplicación]],14,6)</f>
        <v>213</v>
      </c>
    </row>
    <row r="975" spans="1:24" hidden="1" x14ac:dyDescent="0.25">
      <c r="A975" s="60">
        <v>220240004438</v>
      </c>
      <c r="B975" s="43" t="s">
        <v>702</v>
      </c>
      <c r="C975" s="61">
        <v>45356</v>
      </c>
      <c r="D975" s="60">
        <v>22024001637</v>
      </c>
      <c r="E975" s="43" t="s">
        <v>1468</v>
      </c>
      <c r="F975" s="62">
        <v>155.58000000000001</v>
      </c>
      <c r="G975" s="43" t="s">
        <v>775</v>
      </c>
      <c r="H975" s="43" t="s">
        <v>2439</v>
      </c>
      <c r="I975" s="60">
        <v>300</v>
      </c>
      <c r="J975" s="43" t="s">
        <v>398</v>
      </c>
      <c r="K975" s="43" t="s">
        <v>398</v>
      </c>
      <c r="L975" s="43" t="s">
        <v>399</v>
      </c>
      <c r="M975" s="43" t="s">
        <v>395</v>
      </c>
      <c r="N975" s="43" t="s">
        <v>396</v>
      </c>
      <c r="O975" s="52" t="s">
        <v>325</v>
      </c>
      <c r="P975" s="63" t="s">
        <v>276</v>
      </c>
      <c r="Q975" s="57" t="str">
        <f>MID(Tabla1[[#This Row],[Aplicación]],14,1)</f>
        <v>2</v>
      </c>
      <c r="R975" s="35" t="s">
        <v>265</v>
      </c>
      <c r="S975" s="57" t="str">
        <f>MID(Tabla1[[#This Row],[Aplicación]],6,2)</f>
        <v>07</v>
      </c>
      <c r="T975" s="54" t="str">
        <f>VLOOKUP(Tabla1[[#This Row],[AREA]],Hoja1!A:B,2,FALSE)</f>
        <v>07. Medio ambiente</v>
      </c>
      <c r="U975" s="57" t="str">
        <f>MID(Tabla1[[#This Row],[Aplicación]],9,4)</f>
        <v>1711</v>
      </c>
      <c r="V975" s="54" t="str">
        <f>VLOOKUP(Tabla1[[#This Row],[PROGRAMA]],Hoja1!A:B,2,FALSE)</f>
        <v>1711. Parques y jardines</v>
      </c>
      <c r="W975" s="57" t="str">
        <f>MID(Tabla1[[#This Row],[Aplicación]],14,2)</f>
        <v>21</v>
      </c>
      <c r="X975" s="57" t="str">
        <f>MID(Tabla1[[#This Row],[Aplicación]],14,6)</f>
        <v>213</v>
      </c>
    </row>
    <row r="976" spans="1:24" hidden="1" x14ac:dyDescent="0.25">
      <c r="A976" s="60">
        <v>220240006880</v>
      </c>
      <c r="B976" s="43" t="s">
        <v>702</v>
      </c>
      <c r="C976" s="61">
        <v>45369</v>
      </c>
      <c r="D976" s="60">
        <v>22024001045</v>
      </c>
      <c r="E976" s="43" t="s">
        <v>1353</v>
      </c>
      <c r="F976" s="62">
        <v>269.55</v>
      </c>
      <c r="G976" s="43" t="s">
        <v>57</v>
      </c>
      <c r="H976" s="43" t="s">
        <v>2440</v>
      </c>
      <c r="I976" s="60">
        <v>300</v>
      </c>
      <c r="J976" s="43" t="s">
        <v>398</v>
      </c>
      <c r="K976" s="43" t="s">
        <v>398</v>
      </c>
      <c r="L976" s="43" t="s">
        <v>413</v>
      </c>
      <c r="M976" s="43" t="s">
        <v>395</v>
      </c>
      <c r="N976" s="43" t="s">
        <v>396</v>
      </c>
      <c r="O976" s="52" t="s">
        <v>325</v>
      </c>
      <c r="P976" s="63" t="s">
        <v>276</v>
      </c>
      <c r="Q976" s="57" t="str">
        <f>MID(Tabla1[[#This Row],[Aplicación]],14,1)</f>
        <v>2</v>
      </c>
      <c r="R976" s="35" t="s">
        <v>265</v>
      </c>
      <c r="S976" s="57" t="str">
        <f>MID(Tabla1[[#This Row],[Aplicación]],6,2)</f>
        <v>11</v>
      </c>
      <c r="T976" s="54" t="str">
        <f>VLOOKUP(Tabla1[[#This Row],[AREA]],Hoja1!A:B,2,FALSE)</f>
        <v>11. Salud pública y seguridad ciudadana</v>
      </c>
      <c r="U976" s="57" t="str">
        <f>MID(Tabla1[[#This Row],[Aplicación]],9,4)</f>
        <v>3111</v>
      </c>
      <c r="V976" s="54" t="str">
        <f>VLOOKUP(Tabla1[[#This Row],[PROGRAMA]],Hoja1!A:B,2,FALSE)</f>
        <v>3111. Protección de la salubridad pública</v>
      </c>
      <c r="W976" s="57" t="str">
        <f>MID(Tabla1[[#This Row],[Aplicación]],14,2)</f>
        <v>22</v>
      </c>
      <c r="X976" s="57" t="str">
        <f>MID(Tabla1[[#This Row],[Aplicación]],14,6)</f>
        <v>22199</v>
      </c>
    </row>
    <row r="977" spans="1:24" hidden="1" x14ac:dyDescent="0.25">
      <c r="A977" s="60">
        <v>220240003627</v>
      </c>
      <c r="B977" s="43" t="s">
        <v>702</v>
      </c>
      <c r="C977" s="61">
        <v>45350</v>
      </c>
      <c r="D977" s="60">
        <v>22024001045</v>
      </c>
      <c r="E977" s="43" t="s">
        <v>1353</v>
      </c>
      <c r="F977" s="62">
        <v>251.58</v>
      </c>
      <c r="G977" s="43" t="s">
        <v>57</v>
      </c>
      <c r="H977" s="43" t="s">
        <v>2441</v>
      </c>
      <c r="I977" s="60">
        <v>300</v>
      </c>
      <c r="J977" s="43" t="s">
        <v>398</v>
      </c>
      <c r="K977" s="43" t="s">
        <v>398</v>
      </c>
      <c r="L977" s="43" t="s">
        <v>413</v>
      </c>
      <c r="M977" s="43" t="s">
        <v>395</v>
      </c>
      <c r="N977" s="43" t="s">
        <v>396</v>
      </c>
      <c r="O977" s="52" t="s">
        <v>325</v>
      </c>
      <c r="P977" s="63" t="s">
        <v>276</v>
      </c>
      <c r="Q977" s="57" t="str">
        <f>MID(Tabla1[[#This Row],[Aplicación]],14,1)</f>
        <v>2</v>
      </c>
      <c r="R977" s="35" t="s">
        <v>265</v>
      </c>
      <c r="S977" s="57" t="str">
        <f>MID(Tabla1[[#This Row],[Aplicación]],6,2)</f>
        <v>11</v>
      </c>
      <c r="T977" s="54" t="str">
        <f>VLOOKUP(Tabla1[[#This Row],[AREA]],Hoja1!A:B,2,FALSE)</f>
        <v>11. Salud pública y seguridad ciudadana</v>
      </c>
      <c r="U977" s="57" t="str">
        <f>MID(Tabla1[[#This Row],[Aplicación]],9,4)</f>
        <v>3111</v>
      </c>
      <c r="V977" s="54" t="str">
        <f>VLOOKUP(Tabla1[[#This Row],[PROGRAMA]],Hoja1!A:B,2,FALSE)</f>
        <v>3111. Protección de la salubridad pública</v>
      </c>
      <c r="W977" s="57" t="str">
        <f>MID(Tabla1[[#This Row],[Aplicación]],14,2)</f>
        <v>22</v>
      </c>
      <c r="X977" s="57" t="str">
        <f>MID(Tabla1[[#This Row],[Aplicación]],14,6)</f>
        <v>22199</v>
      </c>
    </row>
    <row r="978" spans="1:24" hidden="1" x14ac:dyDescent="0.25">
      <c r="A978" s="60">
        <v>220240006449</v>
      </c>
      <c r="B978" s="43" t="s">
        <v>702</v>
      </c>
      <c r="C978" s="61">
        <v>45365</v>
      </c>
      <c r="D978" s="60">
        <v>22024001425</v>
      </c>
      <c r="E978" s="43" t="s">
        <v>1201</v>
      </c>
      <c r="F978" s="62">
        <v>181739.59</v>
      </c>
      <c r="G978" s="43" t="s">
        <v>47</v>
      </c>
      <c r="H978" s="43" t="s">
        <v>2442</v>
      </c>
      <c r="I978" s="60">
        <v>300</v>
      </c>
      <c r="J978" s="43" t="s">
        <v>862</v>
      </c>
      <c r="K978" s="43" t="s">
        <v>393</v>
      </c>
      <c r="L978" s="43" t="s">
        <v>399</v>
      </c>
      <c r="M978" s="43" t="s">
        <v>395</v>
      </c>
      <c r="N978" s="43" t="s">
        <v>396</v>
      </c>
      <c r="O978" s="52" t="s">
        <v>321</v>
      </c>
      <c r="P978" s="63" t="s">
        <v>276</v>
      </c>
      <c r="Q978" s="57" t="str">
        <f>MID(Tabla1[[#This Row],[Aplicación]],14,1)</f>
        <v>2</v>
      </c>
      <c r="R978" s="35" t="s">
        <v>265</v>
      </c>
      <c r="S978" s="57" t="str">
        <f>MID(Tabla1[[#This Row],[Aplicación]],6,2)</f>
        <v>11</v>
      </c>
      <c r="T978" s="54" t="str">
        <f>VLOOKUP(Tabla1[[#This Row],[AREA]],Hoja1!A:B,2,FALSE)</f>
        <v>11. Salud pública y seguridad ciudadana</v>
      </c>
      <c r="U978" s="57" t="str">
        <f>MID(Tabla1[[#This Row],[Aplicación]],9,4)</f>
        <v>1621</v>
      </c>
      <c r="V978" s="54" t="str">
        <f>VLOOKUP(Tabla1[[#This Row],[PROGRAMA]],Hoja1!A:B,2,FALSE)</f>
        <v>1621. Recogida de residuos</v>
      </c>
      <c r="W978" s="57" t="str">
        <f>MID(Tabla1[[#This Row],[Aplicación]],14,2)</f>
        <v>22</v>
      </c>
      <c r="X978" s="57" t="str">
        <f>MID(Tabla1[[#This Row],[Aplicación]],14,6)</f>
        <v>22700</v>
      </c>
    </row>
    <row r="979" spans="1:24" hidden="1" x14ac:dyDescent="0.25">
      <c r="A979" s="60">
        <v>220240004352</v>
      </c>
      <c r="B979" s="43" t="s">
        <v>702</v>
      </c>
      <c r="C979" s="61">
        <v>45356</v>
      </c>
      <c r="D979" s="60">
        <v>22024001638</v>
      </c>
      <c r="E979" s="43" t="s">
        <v>1424</v>
      </c>
      <c r="F979" s="62">
        <v>1259.1199999999999</v>
      </c>
      <c r="G979" s="43" t="s">
        <v>767</v>
      </c>
      <c r="H979" s="43" t="s">
        <v>2443</v>
      </c>
      <c r="I979" s="60">
        <v>300</v>
      </c>
      <c r="J979" s="43" t="s">
        <v>398</v>
      </c>
      <c r="K979" s="43" t="s">
        <v>398</v>
      </c>
      <c r="L979" s="43" t="s">
        <v>399</v>
      </c>
      <c r="M979" s="43" t="s">
        <v>395</v>
      </c>
      <c r="N979" s="43" t="s">
        <v>396</v>
      </c>
      <c r="O979" s="52" t="s">
        <v>325</v>
      </c>
      <c r="P979" s="63" t="s">
        <v>276</v>
      </c>
      <c r="Q979" s="57" t="str">
        <f>MID(Tabla1[[#This Row],[Aplicación]],14,1)</f>
        <v>2</v>
      </c>
      <c r="R979" s="35" t="s">
        <v>265</v>
      </c>
      <c r="S979" s="57" t="str">
        <f>MID(Tabla1[[#This Row],[Aplicación]],6,2)</f>
        <v>07</v>
      </c>
      <c r="T979" s="54" t="str">
        <f>VLOOKUP(Tabla1[[#This Row],[AREA]],Hoja1!A:B,2,FALSE)</f>
        <v>07. Medio ambiente</v>
      </c>
      <c r="U979" s="57" t="str">
        <f>MID(Tabla1[[#This Row],[Aplicación]],9,4)</f>
        <v>1711</v>
      </c>
      <c r="V979" s="54" t="str">
        <f>VLOOKUP(Tabla1[[#This Row],[PROGRAMA]],Hoja1!A:B,2,FALSE)</f>
        <v>1711. Parques y jardines</v>
      </c>
      <c r="W979" s="57" t="str">
        <f>MID(Tabla1[[#This Row],[Aplicación]],14,2)</f>
        <v>21</v>
      </c>
      <c r="X979" s="57" t="str">
        <f>MID(Tabla1[[#This Row],[Aplicación]],14,6)</f>
        <v>214</v>
      </c>
    </row>
    <row r="980" spans="1:24" hidden="1" x14ac:dyDescent="0.25">
      <c r="A980" s="60">
        <v>220240004364</v>
      </c>
      <c r="B980" s="43" t="s">
        <v>702</v>
      </c>
      <c r="C980" s="61">
        <v>45356</v>
      </c>
      <c r="D980" s="60">
        <v>22024001638</v>
      </c>
      <c r="E980" s="43" t="s">
        <v>1424</v>
      </c>
      <c r="F980" s="62">
        <v>1208.2</v>
      </c>
      <c r="G980" s="43" t="s">
        <v>767</v>
      </c>
      <c r="H980" s="43" t="s">
        <v>2444</v>
      </c>
      <c r="I980" s="60">
        <v>300</v>
      </c>
      <c r="J980" s="43" t="s">
        <v>398</v>
      </c>
      <c r="K980" s="43" t="s">
        <v>398</v>
      </c>
      <c r="L980" s="43" t="s">
        <v>399</v>
      </c>
      <c r="M980" s="43" t="s">
        <v>395</v>
      </c>
      <c r="N980" s="43" t="s">
        <v>396</v>
      </c>
      <c r="O980" s="52" t="s">
        <v>325</v>
      </c>
      <c r="P980" s="63" t="s">
        <v>276</v>
      </c>
      <c r="Q980" s="57" t="str">
        <f>MID(Tabla1[[#This Row],[Aplicación]],14,1)</f>
        <v>2</v>
      </c>
      <c r="R980" s="35" t="s">
        <v>265</v>
      </c>
      <c r="S980" s="57" t="str">
        <f>MID(Tabla1[[#This Row],[Aplicación]],6,2)</f>
        <v>07</v>
      </c>
      <c r="T980" s="54" t="str">
        <f>VLOOKUP(Tabla1[[#This Row],[AREA]],Hoja1!A:B,2,FALSE)</f>
        <v>07. Medio ambiente</v>
      </c>
      <c r="U980" s="57" t="str">
        <f>MID(Tabla1[[#This Row],[Aplicación]],9,4)</f>
        <v>1711</v>
      </c>
      <c r="V980" s="54" t="str">
        <f>VLOOKUP(Tabla1[[#This Row],[PROGRAMA]],Hoja1!A:B,2,FALSE)</f>
        <v>1711. Parques y jardines</v>
      </c>
      <c r="W980" s="57" t="str">
        <f>MID(Tabla1[[#This Row],[Aplicación]],14,2)</f>
        <v>21</v>
      </c>
      <c r="X980" s="57" t="str">
        <f>MID(Tabla1[[#This Row],[Aplicación]],14,6)</f>
        <v>214</v>
      </c>
    </row>
    <row r="981" spans="1:24" hidden="1" x14ac:dyDescent="0.25">
      <c r="A981" s="60">
        <v>220240004374</v>
      </c>
      <c r="B981" s="43" t="s">
        <v>702</v>
      </c>
      <c r="C981" s="61">
        <v>45356</v>
      </c>
      <c r="D981" s="60">
        <v>22024001638</v>
      </c>
      <c r="E981" s="43" t="s">
        <v>1424</v>
      </c>
      <c r="F981" s="62">
        <v>833.34</v>
      </c>
      <c r="G981" s="43" t="s">
        <v>767</v>
      </c>
      <c r="H981" s="43" t="s">
        <v>2445</v>
      </c>
      <c r="I981" s="60">
        <v>300</v>
      </c>
      <c r="J981" s="43" t="s">
        <v>398</v>
      </c>
      <c r="K981" s="43" t="s">
        <v>398</v>
      </c>
      <c r="L981" s="43" t="s">
        <v>399</v>
      </c>
      <c r="M981" s="43" t="s">
        <v>395</v>
      </c>
      <c r="N981" s="43" t="s">
        <v>396</v>
      </c>
      <c r="O981" s="52" t="s">
        <v>325</v>
      </c>
      <c r="P981" s="63" t="s">
        <v>276</v>
      </c>
      <c r="Q981" s="57" t="str">
        <f>MID(Tabla1[[#This Row],[Aplicación]],14,1)</f>
        <v>2</v>
      </c>
      <c r="R981" s="35" t="s">
        <v>265</v>
      </c>
      <c r="S981" s="57" t="str">
        <f>MID(Tabla1[[#This Row],[Aplicación]],6,2)</f>
        <v>07</v>
      </c>
      <c r="T981" s="54" t="str">
        <f>VLOOKUP(Tabla1[[#This Row],[AREA]],Hoja1!A:B,2,FALSE)</f>
        <v>07. Medio ambiente</v>
      </c>
      <c r="U981" s="57" t="str">
        <f>MID(Tabla1[[#This Row],[Aplicación]],9,4)</f>
        <v>1711</v>
      </c>
      <c r="V981" s="54" t="str">
        <f>VLOOKUP(Tabla1[[#This Row],[PROGRAMA]],Hoja1!A:B,2,FALSE)</f>
        <v>1711. Parques y jardines</v>
      </c>
      <c r="W981" s="57" t="str">
        <f>MID(Tabla1[[#This Row],[Aplicación]],14,2)</f>
        <v>21</v>
      </c>
      <c r="X981" s="57" t="str">
        <f>MID(Tabla1[[#This Row],[Aplicación]],14,6)</f>
        <v>214</v>
      </c>
    </row>
    <row r="982" spans="1:24" hidden="1" x14ac:dyDescent="0.25">
      <c r="A982" s="60">
        <v>220240004356</v>
      </c>
      <c r="B982" s="43" t="s">
        <v>702</v>
      </c>
      <c r="C982" s="61">
        <v>45356</v>
      </c>
      <c r="D982" s="60">
        <v>22024001638</v>
      </c>
      <c r="E982" s="43" t="s">
        <v>1424</v>
      </c>
      <c r="F982" s="62">
        <v>793.64</v>
      </c>
      <c r="G982" s="43" t="s">
        <v>767</v>
      </c>
      <c r="H982" s="43" t="s">
        <v>2446</v>
      </c>
      <c r="I982" s="60">
        <v>300</v>
      </c>
      <c r="J982" s="43" t="s">
        <v>398</v>
      </c>
      <c r="K982" s="43" t="s">
        <v>398</v>
      </c>
      <c r="L982" s="43" t="s">
        <v>399</v>
      </c>
      <c r="M982" s="43" t="s">
        <v>395</v>
      </c>
      <c r="N982" s="43" t="s">
        <v>396</v>
      </c>
      <c r="O982" s="52" t="s">
        <v>325</v>
      </c>
      <c r="P982" s="63" t="s">
        <v>276</v>
      </c>
      <c r="Q982" s="57" t="str">
        <f>MID(Tabla1[[#This Row],[Aplicación]],14,1)</f>
        <v>2</v>
      </c>
      <c r="R982" s="35" t="s">
        <v>265</v>
      </c>
      <c r="S982" s="57" t="str">
        <f>MID(Tabla1[[#This Row],[Aplicación]],6,2)</f>
        <v>07</v>
      </c>
      <c r="T982" s="54" t="str">
        <f>VLOOKUP(Tabla1[[#This Row],[AREA]],Hoja1!A:B,2,FALSE)</f>
        <v>07. Medio ambiente</v>
      </c>
      <c r="U982" s="57" t="str">
        <f>MID(Tabla1[[#This Row],[Aplicación]],9,4)</f>
        <v>1711</v>
      </c>
      <c r="V982" s="54" t="str">
        <f>VLOOKUP(Tabla1[[#This Row],[PROGRAMA]],Hoja1!A:B,2,FALSE)</f>
        <v>1711. Parques y jardines</v>
      </c>
      <c r="W982" s="57" t="str">
        <f>MID(Tabla1[[#This Row],[Aplicación]],14,2)</f>
        <v>21</v>
      </c>
      <c r="X982" s="57" t="str">
        <f>MID(Tabla1[[#This Row],[Aplicación]],14,6)</f>
        <v>214</v>
      </c>
    </row>
    <row r="983" spans="1:24" hidden="1" x14ac:dyDescent="0.25">
      <c r="A983" s="60">
        <v>220240006896</v>
      </c>
      <c r="B983" s="43" t="s">
        <v>702</v>
      </c>
      <c r="C983" s="61">
        <v>45369</v>
      </c>
      <c r="D983" s="60">
        <v>22024001011</v>
      </c>
      <c r="E983" s="43" t="s">
        <v>1423</v>
      </c>
      <c r="F983" s="62">
        <v>756.81</v>
      </c>
      <c r="G983" s="43" t="s">
        <v>767</v>
      </c>
      <c r="H983" s="43" t="s">
        <v>2447</v>
      </c>
      <c r="I983" s="60">
        <v>300</v>
      </c>
      <c r="J983" s="43" t="s">
        <v>398</v>
      </c>
      <c r="K983" s="43" t="s">
        <v>398</v>
      </c>
      <c r="L983" s="43" t="s">
        <v>399</v>
      </c>
      <c r="M983" s="43" t="s">
        <v>395</v>
      </c>
      <c r="N983" s="43" t="s">
        <v>396</v>
      </c>
      <c r="O983" s="52" t="s">
        <v>325</v>
      </c>
      <c r="P983" s="63" t="s">
        <v>276</v>
      </c>
      <c r="Q983" s="57" t="str">
        <f>MID(Tabla1[[#This Row],[Aplicación]],14,1)</f>
        <v>2</v>
      </c>
      <c r="R983" s="35" t="s">
        <v>265</v>
      </c>
      <c r="S983" s="57" t="str">
        <f>MID(Tabla1[[#This Row],[Aplicación]],6,2)</f>
        <v>11</v>
      </c>
      <c r="T983" s="54" t="str">
        <f>VLOOKUP(Tabla1[[#This Row],[AREA]],Hoja1!A:B,2,FALSE)</f>
        <v>11. Salud pública y seguridad ciudadana</v>
      </c>
      <c r="U983" s="57" t="str">
        <f>MID(Tabla1[[#This Row],[Aplicación]],9,4)</f>
        <v>1321</v>
      </c>
      <c r="V983" s="54" t="str">
        <f>VLOOKUP(Tabla1[[#This Row],[PROGRAMA]],Hoja1!A:B,2,FALSE)</f>
        <v>1321. Policía municipal</v>
      </c>
      <c r="W983" s="57" t="str">
        <f>MID(Tabla1[[#This Row],[Aplicación]],14,2)</f>
        <v>21</v>
      </c>
      <c r="X983" s="57" t="str">
        <f>MID(Tabla1[[#This Row],[Aplicación]],14,6)</f>
        <v>214</v>
      </c>
    </row>
    <row r="984" spans="1:24" hidden="1" x14ac:dyDescent="0.25">
      <c r="A984" s="53">
        <v>220240004354</v>
      </c>
      <c r="B984" s="45" t="s">
        <v>702</v>
      </c>
      <c r="C984" s="50">
        <v>45356</v>
      </c>
      <c r="D984" s="44">
        <v>22024001638</v>
      </c>
      <c r="E984" s="45" t="s">
        <v>1424</v>
      </c>
      <c r="F984" s="51">
        <v>691.04</v>
      </c>
      <c r="G984" s="45" t="s">
        <v>767</v>
      </c>
      <c r="H984" s="45" t="s">
        <v>2448</v>
      </c>
      <c r="I984" s="44">
        <v>300</v>
      </c>
      <c r="J984" s="45" t="s">
        <v>398</v>
      </c>
      <c r="K984" s="45" t="s">
        <v>398</v>
      </c>
      <c r="L984" s="45" t="s">
        <v>399</v>
      </c>
      <c r="M984" s="45" t="s">
        <v>395</v>
      </c>
      <c r="N984" s="45" t="s">
        <v>396</v>
      </c>
      <c r="O984" s="52" t="s">
        <v>325</v>
      </c>
      <c r="P984" s="63" t="s">
        <v>276</v>
      </c>
      <c r="Q984" s="57" t="str">
        <f>MID(Tabla1[[#This Row],[Aplicación]],14,1)</f>
        <v>2</v>
      </c>
      <c r="R984" s="35" t="s">
        <v>265</v>
      </c>
      <c r="S984" s="57" t="str">
        <f>MID(Tabla1[[#This Row],[Aplicación]],6,2)</f>
        <v>07</v>
      </c>
      <c r="T984" s="54" t="str">
        <f>VLOOKUP(Tabla1[[#This Row],[AREA]],Hoja1!A:B,2,FALSE)</f>
        <v>07. Medio ambiente</v>
      </c>
      <c r="U984" s="57" t="str">
        <f>MID(Tabla1[[#This Row],[Aplicación]],9,4)</f>
        <v>1711</v>
      </c>
      <c r="V984" s="54" t="str">
        <f>VLOOKUP(Tabla1[[#This Row],[PROGRAMA]],Hoja1!A:B,2,FALSE)</f>
        <v>1711. Parques y jardines</v>
      </c>
      <c r="W984" s="57" t="str">
        <f>MID(Tabla1[[#This Row],[Aplicación]],14,2)</f>
        <v>21</v>
      </c>
      <c r="X984" s="57" t="str">
        <f>MID(Tabla1[[#This Row],[Aplicación]],14,6)</f>
        <v>214</v>
      </c>
    </row>
    <row r="985" spans="1:24" hidden="1" x14ac:dyDescent="0.25">
      <c r="A985" s="60">
        <v>220240007898</v>
      </c>
      <c r="B985" s="43" t="s">
        <v>702</v>
      </c>
      <c r="C985" s="61">
        <v>45372</v>
      </c>
      <c r="D985" s="60">
        <v>22024001011</v>
      </c>
      <c r="E985" s="43" t="s">
        <v>1423</v>
      </c>
      <c r="F985" s="62">
        <v>282.87</v>
      </c>
      <c r="G985" s="43" t="s">
        <v>767</v>
      </c>
      <c r="H985" s="43" t="s">
        <v>2449</v>
      </c>
      <c r="I985" s="60">
        <v>300</v>
      </c>
      <c r="J985" s="43" t="s">
        <v>398</v>
      </c>
      <c r="K985" s="43" t="s">
        <v>398</v>
      </c>
      <c r="L985" s="43" t="s">
        <v>399</v>
      </c>
      <c r="M985" s="43" t="s">
        <v>395</v>
      </c>
      <c r="N985" s="43" t="s">
        <v>396</v>
      </c>
      <c r="O985" s="52" t="s">
        <v>325</v>
      </c>
      <c r="P985" s="63" t="s">
        <v>276</v>
      </c>
      <c r="Q985" s="57" t="str">
        <f>MID(Tabla1[[#This Row],[Aplicación]],14,1)</f>
        <v>2</v>
      </c>
      <c r="R985" s="35" t="s">
        <v>265</v>
      </c>
      <c r="S985" s="57" t="str">
        <f>MID(Tabla1[[#This Row],[Aplicación]],6,2)</f>
        <v>11</v>
      </c>
      <c r="T985" s="54" t="str">
        <f>VLOOKUP(Tabla1[[#This Row],[AREA]],Hoja1!A:B,2,FALSE)</f>
        <v>11. Salud pública y seguridad ciudadana</v>
      </c>
      <c r="U985" s="57" t="str">
        <f>MID(Tabla1[[#This Row],[Aplicación]],9,4)</f>
        <v>1321</v>
      </c>
      <c r="V985" s="54" t="str">
        <f>VLOOKUP(Tabla1[[#This Row],[PROGRAMA]],Hoja1!A:B,2,FALSE)</f>
        <v>1321. Policía municipal</v>
      </c>
      <c r="W985" s="57" t="str">
        <f>MID(Tabla1[[#This Row],[Aplicación]],14,2)</f>
        <v>21</v>
      </c>
      <c r="X985" s="57" t="str">
        <f>MID(Tabla1[[#This Row],[Aplicación]],14,6)</f>
        <v>214</v>
      </c>
    </row>
    <row r="986" spans="1:24" hidden="1" x14ac:dyDescent="0.25">
      <c r="A986" s="60">
        <v>220240004430</v>
      </c>
      <c r="B986" s="43" t="s">
        <v>702</v>
      </c>
      <c r="C986" s="61">
        <v>45356</v>
      </c>
      <c r="D986" s="60">
        <v>22024001638</v>
      </c>
      <c r="E986" s="43" t="s">
        <v>1424</v>
      </c>
      <c r="F986" s="62">
        <v>160.74</v>
      </c>
      <c r="G986" s="43" t="s">
        <v>767</v>
      </c>
      <c r="H986" s="43" t="s">
        <v>2450</v>
      </c>
      <c r="I986" s="60">
        <v>300</v>
      </c>
      <c r="J986" s="43" t="s">
        <v>398</v>
      </c>
      <c r="K986" s="43" t="s">
        <v>398</v>
      </c>
      <c r="L986" s="43" t="s">
        <v>399</v>
      </c>
      <c r="M986" s="43" t="s">
        <v>395</v>
      </c>
      <c r="N986" s="43" t="s">
        <v>396</v>
      </c>
      <c r="O986" s="52" t="s">
        <v>325</v>
      </c>
      <c r="P986" s="63" t="s">
        <v>276</v>
      </c>
      <c r="Q986" s="57" t="str">
        <f>MID(Tabla1[[#This Row],[Aplicación]],14,1)</f>
        <v>2</v>
      </c>
      <c r="R986" s="35" t="s">
        <v>265</v>
      </c>
      <c r="S986" s="57" t="str">
        <f>MID(Tabla1[[#This Row],[Aplicación]],6,2)</f>
        <v>07</v>
      </c>
      <c r="T986" s="54" t="str">
        <f>VLOOKUP(Tabla1[[#This Row],[AREA]],Hoja1!A:B,2,FALSE)</f>
        <v>07. Medio ambiente</v>
      </c>
      <c r="U986" s="57" t="str">
        <f>MID(Tabla1[[#This Row],[Aplicación]],9,4)</f>
        <v>1711</v>
      </c>
      <c r="V986" s="54" t="str">
        <f>VLOOKUP(Tabla1[[#This Row],[PROGRAMA]],Hoja1!A:B,2,FALSE)</f>
        <v>1711. Parques y jardines</v>
      </c>
      <c r="W986" s="57" t="str">
        <f>MID(Tabla1[[#This Row],[Aplicación]],14,2)</f>
        <v>21</v>
      </c>
      <c r="X986" s="57" t="str">
        <f>MID(Tabla1[[#This Row],[Aplicación]],14,6)</f>
        <v>214</v>
      </c>
    </row>
    <row r="987" spans="1:24" hidden="1" x14ac:dyDescent="0.25">
      <c r="A987" s="60">
        <v>220240006892</v>
      </c>
      <c r="B987" s="43" t="s">
        <v>702</v>
      </c>
      <c r="C987" s="61">
        <v>45369</v>
      </c>
      <c r="D987" s="60">
        <v>22024001011</v>
      </c>
      <c r="E987" s="43" t="s">
        <v>1423</v>
      </c>
      <c r="F987" s="62">
        <v>111.22</v>
      </c>
      <c r="G987" s="43" t="s">
        <v>767</v>
      </c>
      <c r="H987" s="43" t="s">
        <v>2451</v>
      </c>
      <c r="I987" s="60">
        <v>300</v>
      </c>
      <c r="J987" s="43" t="s">
        <v>398</v>
      </c>
      <c r="K987" s="43" t="s">
        <v>398</v>
      </c>
      <c r="L987" s="43" t="s">
        <v>399</v>
      </c>
      <c r="M987" s="43" t="s">
        <v>395</v>
      </c>
      <c r="N987" s="43" t="s">
        <v>396</v>
      </c>
      <c r="O987" s="52" t="s">
        <v>325</v>
      </c>
      <c r="P987" s="63" t="s">
        <v>276</v>
      </c>
      <c r="Q987" s="57" t="str">
        <f>MID(Tabla1[[#This Row],[Aplicación]],14,1)</f>
        <v>2</v>
      </c>
      <c r="R987" s="35" t="s">
        <v>265</v>
      </c>
      <c r="S987" s="57" t="str">
        <f>MID(Tabla1[[#This Row],[Aplicación]],6,2)</f>
        <v>11</v>
      </c>
      <c r="T987" s="54" t="str">
        <f>VLOOKUP(Tabla1[[#This Row],[AREA]],Hoja1!A:B,2,FALSE)</f>
        <v>11. Salud pública y seguridad ciudadana</v>
      </c>
      <c r="U987" s="57" t="str">
        <f>MID(Tabla1[[#This Row],[Aplicación]],9,4)</f>
        <v>1321</v>
      </c>
      <c r="V987" s="54" t="str">
        <f>VLOOKUP(Tabla1[[#This Row],[PROGRAMA]],Hoja1!A:B,2,FALSE)</f>
        <v>1321. Policía municipal</v>
      </c>
      <c r="W987" s="57" t="str">
        <f>MID(Tabla1[[#This Row],[Aplicación]],14,2)</f>
        <v>21</v>
      </c>
      <c r="X987" s="57" t="str">
        <f>MID(Tabla1[[#This Row],[Aplicación]],14,6)</f>
        <v>214</v>
      </c>
    </row>
    <row r="988" spans="1:24" hidden="1" x14ac:dyDescent="0.25">
      <c r="A988" s="60">
        <v>220240006894</v>
      </c>
      <c r="B988" s="43" t="s">
        <v>702</v>
      </c>
      <c r="C988" s="61">
        <v>45369</v>
      </c>
      <c r="D988" s="60">
        <v>22024001011</v>
      </c>
      <c r="E988" s="43" t="s">
        <v>1423</v>
      </c>
      <c r="F988" s="62">
        <v>96.8</v>
      </c>
      <c r="G988" s="43" t="s">
        <v>767</v>
      </c>
      <c r="H988" s="43" t="s">
        <v>2452</v>
      </c>
      <c r="I988" s="60">
        <v>300</v>
      </c>
      <c r="J988" s="43" t="s">
        <v>398</v>
      </c>
      <c r="K988" s="43" t="s">
        <v>398</v>
      </c>
      <c r="L988" s="43" t="s">
        <v>399</v>
      </c>
      <c r="M988" s="43" t="s">
        <v>395</v>
      </c>
      <c r="N988" s="43" t="s">
        <v>396</v>
      </c>
      <c r="O988" s="52" t="s">
        <v>325</v>
      </c>
      <c r="P988" s="63" t="s">
        <v>276</v>
      </c>
      <c r="Q988" s="57" t="str">
        <f>MID(Tabla1[[#This Row],[Aplicación]],14,1)</f>
        <v>2</v>
      </c>
      <c r="R988" s="35" t="s">
        <v>265</v>
      </c>
      <c r="S988" s="57" t="str">
        <f>MID(Tabla1[[#This Row],[Aplicación]],6,2)</f>
        <v>11</v>
      </c>
      <c r="T988" s="54" t="str">
        <f>VLOOKUP(Tabla1[[#This Row],[AREA]],Hoja1!A:B,2,FALSE)</f>
        <v>11. Salud pública y seguridad ciudadana</v>
      </c>
      <c r="U988" s="57" t="str">
        <f>MID(Tabla1[[#This Row],[Aplicación]],9,4)</f>
        <v>1321</v>
      </c>
      <c r="V988" s="54" t="str">
        <f>VLOOKUP(Tabla1[[#This Row],[PROGRAMA]],Hoja1!A:B,2,FALSE)</f>
        <v>1321. Policía municipal</v>
      </c>
      <c r="W988" s="57" t="str">
        <f>MID(Tabla1[[#This Row],[Aplicación]],14,2)</f>
        <v>21</v>
      </c>
      <c r="X988" s="57" t="str">
        <f>MID(Tabla1[[#This Row],[Aplicación]],14,6)</f>
        <v>214</v>
      </c>
    </row>
    <row r="989" spans="1:24" hidden="1" x14ac:dyDescent="0.25">
      <c r="A989" s="60">
        <v>220240005701</v>
      </c>
      <c r="B989" s="43" t="s">
        <v>702</v>
      </c>
      <c r="C989" s="61">
        <v>45364</v>
      </c>
      <c r="D989" s="60">
        <v>22024000940</v>
      </c>
      <c r="E989" s="43" t="s">
        <v>1285</v>
      </c>
      <c r="F989" s="62">
        <v>409.11</v>
      </c>
      <c r="G989" s="43" t="s">
        <v>41</v>
      </c>
      <c r="H989" s="43" t="s">
        <v>2453</v>
      </c>
      <c r="I989" s="60">
        <v>300</v>
      </c>
      <c r="J989" s="43" t="s">
        <v>398</v>
      </c>
      <c r="K989" s="43" t="s">
        <v>398</v>
      </c>
      <c r="L989" s="43" t="s">
        <v>413</v>
      </c>
      <c r="M989" s="43" t="s">
        <v>395</v>
      </c>
      <c r="N989" s="43" t="s">
        <v>396</v>
      </c>
      <c r="O989" s="52" t="s">
        <v>325</v>
      </c>
      <c r="P989" s="63" t="s">
        <v>276</v>
      </c>
      <c r="Q989" s="57" t="str">
        <f>MID(Tabla1[[#This Row],[Aplicación]],14,1)</f>
        <v>2</v>
      </c>
      <c r="R989" s="35" t="s">
        <v>265</v>
      </c>
      <c r="S989" s="57" t="str">
        <f>MID(Tabla1[[#This Row],[Aplicación]],6,2)</f>
        <v>06</v>
      </c>
      <c r="T989" s="54" t="str">
        <f>VLOOKUP(Tabla1[[#This Row],[AREA]],Hoja1!A:B,2,FALSE)</f>
        <v>06. Educación y cultura</v>
      </c>
      <c r="U989" s="57" t="str">
        <f>MID(Tabla1[[#This Row],[Aplicación]],9,4)</f>
        <v>3232</v>
      </c>
      <c r="V989" s="54" t="str">
        <f>VLOOKUP(Tabla1[[#This Row],[PROGRAMA]],Hoja1!A:B,2,FALSE)</f>
        <v>3232. Conservación y mantenimiento centros educación infantil y primaria</v>
      </c>
      <c r="W989" s="57" t="str">
        <f>MID(Tabla1[[#This Row],[Aplicación]],14,2)</f>
        <v>21</v>
      </c>
      <c r="X989" s="57" t="str">
        <f>MID(Tabla1[[#This Row],[Aplicación]],14,6)</f>
        <v>212</v>
      </c>
    </row>
    <row r="990" spans="1:24" hidden="1" x14ac:dyDescent="0.25">
      <c r="A990" s="60">
        <v>220240001579</v>
      </c>
      <c r="B990" s="43" t="s">
        <v>702</v>
      </c>
      <c r="C990" s="61">
        <v>45341</v>
      </c>
      <c r="D990" s="60">
        <v>22024000940</v>
      </c>
      <c r="E990" s="43" t="s">
        <v>1285</v>
      </c>
      <c r="F990" s="62">
        <v>226.44</v>
      </c>
      <c r="G990" s="43" t="s">
        <v>41</v>
      </c>
      <c r="H990" s="43" t="s">
        <v>2454</v>
      </c>
      <c r="I990" s="60">
        <v>300</v>
      </c>
      <c r="J990" s="43" t="s">
        <v>398</v>
      </c>
      <c r="K990" s="43" t="s">
        <v>398</v>
      </c>
      <c r="L990" s="43" t="s">
        <v>413</v>
      </c>
      <c r="M990" s="43" t="s">
        <v>395</v>
      </c>
      <c r="N990" s="43" t="s">
        <v>396</v>
      </c>
      <c r="O990" s="52" t="s">
        <v>325</v>
      </c>
      <c r="P990" s="63" t="s">
        <v>276</v>
      </c>
      <c r="Q990" s="57" t="str">
        <f>MID(Tabla1[[#This Row],[Aplicación]],14,1)</f>
        <v>2</v>
      </c>
      <c r="R990" s="35" t="s">
        <v>265</v>
      </c>
      <c r="S990" s="57" t="str">
        <f>MID(Tabla1[[#This Row],[Aplicación]],6,2)</f>
        <v>06</v>
      </c>
      <c r="T990" s="54" t="str">
        <f>VLOOKUP(Tabla1[[#This Row],[AREA]],Hoja1!A:B,2,FALSE)</f>
        <v>06. Educación y cultura</v>
      </c>
      <c r="U990" s="57" t="str">
        <f>MID(Tabla1[[#This Row],[Aplicación]],9,4)</f>
        <v>3232</v>
      </c>
      <c r="V990" s="54" t="str">
        <f>VLOOKUP(Tabla1[[#This Row],[PROGRAMA]],Hoja1!A:B,2,FALSE)</f>
        <v>3232. Conservación y mantenimiento centros educación infantil y primaria</v>
      </c>
      <c r="W990" s="57" t="str">
        <f>MID(Tabla1[[#This Row],[Aplicación]],14,2)</f>
        <v>21</v>
      </c>
      <c r="X990" s="57" t="str">
        <f>MID(Tabla1[[#This Row],[Aplicación]],14,6)</f>
        <v>212</v>
      </c>
    </row>
    <row r="991" spans="1:24" hidden="1" x14ac:dyDescent="0.25">
      <c r="A991" s="60">
        <v>220240004399</v>
      </c>
      <c r="B991" s="43" t="s">
        <v>702</v>
      </c>
      <c r="C991" s="61">
        <v>45356</v>
      </c>
      <c r="D991" s="60">
        <v>22024000940</v>
      </c>
      <c r="E991" s="43" t="s">
        <v>1285</v>
      </c>
      <c r="F991" s="62">
        <v>192.57</v>
      </c>
      <c r="G991" s="43" t="s">
        <v>41</v>
      </c>
      <c r="H991" s="43" t="s">
        <v>2455</v>
      </c>
      <c r="I991" s="60">
        <v>300</v>
      </c>
      <c r="J991" s="43" t="s">
        <v>398</v>
      </c>
      <c r="K991" s="43" t="s">
        <v>398</v>
      </c>
      <c r="L991" s="43" t="s">
        <v>413</v>
      </c>
      <c r="M991" s="43" t="s">
        <v>395</v>
      </c>
      <c r="N991" s="43" t="s">
        <v>396</v>
      </c>
      <c r="O991" s="52" t="s">
        <v>325</v>
      </c>
      <c r="P991" s="63" t="s">
        <v>276</v>
      </c>
      <c r="Q991" s="57" t="str">
        <f>MID(Tabla1[[#This Row],[Aplicación]],14,1)</f>
        <v>2</v>
      </c>
      <c r="R991" s="35" t="s">
        <v>265</v>
      </c>
      <c r="S991" s="57" t="str">
        <f>MID(Tabla1[[#This Row],[Aplicación]],6,2)</f>
        <v>06</v>
      </c>
      <c r="T991" s="54" t="str">
        <f>VLOOKUP(Tabla1[[#This Row],[AREA]],Hoja1!A:B,2,FALSE)</f>
        <v>06. Educación y cultura</v>
      </c>
      <c r="U991" s="57" t="str">
        <f>MID(Tabla1[[#This Row],[Aplicación]],9,4)</f>
        <v>3232</v>
      </c>
      <c r="V991" s="54" t="str">
        <f>VLOOKUP(Tabla1[[#This Row],[PROGRAMA]],Hoja1!A:B,2,FALSE)</f>
        <v>3232. Conservación y mantenimiento centros educación infantil y primaria</v>
      </c>
      <c r="W991" s="57" t="str">
        <f>MID(Tabla1[[#This Row],[Aplicación]],14,2)</f>
        <v>21</v>
      </c>
      <c r="X991" s="57" t="str">
        <f>MID(Tabla1[[#This Row],[Aplicación]],14,6)</f>
        <v>212</v>
      </c>
    </row>
    <row r="992" spans="1:24" hidden="1" x14ac:dyDescent="0.25">
      <c r="A992" s="60">
        <v>220240001602</v>
      </c>
      <c r="B992" s="43" t="s">
        <v>702</v>
      </c>
      <c r="C992" s="61">
        <v>45341</v>
      </c>
      <c r="D992" s="60">
        <v>22024000749</v>
      </c>
      <c r="E992" s="43" t="s">
        <v>1290</v>
      </c>
      <c r="F992" s="62">
        <v>306.92</v>
      </c>
      <c r="G992" s="43" t="s">
        <v>41</v>
      </c>
      <c r="H992" s="43" t="s">
        <v>2456</v>
      </c>
      <c r="I992" s="60">
        <v>300</v>
      </c>
      <c r="J992" s="43" t="s">
        <v>398</v>
      </c>
      <c r="K992" s="43" t="s">
        <v>398</v>
      </c>
      <c r="L992" s="43" t="s">
        <v>413</v>
      </c>
      <c r="M992" s="43" t="s">
        <v>395</v>
      </c>
      <c r="N992" s="43" t="s">
        <v>396</v>
      </c>
      <c r="O992" s="52" t="s">
        <v>325</v>
      </c>
      <c r="P992" s="63" t="s">
        <v>276</v>
      </c>
      <c r="Q992" s="57" t="str">
        <f>MID(Tabla1[[#This Row],[Aplicación]],14,1)</f>
        <v>2</v>
      </c>
      <c r="R992" s="35" t="s">
        <v>265</v>
      </c>
      <c r="S992" s="57" t="str">
        <f>MID(Tabla1[[#This Row],[Aplicación]],6,2)</f>
        <v>02</v>
      </c>
      <c r="T992" s="54" t="str">
        <f>VLOOKUP(Tabla1[[#This Row],[AREA]],Hoja1!A:B,2,FALSE)</f>
        <v>02. Urbanismo y vivienda</v>
      </c>
      <c r="U992" s="57" t="str">
        <f>MID(Tabla1[[#This Row],[Aplicación]],9,4)</f>
        <v>9332</v>
      </c>
      <c r="V992" s="54" t="str">
        <f>VLOOKUP(Tabla1[[#This Row],[PROGRAMA]],Hoja1!A:B,2,FALSE)</f>
        <v>9332. Mantenimiento de edificios e instalaciones municipales</v>
      </c>
      <c r="W992" s="57" t="str">
        <f>MID(Tabla1[[#This Row],[Aplicación]],14,2)</f>
        <v>21</v>
      </c>
      <c r="X992" s="57" t="str">
        <f>MID(Tabla1[[#This Row],[Aplicación]],14,6)</f>
        <v>212</v>
      </c>
    </row>
    <row r="993" spans="1:24" hidden="1" x14ac:dyDescent="0.25">
      <c r="A993" s="60">
        <v>220240001606</v>
      </c>
      <c r="B993" s="43" t="s">
        <v>702</v>
      </c>
      <c r="C993" s="61">
        <v>45341</v>
      </c>
      <c r="D993" s="60">
        <v>22024000749</v>
      </c>
      <c r="E993" s="43" t="s">
        <v>1290</v>
      </c>
      <c r="F993" s="62">
        <v>82.18</v>
      </c>
      <c r="G993" s="43" t="s">
        <v>41</v>
      </c>
      <c r="H993" s="43" t="s">
        <v>2457</v>
      </c>
      <c r="I993" s="60">
        <v>300</v>
      </c>
      <c r="J993" s="43" t="s">
        <v>398</v>
      </c>
      <c r="K993" s="43" t="s">
        <v>398</v>
      </c>
      <c r="L993" s="43" t="s">
        <v>413</v>
      </c>
      <c r="M993" s="43" t="s">
        <v>395</v>
      </c>
      <c r="N993" s="43" t="s">
        <v>396</v>
      </c>
      <c r="O993" s="52" t="s">
        <v>325</v>
      </c>
      <c r="P993" s="63" t="s">
        <v>276</v>
      </c>
      <c r="Q993" s="57" t="str">
        <f>MID(Tabla1[[#This Row],[Aplicación]],14,1)</f>
        <v>2</v>
      </c>
      <c r="R993" s="35" t="s">
        <v>265</v>
      </c>
      <c r="S993" s="57" t="str">
        <f>MID(Tabla1[[#This Row],[Aplicación]],6,2)</f>
        <v>02</v>
      </c>
      <c r="T993" s="54" t="str">
        <f>VLOOKUP(Tabla1[[#This Row],[AREA]],Hoja1!A:B,2,FALSE)</f>
        <v>02. Urbanismo y vivienda</v>
      </c>
      <c r="U993" s="57" t="str">
        <f>MID(Tabla1[[#This Row],[Aplicación]],9,4)</f>
        <v>9332</v>
      </c>
      <c r="V993" s="54" t="str">
        <f>VLOOKUP(Tabla1[[#This Row],[PROGRAMA]],Hoja1!A:B,2,FALSE)</f>
        <v>9332. Mantenimiento de edificios e instalaciones municipales</v>
      </c>
      <c r="W993" s="57" t="str">
        <f>MID(Tabla1[[#This Row],[Aplicación]],14,2)</f>
        <v>21</v>
      </c>
      <c r="X993" s="57" t="str">
        <f>MID(Tabla1[[#This Row],[Aplicación]],14,6)</f>
        <v>212</v>
      </c>
    </row>
    <row r="994" spans="1:24" hidden="1" x14ac:dyDescent="0.25">
      <c r="A994" s="60">
        <v>220240003474</v>
      </c>
      <c r="B994" s="43" t="s">
        <v>702</v>
      </c>
      <c r="C994" s="61">
        <v>45350</v>
      </c>
      <c r="D994" s="60">
        <v>22024000940</v>
      </c>
      <c r="E994" s="43" t="s">
        <v>1285</v>
      </c>
      <c r="F994" s="62">
        <v>147.72</v>
      </c>
      <c r="G994" s="43" t="s">
        <v>41</v>
      </c>
      <c r="H994" s="43" t="s">
        <v>2458</v>
      </c>
      <c r="I994" s="60">
        <v>300</v>
      </c>
      <c r="J994" s="43" t="s">
        <v>398</v>
      </c>
      <c r="K994" s="43" t="s">
        <v>398</v>
      </c>
      <c r="L994" s="43" t="s">
        <v>413</v>
      </c>
      <c r="M994" s="43" t="s">
        <v>395</v>
      </c>
      <c r="N994" s="43" t="s">
        <v>396</v>
      </c>
      <c r="O994" s="52" t="s">
        <v>325</v>
      </c>
      <c r="P994" s="63" t="s">
        <v>276</v>
      </c>
      <c r="Q994" s="57" t="str">
        <f>MID(Tabla1[[#This Row],[Aplicación]],14,1)</f>
        <v>2</v>
      </c>
      <c r="R994" s="35" t="s">
        <v>265</v>
      </c>
      <c r="S994" s="57" t="str">
        <f>MID(Tabla1[[#This Row],[Aplicación]],6,2)</f>
        <v>06</v>
      </c>
      <c r="T994" s="54" t="str">
        <f>VLOOKUP(Tabla1[[#This Row],[AREA]],Hoja1!A:B,2,FALSE)</f>
        <v>06. Educación y cultura</v>
      </c>
      <c r="U994" s="57" t="str">
        <f>MID(Tabla1[[#This Row],[Aplicación]],9,4)</f>
        <v>3232</v>
      </c>
      <c r="V994" s="54" t="str">
        <f>VLOOKUP(Tabla1[[#This Row],[PROGRAMA]],Hoja1!A:B,2,FALSE)</f>
        <v>3232. Conservación y mantenimiento centros educación infantil y primaria</v>
      </c>
      <c r="W994" s="57" t="str">
        <f>MID(Tabla1[[#This Row],[Aplicación]],14,2)</f>
        <v>21</v>
      </c>
      <c r="X994" s="57" t="str">
        <f>MID(Tabla1[[#This Row],[Aplicación]],14,6)</f>
        <v>212</v>
      </c>
    </row>
    <row r="995" spans="1:24" hidden="1" x14ac:dyDescent="0.25">
      <c r="A995" s="60">
        <v>220240001583</v>
      </c>
      <c r="B995" s="43" t="s">
        <v>702</v>
      </c>
      <c r="C995" s="61">
        <v>45341</v>
      </c>
      <c r="D995" s="60">
        <v>22024000940</v>
      </c>
      <c r="E995" s="43" t="s">
        <v>1285</v>
      </c>
      <c r="F995" s="62">
        <v>147.15</v>
      </c>
      <c r="G995" s="43" t="s">
        <v>41</v>
      </c>
      <c r="H995" s="43" t="s">
        <v>2459</v>
      </c>
      <c r="I995" s="60">
        <v>300</v>
      </c>
      <c r="J995" s="43" t="s">
        <v>398</v>
      </c>
      <c r="K995" s="43" t="s">
        <v>398</v>
      </c>
      <c r="L995" s="43" t="s">
        <v>413</v>
      </c>
      <c r="M995" s="43" t="s">
        <v>395</v>
      </c>
      <c r="N995" s="43" t="s">
        <v>396</v>
      </c>
      <c r="O995" s="52" t="s">
        <v>325</v>
      </c>
      <c r="P995" s="63" t="s">
        <v>276</v>
      </c>
      <c r="Q995" s="57" t="str">
        <f>MID(Tabla1[[#This Row],[Aplicación]],14,1)</f>
        <v>2</v>
      </c>
      <c r="R995" s="35" t="s">
        <v>265</v>
      </c>
      <c r="S995" s="57" t="str">
        <f>MID(Tabla1[[#This Row],[Aplicación]],6,2)</f>
        <v>06</v>
      </c>
      <c r="T995" s="54" t="str">
        <f>VLOOKUP(Tabla1[[#This Row],[AREA]],Hoja1!A:B,2,FALSE)</f>
        <v>06. Educación y cultura</v>
      </c>
      <c r="U995" s="57" t="str">
        <f>MID(Tabla1[[#This Row],[Aplicación]],9,4)</f>
        <v>3232</v>
      </c>
      <c r="V995" s="54" t="str">
        <f>VLOOKUP(Tabla1[[#This Row],[PROGRAMA]],Hoja1!A:B,2,FALSE)</f>
        <v>3232. Conservación y mantenimiento centros educación infantil y primaria</v>
      </c>
      <c r="W995" s="57" t="str">
        <f>MID(Tabla1[[#This Row],[Aplicación]],14,2)</f>
        <v>21</v>
      </c>
      <c r="X995" s="57" t="str">
        <f>MID(Tabla1[[#This Row],[Aplicación]],14,6)</f>
        <v>212</v>
      </c>
    </row>
    <row r="996" spans="1:24" hidden="1" x14ac:dyDescent="0.25">
      <c r="A996" s="60">
        <v>220240007776</v>
      </c>
      <c r="B996" s="43" t="s">
        <v>702</v>
      </c>
      <c r="C996" s="61">
        <v>45372</v>
      </c>
      <c r="D996" s="60">
        <v>22024000437</v>
      </c>
      <c r="E996" s="43" t="s">
        <v>1287</v>
      </c>
      <c r="F996" s="62">
        <v>98.75</v>
      </c>
      <c r="G996" s="43" t="s">
        <v>41</v>
      </c>
      <c r="H996" s="43" t="s">
        <v>2460</v>
      </c>
      <c r="I996" s="60">
        <v>300</v>
      </c>
      <c r="J996" s="43" t="s">
        <v>398</v>
      </c>
      <c r="K996" s="43" t="s">
        <v>398</v>
      </c>
      <c r="L996" s="43" t="s">
        <v>413</v>
      </c>
      <c r="M996" s="43" t="s">
        <v>395</v>
      </c>
      <c r="N996" s="43" t="s">
        <v>396</v>
      </c>
      <c r="O996" s="52" t="s">
        <v>325</v>
      </c>
      <c r="P996" s="63" t="s">
        <v>276</v>
      </c>
      <c r="Q996" s="57" t="str">
        <f>MID(Tabla1[[#This Row],[Aplicación]],14,1)</f>
        <v>2</v>
      </c>
      <c r="R996" s="35" t="s">
        <v>265</v>
      </c>
      <c r="S996" s="57" t="str">
        <f>MID(Tabla1[[#This Row],[Aplicación]],6,2)</f>
        <v>10</v>
      </c>
      <c r="T996" s="54" t="str">
        <f>VLOOKUP(Tabla1[[#This Row],[AREA]],Hoja1!A:B,2,FALSE)</f>
        <v>10. Personas mayores, familia y servicios sociales</v>
      </c>
      <c r="U996" s="57" t="str">
        <f>MID(Tabla1[[#This Row],[Aplicación]],9,4)</f>
        <v>2311</v>
      </c>
      <c r="V996" s="54" t="str">
        <f>VLOOKUP(Tabla1[[#This Row],[PROGRAMA]],Hoja1!A:B,2,FALSE)</f>
        <v>2311. Intervención social</v>
      </c>
      <c r="W996" s="57" t="str">
        <f>MID(Tabla1[[#This Row],[Aplicación]],14,2)</f>
        <v>21</v>
      </c>
      <c r="X996" s="57" t="str">
        <f>MID(Tabla1[[#This Row],[Aplicación]],14,6)</f>
        <v>212</v>
      </c>
    </row>
    <row r="997" spans="1:24" hidden="1" x14ac:dyDescent="0.25">
      <c r="A997" s="60">
        <v>220240003472</v>
      </c>
      <c r="B997" s="43" t="s">
        <v>702</v>
      </c>
      <c r="C997" s="61">
        <v>45350</v>
      </c>
      <c r="D997" s="60">
        <v>22024000940</v>
      </c>
      <c r="E997" s="43" t="s">
        <v>1285</v>
      </c>
      <c r="F997" s="62">
        <v>67.650000000000006</v>
      </c>
      <c r="G997" s="43" t="s">
        <v>41</v>
      </c>
      <c r="H997" s="43" t="s">
        <v>2461</v>
      </c>
      <c r="I997" s="60">
        <v>300</v>
      </c>
      <c r="J997" s="43" t="s">
        <v>398</v>
      </c>
      <c r="K997" s="43" t="s">
        <v>398</v>
      </c>
      <c r="L997" s="43" t="s">
        <v>413</v>
      </c>
      <c r="M997" s="43" t="s">
        <v>395</v>
      </c>
      <c r="N997" s="43" t="s">
        <v>396</v>
      </c>
      <c r="O997" s="52" t="s">
        <v>325</v>
      </c>
      <c r="P997" s="63" t="s">
        <v>276</v>
      </c>
      <c r="Q997" s="57" t="str">
        <f>MID(Tabla1[[#This Row],[Aplicación]],14,1)</f>
        <v>2</v>
      </c>
      <c r="R997" s="35" t="s">
        <v>265</v>
      </c>
      <c r="S997" s="57" t="str">
        <f>MID(Tabla1[[#This Row],[Aplicación]],6,2)</f>
        <v>06</v>
      </c>
      <c r="T997" s="54" t="str">
        <f>VLOOKUP(Tabla1[[#This Row],[AREA]],Hoja1!A:B,2,FALSE)</f>
        <v>06. Educación y cultura</v>
      </c>
      <c r="U997" s="57" t="str">
        <f>MID(Tabla1[[#This Row],[Aplicación]],9,4)</f>
        <v>3232</v>
      </c>
      <c r="V997" s="54" t="str">
        <f>VLOOKUP(Tabla1[[#This Row],[PROGRAMA]],Hoja1!A:B,2,FALSE)</f>
        <v>3232. Conservación y mantenimiento centros educación infantil y primaria</v>
      </c>
      <c r="W997" s="57" t="str">
        <f>MID(Tabla1[[#This Row],[Aplicación]],14,2)</f>
        <v>21</v>
      </c>
      <c r="X997" s="57" t="str">
        <f>MID(Tabla1[[#This Row],[Aplicación]],14,6)</f>
        <v>212</v>
      </c>
    </row>
    <row r="998" spans="1:24" hidden="1" x14ac:dyDescent="0.25">
      <c r="A998" s="60">
        <v>220240004397</v>
      </c>
      <c r="B998" s="43" t="s">
        <v>702</v>
      </c>
      <c r="C998" s="61">
        <v>45356</v>
      </c>
      <c r="D998" s="60">
        <v>22024000940</v>
      </c>
      <c r="E998" s="43" t="s">
        <v>1285</v>
      </c>
      <c r="F998" s="62">
        <v>67.650000000000006</v>
      </c>
      <c r="G998" s="43" t="s">
        <v>41</v>
      </c>
      <c r="H998" s="43" t="s">
        <v>2461</v>
      </c>
      <c r="I998" s="60">
        <v>300</v>
      </c>
      <c r="J998" s="43" t="s">
        <v>398</v>
      </c>
      <c r="K998" s="43" t="s">
        <v>398</v>
      </c>
      <c r="L998" s="43" t="s">
        <v>413</v>
      </c>
      <c r="M998" s="43" t="s">
        <v>395</v>
      </c>
      <c r="N998" s="43" t="s">
        <v>396</v>
      </c>
      <c r="O998" s="52" t="s">
        <v>325</v>
      </c>
      <c r="P998" s="63" t="s">
        <v>276</v>
      </c>
      <c r="Q998" s="57" t="str">
        <f>MID(Tabla1[[#This Row],[Aplicación]],14,1)</f>
        <v>2</v>
      </c>
      <c r="R998" s="35" t="s">
        <v>265</v>
      </c>
      <c r="S998" s="57" t="str">
        <f>MID(Tabla1[[#This Row],[Aplicación]],6,2)</f>
        <v>06</v>
      </c>
      <c r="T998" s="54" t="str">
        <f>VLOOKUP(Tabla1[[#This Row],[AREA]],Hoja1!A:B,2,FALSE)</f>
        <v>06. Educación y cultura</v>
      </c>
      <c r="U998" s="57" t="str">
        <f>MID(Tabla1[[#This Row],[Aplicación]],9,4)</f>
        <v>3232</v>
      </c>
      <c r="V998" s="54" t="str">
        <f>VLOOKUP(Tabla1[[#This Row],[PROGRAMA]],Hoja1!A:B,2,FALSE)</f>
        <v>3232. Conservación y mantenimiento centros educación infantil y primaria</v>
      </c>
      <c r="W998" s="57" t="str">
        <f>MID(Tabla1[[#This Row],[Aplicación]],14,2)</f>
        <v>21</v>
      </c>
      <c r="X998" s="57" t="str">
        <f>MID(Tabla1[[#This Row],[Aplicación]],14,6)</f>
        <v>212</v>
      </c>
    </row>
    <row r="999" spans="1:24" hidden="1" x14ac:dyDescent="0.25">
      <c r="A999" s="60">
        <v>220240003554</v>
      </c>
      <c r="B999" s="43" t="s">
        <v>702</v>
      </c>
      <c r="C999" s="61">
        <v>45350</v>
      </c>
      <c r="D999" s="60">
        <v>22024000940</v>
      </c>
      <c r="E999" s="43" t="s">
        <v>1285</v>
      </c>
      <c r="F999" s="62">
        <v>24.39</v>
      </c>
      <c r="G999" s="43" t="s">
        <v>41</v>
      </c>
      <c r="H999" s="43" t="s">
        <v>2462</v>
      </c>
      <c r="I999" s="60">
        <v>300</v>
      </c>
      <c r="J999" s="43" t="s">
        <v>398</v>
      </c>
      <c r="K999" s="43" t="s">
        <v>398</v>
      </c>
      <c r="L999" s="43" t="s">
        <v>413</v>
      </c>
      <c r="M999" s="43" t="s">
        <v>395</v>
      </c>
      <c r="N999" s="43" t="s">
        <v>396</v>
      </c>
      <c r="O999" s="52" t="s">
        <v>325</v>
      </c>
      <c r="P999" s="63" t="s">
        <v>276</v>
      </c>
      <c r="Q999" s="57" t="str">
        <f>MID(Tabla1[[#This Row],[Aplicación]],14,1)</f>
        <v>2</v>
      </c>
      <c r="R999" s="35" t="s">
        <v>265</v>
      </c>
      <c r="S999" s="57" t="str">
        <f>MID(Tabla1[[#This Row],[Aplicación]],6,2)</f>
        <v>06</v>
      </c>
      <c r="T999" s="54" t="str">
        <f>VLOOKUP(Tabla1[[#This Row],[AREA]],Hoja1!A:B,2,FALSE)</f>
        <v>06. Educación y cultura</v>
      </c>
      <c r="U999" s="57" t="str">
        <f>MID(Tabla1[[#This Row],[Aplicación]],9,4)</f>
        <v>3232</v>
      </c>
      <c r="V999" s="54" t="str">
        <f>VLOOKUP(Tabla1[[#This Row],[PROGRAMA]],Hoja1!A:B,2,FALSE)</f>
        <v>3232. Conservación y mantenimiento centros educación infantil y primaria</v>
      </c>
      <c r="W999" s="57" t="str">
        <f>MID(Tabla1[[#This Row],[Aplicación]],14,2)</f>
        <v>21</v>
      </c>
      <c r="X999" s="57" t="str">
        <f>MID(Tabla1[[#This Row],[Aplicación]],14,6)</f>
        <v>212</v>
      </c>
    </row>
    <row r="1000" spans="1:24" hidden="1" x14ac:dyDescent="0.25">
      <c r="A1000" s="60">
        <v>220240001573</v>
      </c>
      <c r="B1000" s="43" t="s">
        <v>702</v>
      </c>
      <c r="C1000" s="61">
        <v>45341</v>
      </c>
      <c r="D1000" s="60">
        <v>22024000940</v>
      </c>
      <c r="E1000" s="43" t="s">
        <v>1285</v>
      </c>
      <c r="F1000" s="62">
        <v>17.02</v>
      </c>
      <c r="G1000" s="43" t="s">
        <v>41</v>
      </c>
      <c r="H1000" s="43" t="s">
        <v>2463</v>
      </c>
      <c r="I1000" s="60">
        <v>300</v>
      </c>
      <c r="J1000" s="43" t="s">
        <v>398</v>
      </c>
      <c r="K1000" s="43" t="s">
        <v>398</v>
      </c>
      <c r="L1000" s="43" t="s">
        <v>413</v>
      </c>
      <c r="M1000" s="43" t="s">
        <v>395</v>
      </c>
      <c r="N1000" s="43" t="s">
        <v>396</v>
      </c>
      <c r="O1000" s="52" t="s">
        <v>325</v>
      </c>
      <c r="P1000" s="63" t="s">
        <v>276</v>
      </c>
      <c r="Q1000" s="57" t="str">
        <f>MID(Tabla1[[#This Row],[Aplicación]],14,1)</f>
        <v>2</v>
      </c>
      <c r="R1000" s="35" t="s">
        <v>265</v>
      </c>
      <c r="S1000" s="57" t="str">
        <f>MID(Tabla1[[#This Row],[Aplicación]],6,2)</f>
        <v>06</v>
      </c>
      <c r="T1000" s="54" t="str">
        <f>VLOOKUP(Tabla1[[#This Row],[AREA]],Hoja1!A:B,2,FALSE)</f>
        <v>06. Educación y cultura</v>
      </c>
      <c r="U1000" s="57" t="str">
        <f>MID(Tabla1[[#This Row],[Aplicación]],9,4)</f>
        <v>3232</v>
      </c>
      <c r="V1000" s="54" t="str">
        <f>VLOOKUP(Tabla1[[#This Row],[PROGRAMA]],Hoja1!A:B,2,FALSE)</f>
        <v>3232. Conservación y mantenimiento centros educación infantil y primaria</v>
      </c>
      <c r="W1000" s="57" t="str">
        <f>MID(Tabla1[[#This Row],[Aplicación]],14,2)</f>
        <v>21</v>
      </c>
      <c r="X1000" s="57" t="str">
        <f>MID(Tabla1[[#This Row],[Aplicación]],14,6)</f>
        <v>212</v>
      </c>
    </row>
    <row r="1001" spans="1:24" hidden="1" x14ac:dyDescent="0.25">
      <c r="A1001" s="60">
        <v>220240007740</v>
      </c>
      <c r="B1001" s="43" t="s">
        <v>702</v>
      </c>
      <c r="C1001" s="61">
        <v>45372</v>
      </c>
      <c r="D1001" s="60">
        <v>22024000078</v>
      </c>
      <c r="E1001" s="43" t="s">
        <v>1293</v>
      </c>
      <c r="F1001" s="62">
        <v>12.34</v>
      </c>
      <c r="G1001" s="43" t="s">
        <v>41</v>
      </c>
      <c r="H1001" s="43" t="s">
        <v>2464</v>
      </c>
      <c r="I1001" s="60">
        <v>300</v>
      </c>
      <c r="J1001" s="43" t="s">
        <v>398</v>
      </c>
      <c r="K1001" s="43" t="s">
        <v>398</v>
      </c>
      <c r="L1001" s="43" t="s">
        <v>413</v>
      </c>
      <c r="M1001" s="43" t="s">
        <v>395</v>
      </c>
      <c r="N1001" s="43" t="s">
        <v>396</v>
      </c>
      <c r="O1001" s="52" t="s">
        <v>325</v>
      </c>
      <c r="P1001" s="63" t="s">
        <v>276</v>
      </c>
      <c r="Q1001" s="57" t="str">
        <f>MID(Tabla1[[#This Row],[Aplicación]],14,1)</f>
        <v>2</v>
      </c>
      <c r="R1001" s="35" t="s">
        <v>265</v>
      </c>
      <c r="S1001" s="57" t="str">
        <f>MID(Tabla1[[#This Row],[Aplicación]],6,2)</f>
        <v>03</v>
      </c>
      <c r="T1001" s="54" t="str">
        <f>VLOOKUP(Tabla1[[#This Row],[AREA]],Hoja1!A:B,2,FALSE)</f>
        <v>03. Participación ciudadana y deportes</v>
      </c>
      <c r="U1001" s="57" t="str">
        <f>MID(Tabla1[[#This Row],[Aplicación]],9,4)</f>
        <v>9241</v>
      </c>
      <c r="V1001" s="54" t="str">
        <f>VLOOKUP(Tabla1[[#This Row],[PROGRAMA]],Hoja1!A:B,2,FALSE)</f>
        <v>9241. Participación ciudadana</v>
      </c>
      <c r="W1001" s="57" t="str">
        <f>MID(Tabla1[[#This Row],[Aplicación]],14,2)</f>
        <v>21</v>
      </c>
      <c r="X1001" s="57" t="str">
        <f>MID(Tabla1[[#This Row],[Aplicación]],14,6)</f>
        <v>212</v>
      </c>
    </row>
    <row r="1002" spans="1:24" hidden="1" x14ac:dyDescent="0.25">
      <c r="A1002" s="60">
        <v>220240008608</v>
      </c>
      <c r="B1002" s="43" t="s">
        <v>702</v>
      </c>
      <c r="C1002" s="61">
        <v>45377</v>
      </c>
      <c r="D1002" s="60">
        <v>22024000749</v>
      </c>
      <c r="E1002" s="43" t="s">
        <v>1290</v>
      </c>
      <c r="F1002" s="62">
        <v>124.46</v>
      </c>
      <c r="G1002" s="43" t="s">
        <v>41</v>
      </c>
      <c r="H1002" s="43" t="s">
        <v>2465</v>
      </c>
      <c r="I1002" s="60">
        <v>300</v>
      </c>
      <c r="J1002" s="43" t="s">
        <v>398</v>
      </c>
      <c r="K1002" s="43" t="s">
        <v>398</v>
      </c>
      <c r="L1002" s="43" t="s">
        <v>413</v>
      </c>
      <c r="M1002" s="43" t="s">
        <v>395</v>
      </c>
      <c r="N1002" s="43" t="s">
        <v>396</v>
      </c>
      <c r="O1002" s="52" t="s">
        <v>325</v>
      </c>
      <c r="P1002" s="63" t="s">
        <v>276</v>
      </c>
      <c r="Q1002" s="57" t="str">
        <f>MID(Tabla1[[#This Row],[Aplicación]],14,1)</f>
        <v>2</v>
      </c>
      <c r="R1002" s="35" t="s">
        <v>265</v>
      </c>
      <c r="S1002" s="57" t="str">
        <f>MID(Tabla1[[#This Row],[Aplicación]],6,2)</f>
        <v>02</v>
      </c>
      <c r="T1002" s="54" t="str">
        <f>VLOOKUP(Tabla1[[#This Row],[AREA]],Hoja1!A:B,2,FALSE)</f>
        <v>02. Urbanismo y vivienda</v>
      </c>
      <c r="U1002" s="57" t="str">
        <f>MID(Tabla1[[#This Row],[Aplicación]],9,4)</f>
        <v>9332</v>
      </c>
      <c r="V1002" s="54" t="str">
        <f>VLOOKUP(Tabla1[[#This Row],[PROGRAMA]],Hoja1!A:B,2,FALSE)</f>
        <v>9332. Mantenimiento de edificios e instalaciones municipales</v>
      </c>
      <c r="W1002" s="57" t="str">
        <f>MID(Tabla1[[#This Row],[Aplicación]],14,2)</f>
        <v>21</v>
      </c>
      <c r="X1002" s="57" t="str">
        <f>MID(Tabla1[[#This Row],[Aplicación]],14,6)</f>
        <v>212</v>
      </c>
    </row>
    <row r="1003" spans="1:24" hidden="1" x14ac:dyDescent="0.25">
      <c r="A1003" s="60">
        <v>220240004334</v>
      </c>
      <c r="B1003" s="43" t="s">
        <v>702</v>
      </c>
      <c r="C1003" s="61">
        <v>45356</v>
      </c>
      <c r="D1003" s="60">
        <v>22024001637</v>
      </c>
      <c r="E1003" s="43" t="s">
        <v>1468</v>
      </c>
      <c r="F1003" s="62">
        <v>185.21</v>
      </c>
      <c r="G1003" s="43" t="s">
        <v>963</v>
      </c>
      <c r="H1003" s="43" t="s">
        <v>2466</v>
      </c>
      <c r="I1003" s="60">
        <v>300</v>
      </c>
      <c r="J1003" s="43" t="s">
        <v>420</v>
      </c>
      <c r="K1003" s="43" t="s">
        <v>420</v>
      </c>
      <c r="L1003" s="43" t="s">
        <v>399</v>
      </c>
      <c r="M1003" s="43" t="s">
        <v>395</v>
      </c>
      <c r="N1003" s="43" t="s">
        <v>396</v>
      </c>
      <c r="O1003" s="52" t="s">
        <v>325</v>
      </c>
      <c r="P1003" s="63" t="s">
        <v>276</v>
      </c>
      <c r="Q1003" s="57" t="str">
        <f>MID(Tabla1[[#This Row],[Aplicación]],14,1)</f>
        <v>2</v>
      </c>
      <c r="R1003" s="35" t="s">
        <v>265</v>
      </c>
      <c r="S1003" s="57" t="str">
        <f>MID(Tabla1[[#This Row],[Aplicación]],6,2)</f>
        <v>07</v>
      </c>
      <c r="T1003" s="54" t="str">
        <f>VLOOKUP(Tabla1[[#This Row],[AREA]],Hoja1!A:B,2,FALSE)</f>
        <v>07. Medio ambiente</v>
      </c>
      <c r="U1003" s="57" t="str">
        <f>MID(Tabla1[[#This Row],[Aplicación]],9,4)</f>
        <v>1711</v>
      </c>
      <c r="V1003" s="54" t="str">
        <f>VLOOKUP(Tabla1[[#This Row],[PROGRAMA]],Hoja1!A:B,2,FALSE)</f>
        <v>1711. Parques y jardines</v>
      </c>
      <c r="W1003" s="57" t="str">
        <f>MID(Tabla1[[#This Row],[Aplicación]],14,2)</f>
        <v>21</v>
      </c>
      <c r="X1003" s="57" t="str">
        <f>MID(Tabla1[[#This Row],[Aplicación]],14,6)</f>
        <v>213</v>
      </c>
    </row>
    <row r="1004" spans="1:24" hidden="1" x14ac:dyDescent="0.25">
      <c r="A1004" s="60">
        <v>220240007846</v>
      </c>
      <c r="B1004" s="43" t="s">
        <v>702</v>
      </c>
      <c r="C1004" s="61">
        <v>45372</v>
      </c>
      <c r="D1004" s="60">
        <v>22024000440</v>
      </c>
      <c r="E1004" s="43" t="s">
        <v>1425</v>
      </c>
      <c r="F1004" s="62">
        <v>185.24</v>
      </c>
      <c r="G1004" s="43" t="s">
        <v>797</v>
      </c>
      <c r="H1004" s="43" t="s">
        <v>2467</v>
      </c>
      <c r="I1004" s="60">
        <v>300</v>
      </c>
      <c r="J1004" s="43" t="s">
        <v>798</v>
      </c>
      <c r="K1004" s="43" t="s">
        <v>398</v>
      </c>
      <c r="L1004" s="43" t="s">
        <v>399</v>
      </c>
      <c r="M1004" s="43" t="s">
        <v>395</v>
      </c>
      <c r="N1004" s="43" t="s">
        <v>396</v>
      </c>
      <c r="O1004" s="52" t="s">
        <v>325</v>
      </c>
      <c r="P1004" s="63" t="s">
        <v>276</v>
      </c>
      <c r="Q1004" s="57" t="str">
        <f>MID(Tabla1[[#This Row],[Aplicación]],14,1)</f>
        <v>2</v>
      </c>
      <c r="R1004" s="35" t="s">
        <v>265</v>
      </c>
      <c r="S1004" s="57" t="str">
        <f>MID(Tabla1[[#This Row],[Aplicación]],6,2)</f>
        <v>11</v>
      </c>
      <c r="T1004" s="54" t="str">
        <f>VLOOKUP(Tabla1[[#This Row],[AREA]],Hoja1!A:B,2,FALSE)</f>
        <v>11. Salud pública y seguridad ciudadana</v>
      </c>
      <c r="U1004" s="57" t="str">
        <f>MID(Tabla1[[#This Row],[Aplicación]],9,4)</f>
        <v>1621</v>
      </c>
      <c r="V1004" s="54" t="str">
        <f>VLOOKUP(Tabla1[[#This Row],[PROGRAMA]],Hoja1!A:B,2,FALSE)</f>
        <v>1621. Recogida de residuos</v>
      </c>
      <c r="W1004" s="57" t="str">
        <f>MID(Tabla1[[#This Row],[Aplicación]],14,2)</f>
        <v>21</v>
      </c>
      <c r="X1004" s="57" t="str">
        <f>MID(Tabla1[[#This Row],[Aplicación]],14,6)</f>
        <v>214</v>
      </c>
    </row>
    <row r="1005" spans="1:24" hidden="1" x14ac:dyDescent="0.25">
      <c r="A1005" s="60">
        <v>220240007844</v>
      </c>
      <c r="B1005" s="43" t="s">
        <v>702</v>
      </c>
      <c r="C1005" s="61">
        <v>45372</v>
      </c>
      <c r="D1005" s="60">
        <v>22024000440</v>
      </c>
      <c r="E1005" s="43" t="s">
        <v>1425</v>
      </c>
      <c r="F1005" s="62">
        <v>173.76</v>
      </c>
      <c r="G1005" s="43" t="s">
        <v>797</v>
      </c>
      <c r="H1005" s="43" t="s">
        <v>2468</v>
      </c>
      <c r="I1005" s="60">
        <v>300</v>
      </c>
      <c r="J1005" s="43" t="s">
        <v>798</v>
      </c>
      <c r="K1005" s="43" t="s">
        <v>398</v>
      </c>
      <c r="L1005" s="43" t="s">
        <v>399</v>
      </c>
      <c r="M1005" s="43" t="s">
        <v>395</v>
      </c>
      <c r="N1005" s="43" t="s">
        <v>396</v>
      </c>
      <c r="O1005" s="52" t="s">
        <v>325</v>
      </c>
      <c r="P1005" s="63" t="s">
        <v>276</v>
      </c>
      <c r="Q1005" s="57" t="str">
        <f>MID(Tabla1[[#This Row],[Aplicación]],14,1)</f>
        <v>2</v>
      </c>
      <c r="R1005" s="35" t="s">
        <v>265</v>
      </c>
      <c r="S1005" s="57" t="str">
        <f>MID(Tabla1[[#This Row],[Aplicación]],6,2)</f>
        <v>11</v>
      </c>
      <c r="T1005" s="54" t="str">
        <f>VLOOKUP(Tabla1[[#This Row],[AREA]],Hoja1!A:B,2,FALSE)</f>
        <v>11. Salud pública y seguridad ciudadana</v>
      </c>
      <c r="U1005" s="57" t="str">
        <f>MID(Tabla1[[#This Row],[Aplicación]],9,4)</f>
        <v>1621</v>
      </c>
      <c r="V1005" s="54" t="str">
        <f>VLOOKUP(Tabla1[[#This Row],[PROGRAMA]],Hoja1!A:B,2,FALSE)</f>
        <v>1621. Recogida de residuos</v>
      </c>
      <c r="W1005" s="57" t="str">
        <f>MID(Tabla1[[#This Row],[Aplicación]],14,2)</f>
        <v>21</v>
      </c>
      <c r="X1005" s="57" t="str">
        <f>MID(Tabla1[[#This Row],[Aplicación]],14,6)</f>
        <v>214</v>
      </c>
    </row>
    <row r="1006" spans="1:24" hidden="1" x14ac:dyDescent="0.25">
      <c r="A1006" s="60">
        <v>220240007841</v>
      </c>
      <c r="B1006" s="43" t="s">
        <v>702</v>
      </c>
      <c r="C1006" s="61">
        <v>45372</v>
      </c>
      <c r="D1006" s="60">
        <v>22024000440</v>
      </c>
      <c r="E1006" s="43" t="s">
        <v>1425</v>
      </c>
      <c r="F1006" s="62">
        <v>113.28</v>
      </c>
      <c r="G1006" s="43" t="s">
        <v>797</v>
      </c>
      <c r="H1006" s="43" t="s">
        <v>2469</v>
      </c>
      <c r="I1006" s="60">
        <v>300</v>
      </c>
      <c r="J1006" s="43" t="s">
        <v>798</v>
      </c>
      <c r="K1006" s="43" t="s">
        <v>398</v>
      </c>
      <c r="L1006" s="43" t="s">
        <v>399</v>
      </c>
      <c r="M1006" s="43" t="s">
        <v>395</v>
      </c>
      <c r="N1006" s="43" t="s">
        <v>396</v>
      </c>
      <c r="O1006" s="52" t="s">
        <v>325</v>
      </c>
      <c r="P1006" s="63" t="s">
        <v>276</v>
      </c>
      <c r="Q1006" s="57" t="str">
        <f>MID(Tabla1[[#This Row],[Aplicación]],14,1)</f>
        <v>2</v>
      </c>
      <c r="R1006" s="35" t="s">
        <v>265</v>
      </c>
      <c r="S1006" s="57" t="str">
        <f>MID(Tabla1[[#This Row],[Aplicación]],6,2)</f>
        <v>11</v>
      </c>
      <c r="T1006" s="54" t="str">
        <f>VLOOKUP(Tabla1[[#This Row],[AREA]],Hoja1!A:B,2,FALSE)</f>
        <v>11. Salud pública y seguridad ciudadana</v>
      </c>
      <c r="U1006" s="57" t="str">
        <f>MID(Tabla1[[#This Row],[Aplicación]],9,4)</f>
        <v>1621</v>
      </c>
      <c r="V1006" s="54" t="str">
        <f>VLOOKUP(Tabla1[[#This Row],[PROGRAMA]],Hoja1!A:B,2,FALSE)</f>
        <v>1621. Recogida de residuos</v>
      </c>
      <c r="W1006" s="57" t="str">
        <f>MID(Tabla1[[#This Row],[Aplicación]],14,2)</f>
        <v>21</v>
      </c>
      <c r="X1006" s="57" t="str">
        <f>MID(Tabla1[[#This Row],[Aplicación]],14,6)</f>
        <v>214</v>
      </c>
    </row>
    <row r="1007" spans="1:24" hidden="1" x14ac:dyDescent="0.25">
      <c r="A1007" s="60">
        <v>220240004467</v>
      </c>
      <c r="B1007" s="43" t="s">
        <v>702</v>
      </c>
      <c r="C1007" s="61">
        <v>45356</v>
      </c>
      <c r="D1007" s="60">
        <v>22024001633</v>
      </c>
      <c r="E1007" s="43" t="s">
        <v>1427</v>
      </c>
      <c r="F1007" s="62">
        <v>922.63</v>
      </c>
      <c r="G1007" s="43" t="s">
        <v>681</v>
      </c>
      <c r="H1007" s="43" t="s">
        <v>2470</v>
      </c>
      <c r="I1007" s="60">
        <v>300</v>
      </c>
      <c r="J1007" s="43" t="s">
        <v>398</v>
      </c>
      <c r="K1007" s="43" t="s">
        <v>398</v>
      </c>
      <c r="L1007" s="43" t="s">
        <v>413</v>
      </c>
      <c r="M1007" s="43" t="s">
        <v>395</v>
      </c>
      <c r="N1007" s="43" t="s">
        <v>396</v>
      </c>
      <c r="O1007" s="52" t="s">
        <v>325</v>
      </c>
      <c r="P1007" s="63" t="s">
        <v>276</v>
      </c>
      <c r="Q1007" s="57" t="str">
        <f>MID(Tabla1[[#This Row],[Aplicación]],14,1)</f>
        <v>2</v>
      </c>
      <c r="R1007" s="35" t="s">
        <v>265</v>
      </c>
      <c r="S1007" s="57" t="str">
        <f>MID(Tabla1[[#This Row],[Aplicación]],6,2)</f>
        <v>07</v>
      </c>
      <c r="T1007" s="54" t="str">
        <f>VLOOKUP(Tabla1[[#This Row],[AREA]],Hoja1!A:B,2,FALSE)</f>
        <v>07. Medio ambiente</v>
      </c>
      <c r="U1007" s="57" t="str">
        <f>MID(Tabla1[[#This Row],[Aplicación]],9,4)</f>
        <v>1711</v>
      </c>
      <c r="V1007" s="54" t="str">
        <f>VLOOKUP(Tabla1[[#This Row],[PROGRAMA]],Hoja1!A:B,2,FALSE)</f>
        <v>1711. Parques y jardines</v>
      </c>
      <c r="W1007" s="57" t="str">
        <f>MID(Tabla1[[#This Row],[Aplicación]],14,2)</f>
        <v>22</v>
      </c>
      <c r="X1007" s="57" t="str">
        <f>MID(Tabla1[[#This Row],[Aplicación]],14,6)</f>
        <v>22199</v>
      </c>
    </row>
    <row r="1008" spans="1:24" hidden="1" x14ac:dyDescent="0.25">
      <c r="A1008" s="60">
        <v>220240007886</v>
      </c>
      <c r="B1008" s="43" t="s">
        <v>702</v>
      </c>
      <c r="C1008" s="61">
        <v>45372</v>
      </c>
      <c r="D1008" s="60">
        <v>22024000448</v>
      </c>
      <c r="E1008" s="43" t="s">
        <v>1236</v>
      </c>
      <c r="F1008" s="62">
        <v>238.73</v>
      </c>
      <c r="G1008" s="43" t="s">
        <v>681</v>
      </c>
      <c r="H1008" s="43" t="s">
        <v>2471</v>
      </c>
      <c r="I1008" s="60">
        <v>300</v>
      </c>
      <c r="J1008" s="43" t="s">
        <v>398</v>
      </c>
      <c r="K1008" s="43" t="s">
        <v>398</v>
      </c>
      <c r="L1008" s="43" t="s">
        <v>413</v>
      </c>
      <c r="M1008" s="43" t="s">
        <v>395</v>
      </c>
      <c r="N1008" s="43" t="s">
        <v>396</v>
      </c>
      <c r="O1008" s="52" t="s">
        <v>325</v>
      </c>
      <c r="P1008" s="63" t="s">
        <v>276</v>
      </c>
      <c r="Q1008" s="57" t="str">
        <f>MID(Tabla1[[#This Row],[Aplicación]],14,1)</f>
        <v>2</v>
      </c>
      <c r="R1008" s="35" t="s">
        <v>265</v>
      </c>
      <c r="S1008" s="57" t="str">
        <f>MID(Tabla1[[#This Row],[Aplicación]],6,2)</f>
        <v>11</v>
      </c>
      <c r="T1008" s="54" t="str">
        <f>VLOOKUP(Tabla1[[#This Row],[AREA]],Hoja1!A:B,2,FALSE)</f>
        <v>11. Salud pública y seguridad ciudadana</v>
      </c>
      <c r="U1008" s="57" t="str">
        <f>MID(Tabla1[[#This Row],[Aplicación]],9,4)</f>
        <v>1631</v>
      </c>
      <c r="V1008" s="54" t="str">
        <f>VLOOKUP(Tabla1[[#This Row],[PROGRAMA]],Hoja1!A:B,2,FALSE)</f>
        <v>1631. Limpieza viaria</v>
      </c>
      <c r="W1008" s="57" t="str">
        <f>MID(Tabla1[[#This Row],[Aplicación]],14,2)</f>
        <v>22</v>
      </c>
      <c r="X1008" s="57" t="str">
        <f>MID(Tabla1[[#This Row],[Aplicación]],14,6)</f>
        <v>22104</v>
      </c>
    </row>
    <row r="1009" spans="1:24" hidden="1" x14ac:dyDescent="0.25">
      <c r="A1009" s="60">
        <v>220240006927</v>
      </c>
      <c r="B1009" s="43" t="s">
        <v>702</v>
      </c>
      <c r="C1009" s="61">
        <v>45369</v>
      </c>
      <c r="D1009" s="60">
        <v>22024001012</v>
      </c>
      <c r="E1009" s="43" t="s">
        <v>1174</v>
      </c>
      <c r="F1009" s="62">
        <v>233.72</v>
      </c>
      <c r="G1009" s="43" t="s">
        <v>676</v>
      </c>
      <c r="H1009" s="43" t="s">
        <v>2472</v>
      </c>
      <c r="I1009" s="60">
        <v>300</v>
      </c>
      <c r="J1009" s="43" t="s">
        <v>398</v>
      </c>
      <c r="K1009" s="43" t="s">
        <v>398</v>
      </c>
      <c r="L1009" s="43" t="s">
        <v>413</v>
      </c>
      <c r="M1009" s="43" t="s">
        <v>395</v>
      </c>
      <c r="N1009" s="43" t="s">
        <v>396</v>
      </c>
      <c r="O1009" s="52" t="s">
        <v>325</v>
      </c>
      <c r="P1009" s="63" t="s">
        <v>276</v>
      </c>
      <c r="Q1009" s="57" t="str">
        <f>MID(Tabla1[[#This Row],[Aplicación]],14,1)</f>
        <v>2</v>
      </c>
      <c r="R1009" s="35" t="s">
        <v>265</v>
      </c>
      <c r="S1009" s="57" t="str">
        <f>MID(Tabla1[[#This Row],[Aplicación]],6,2)</f>
        <v>11</v>
      </c>
      <c r="T1009" s="54" t="str">
        <f>VLOOKUP(Tabla1[[#This Row],[AREA]],Hoja1!A:B,2,FALSE)</f>
        <v>11. Salud pública y seguridad ciudadana</v>
      </c>
      <c r="U1009" s="57" t="str">
        <f>MID(Tabla1[[#This Row],[Aplicación]],9,4)</f>
        <v>1321</v>
      </c>
      <c r="V1009" s="54" t="str">
        <f>VLOOKUP(Tabla1[[#This Row],[PROGRAMA]],Hoja1!A:B,2,FALSE)</f>
        <v>1321. Policía municipal</v>
      </c>
      <c r="W1009" s="57" t="str">
        <f>MID(Tabla1[[#This Row],[Aplicación]],14,2)</f>
        <v>21</v>
      </c>
      <c r="X1009" s="57" t="str">
        <f>MID(Tabla1[[#This Row],[Aplicación]],14,6)</f>
        <v>213</v>
      </c>
    </row>
    <row r="1010" spans="1:24" hidden="1" x14ac:dyDescent="0.25">
      <c r="A1010" s="60">
        <v>220240007666</v>
      </c>
      <c r="B1010" s="43" t="s">
        <v>702</v>
      </c>
      <c r="C1010" s="61">
        <v>45372</v>
      </c>
      <c r="D1010" s="60">
        <v>22024000079</v>
      </c>
      <c r="E1010" s="43" t="s">
        <v>1262</v>
      </c>
      <c r="F1010" s="62">
        <v>105.67</v>
      </c>
      <c r="G1010" s="43" t="s">
        <v>676</v>
      </c>
      <c r="H1010" s="43" t="s">
        <v>2473</v>
      </c>
      <c r="I1010" s="60">
        <v>300</v>
      </c>
      <c r="J1010" s="43" t="s">
        <v>398</v>
      </c>
      <c r="K1010" s="43" t="s">
        <v>398</v>
      </c>
      <c r="L1010" s="43" t="s">
        <v>413</v>
      </c>
      <c r="M1010" s="43" t="s">
        <v>395</v>
      </c>
      <c r="N1010" s="43" t="s">
        <v>396</v>
      </c>
      <c r="O1010" s="52" t="s">
        <v>325</v>
      </c>
      <c r="P1010" s="63" t="s">
        <v>276</v>
      </c>
      <c r="Q1010" s="57" t="str">
        <f>MID(Tabla1[[#This Row],[Aplicación]],14,1)</f>
        <v>2</v>
      </c>
      <c r="R1010" s="35" t="s">
        <v>265</v>
      </c>
      <c r="S1010" s="57" t="str">
        <f>MID(Tabla1[[#This Row],[Aplicación]],6,2)</f>
        <v>03</v>
      </c>
      <c r="T1010" s="54" t="str">
        <f>VLOOKUP(Tabla1[[#This Row],[AREA]],Hoja1!A:B,2,FALSE)</f>
        <v>03. Participación ciudadana y deportes</v>
      </c>
      <c r="U1010" s="57" t="str">
        <f>MID(Tabla1[[#This Row],[Aplicación]],9,4)</f>
        <v>9241</v>
      </c>
      <c r="V1010" s="54" t="str">
        <f>VLOOKUP(Tabla1[[#This Row],[PROGRAMA]],Hoja1!A:B,2,FALSE)</f>
        <v>9241. Participación ciudadana</v>
      </c>
      <c r="W1010" s="57" t="str">
        <f>MID(Tabla1[[#This Row],[Aplicación]],14,2)</f>
        <v>21</v>
      </c>
      <c r="X1010" s="57" t="str">
        <f>MID(Tabla1[[#This Row],[Aplicación]],14,6)</f>
        <v>213</v>
      </c>
    </row>
    <row r="1011" spans="1:24" hidden="1" x14ac:dyDescent="0.25">
      <c r="A1011" s="60">
        <v>220240003570</v>
      </c>
      <c r="B1011" s="43" t="s">
        <v>702</v>
      </c>
      <c r="C1011" s="61">
        <v>45350</v>
      </c>
      <c r="D1011" s="60">
        <v>22024000485</v>
      </c>
      <c r="E1011" s="43" t="s">
        <v>1323</v>
      </c>
      <c r="F1011" s="62">
        <v>44.64</v>
      </c>
      <c r="G1011" s="43" t="s">
        <v>676</v>
      </c>
      <c r="H1011" s="43" t="s">
        <v>2474</v>
      </c>
      <c r="I1011" s="60">
        <v>300</v>
      </c>
      <c r="J1011" s="43" t="s">
        <v>398</v>
      </c>
      <c r="K1011" s="43" t="s">
        <v>398</v>
      </c>
      <c r="L1011" s="43" t="s">
        <v>413</v>
      </c>
      <c r="M1011" s="43" t="s">
        <v>395</v>
      </c>
      <c r="N1011" s="43" t="s">
        <v>396</v>
      </c>
      <c r="O1011" s="52" t="s">
        <v>325</v>
      </c>
      <c r="P1011" s="63" t="s">
        <v>276</v>
      </c>
      <c r="Q1011" s="57" t="str">
        <f>MID(Tabla1[[#This Row],[Aplicación]],14,1)</f>
        <v>2</v>
      </c>
      <c r="R1011" s="35" t="s">
        <v>265</v>
      </c>
      <c r="S1011" s="57" t="str">
        <f>MID(Tabla1[[#This Row],[Aplicación]],6,2)</f>
        <v>10</v>
      </c>
      <c r="T1011" s="54" t="str">
        <f>VLOOKUP(Tabla1[[#This Row],[AREA]],Hoja1!A:B,2,FALSE)</f>
        <v>10. Personas mayores, familia y servicios sociales</v>
      </c>
      <c r="U1011" s="57" t="str">
        <f>MID(Tabla1[[#This Row],[Aplicación]],9,4)</f>
        <v>2312</v>
      </c>
      <c r="V1011" s="54" t="str">
        <f>VLOOKUP(Tabla1[[#This Row],[PROGRAMA]],Hoja1!A:B,2,FALSE)</f>
        <v>2312. Iniciativas sociales</v>
      </c>
      <c r="W1011" s="57" t="str">
        <f>MID(Tabla1[[#This Row],[Aplicación]],14,2)</f>
        <v>21</v>
      </c>
      <c r="X1011" s="57" t="str">
        <f>MID(Tabla1[[#This Row],[Aplicación]],14,6)</f>
        <v>212</v>
      </c>
    </row>
    <row r="1012" spans="1:24" hidden="1" x14ac:dyDescent="0.25">
      <c r="A1012" s="60">
        <v>220240004362</v>
      </c>
      <c r="B1012" s="43" t="s">
        <v>702</v>
      </c>
      <c r="C1012" s="61">
        <v>45356</v>
      </c>
      <c r="D1012" s="60">
        <v>22024000021</v>
      </c>
      <c r="E1012" s="43" t="s">
        <v>1296</v>
      </c>
      <c r="F1012" s="62">
        <v>5.46</v>
      </c>
      <c r="G1012" s="43" t="s">
        <v>676</v>
      </c>
      <c r="H1012" s="43" t="s">
        <v>2475</v>
      </c>
      <c r="I1012" s="60">
        <v>300</v>
      </c>
      <c r="J1012" s="43" t="s">
        <v>398</v>
      </c>
      <c r="K1012" s="43" t="s">
        <v>398</v>
      </c>
      <c r="L1012" s="43" t="s">
        <v>413</v>
      </c>
      <c r="M1012" s="43" t="s">
        <v>395</v>
      </c>
      <c r="N1012" s="43" t="s">
        <v>396</v>
      </c>
      <c r="O1012" s="52" t="s">
        <v>325</v>
      </c>
      <c r="P1012" s="63" t="s">
        <v>276</v>
      </c>
      <c r="Q1012" s="57" t="str">
        <f>MID(Tabla1[[#This Row],[Aplicación]],14,1)</f>
        <v>2</v>
      </c>
      <c r="R1012" s="35" t="s">
        <v>265</v>
      </c>
      <c r="S1012" s="57" t="str">
        <f>MID(Tabla1[[#This Row],[Aplicación]],6,2)</f>
        <v>11</v>
      </c>
      <c r="T1012" s="54" t="str">
        <f>VLOOKUP(Tabla1[[#This Row],[AREA]],Hoja1!A:B,2,FALSE)</f>
        <v>11. Salud pública y seguridad ciudadana</v>
      </c>
      <c r="U1012" s="57" t="str">
        <f>MID(Tabla1[[#This Row],[Aplicación]],9,4)</f>
        <v>1361</v>
      </c>
      <c r="V1012" s="54" t="str">
        <f>VLOOKUP(Tabla1[[#This Row],[PROGRAMA]],Hoja1!A:B,2,FALSE)</f>
        <v>1361. Prevención y extinción de incencios</v>
      </c>
      <c r="W1012" s="57" t="str">
        <f>MID(Tabla1[[#This Row],[Aplicación]],14,2)</f>
        <v>22</v>
      </c>
      <c r="X1012" s="57" t="str">
        <f>MID(Tabla1[[#This Row],[Aplicación]],14,6)</f>
        <v>22199</v>
      </c>
    </row>
    <row r="1013" spans="1:24" hidden="1" x14ac:dyDescent="0.25">
      <c r="A1013" s="60">
        <v>220240004338</v>
      </c>
      <c r="B1013" s="43" t="s">
        <v>702</v>
      </c>
      <c r="C1013" s="61">
        <v>45356</v>
      </c>
      <c r="D1013" s="60">
        <v>22024001637</v>
      </c>
      <c r="E1013" s="43" t="s">
        <v>1468</v>
      </c>
      <c r="F1013" s="62">
        <v>2649.33</v>
      </c>
      <c r="G1013" s="43" t="s">
        <v>776</v>
      </c>
      <c r="H1013" s="43" t="s">
        <v>2476</v>
      </c>
      <c r="I1013" s="60">
        <v>300</v>
      </c>
      <c r="J1013" s="43" t="s">
        <v>398</v>
      </c>
      <c r="K1013" s="43" t="s">
        <v>398</v>
      </c>
      <c r="L1013" s="43" t="s">
        <v>399</v>
      </c>
      <c r="M1013" s="43" t="s">
        <v>395</v>
      </c>
      <c r="N1013" s="43" t="s">
        <v>396</v>
      </c>
      <c r="O1013" s="52" t="s">
        <v>325</v>
      </c>
      <c r="P1013" s="63" t="s">
        <v>276</v>
      </c>
      <c r="Q1013" s="57" t="str">
        <f>MID(Tabla1[[#This Row],[Aplicación]],14,1)</f>
        <v>2</v>
      </c>
      <c r="R1013" s="35" t="s">
        <v>265</v>
      </c>
      <c r="S1013" s="57" t="str">
        <f>MID(Tabla1[[#This Row],[Aplicación]],6,2)</f>
        <v>07</v>
      </c>
      <c r="T1013" s="54" t="str">
        <f>VLOOKUP(Tabla1[[#This Row],[AREA]],Hoja1!A:B,2,FALSE)</f>
        <v>07. Medio ambiente</v>
      </c>
      <c r="U1013" s="57" t="str">
        <f>MID(Tabla1[[#This Row],[Aplicación]],9,4)</f>
        <v>1711</v>
      </c>
      <c r="V1013" s="54" t="str">
        <f>VLOOKUP(Tabla1[[#This Row],[PROGRAMA]],Hoja1!A:B,2,FALSE)</f>
        <v>1711. Parques y jardines</v>
      </c>
      <c r="W1013" s="57" t="str">
        <f>MID(Tabla1[[#This Row],[Aplicación]],14,2)</f>
        <v>21</v>
      </c>
      <c r="X1013" s="57" t="str">
        <f>MID(Tabla1[[#This Row],[Aplicación]],14,6)</f>
        <v>213</v>
      </c>
    </row>
    <row r="1014" spans="1:24" hidden="1" x14ac:dyDescent="0.25">
      <c r="A1014" s="60">
        <v>220240004436</v>
      </c>
      <c r="B1014" s="43" t="s">
        <v>702</v>
      </c>
      <c r="C1014" s="61">
        <v>45356</v>
      </c>
      <c r="D1014" s="60">
        <v>22024001637</v>
      </c>
      <c r="E1014" s="43" t="s">
        <v>1468</v>
      </c>
      <c r="F1014" s="62">
        <v>1793.05</v>
      </c>
      <c r="G1014" s="43" t="s">
        <v>776</v>
      </c>
      <c r="H1014" s="43" t="s">
        <v>2477</v>
      </c>
      <c r="I1014" s="60">
        <v>300</v>
      </c>
      <c r="J1014" s="43" t="s">
        <v>398</v>
      </c>
      <c r="K1014" s="43" t="s">
        <v>398</v>
      </c>
      <c r="L1014" s="43" t="s">
        <v>399</v>
      </c>
      <c r="M1014" s="43" t="s">
        <v>395</v>
      </c>
      <c r="N1014" s="43" t="s">
        <v>396</v>
      </c>
      <c r="O1014" s="52" t="s">
        <v>325</v>
      </c>
      <c r="P1014" s="63" t="s">
        <v>276</v>
      </c>
      <c r="Q1014" s="57" t="str">
        <f>MID(Tabla1[[#This Row],[Aplicación]],14,1)</f>
        <v>2</v>
      </c>
      <c r="R1014" s="35" t="s">
        <v>265</v>
      </c>
      <c r="S1014" s="57" t="str">
        <f>MID(Tabla1[[#This Row],[Aplicación]],6,2)</f>
        <v>07</v>
      </c>
      <c r="T1014" s="54" t="str">
        <f>VLOOKUP(Tabla1[[#This Row],[AREA]],Hoja1!A:B,2,FALSE)</f>
        <v>07. Medio ambiente</v>
      </c>
      <c r="U1014" s="57" t="str">
        <f>MID(Tabla1[[#This Row],[Aplicación]],9,4)</f>
        <v>1711</v>
      </c>
      <c r="V1014" s="54" t="str">
        <f>VLOOKUP(Tabla1[[#This Row],[PROGRAMA]],Hoja1!A:B,2,FALSE)</f>
        <v>1711. Parques y jardines</v>
      </c>
      <c r="W1014" s="57" t="str">
        <f>MID(Tabla1[[#This Row],[Aplicación]],14,2)</f>
        <v>21</v>
      </c>
      <c r="X1014" s="57" t="str">
        <f>MID(Tabla1[[#This Row],[Aplicación]],14,6)</f>
        <v>213</v>
      </c>
    </row>
    <row r="1015" spans="1:24" hidden="1" x14ac:dyDescent="0.25">
      <c r="A1015" s="60">
        <v>220240001585</v>
      </c>
      <c r="B1015" s="43" t="s">
        <v>702</v>
      </c>
      <c r="C1015" s="61">
        <v>45341</v>
      </c>
      <c r="D1015" s="60">
        <v>22024000940</v>
      </c>
      <c r="E1015" s="43" t="s">
        <v>1285</v>
      </c>
      <c r="F1015" s="62">
        <v>923.23</v>
      </c>
      <c r="G1015" s="43" t="s">
        <v>776</v>
      </c>
      <c r="H1015" s="43" t="s">
        <v>2478</v>
      </c>
      <c r="I1015" s="60">
        <v>300</v>
      </c>
      <c r="J1015" s="43" t="s">
        <v>398</v>
      </c>
      <c r="K1015" s="43" t="s">
        <v>398</v>
      </c>
      <c r="L1015" s="43" t="s">
        <v>413</v>
      </c>
      <c r="M1015" s="43" t="s">
        <v>395</v>
      </c>
      <c r="N1015" s="43" t="s">
        <v>396</v>
      </c>
      <c r="O1015" s="52" t="s">
        <v>325</v>
      </c>
      <c r="P1015" s="63" t="s">
        <v>276</v>
      </c>
      <c r="Q1015" s="57" t="str">
        <f>MID(Tabla1[[#This Row],[Aplicación]],14,1)</f>
        <v>2</v>
      </c>
      <c r="R1015" s="35" t="s">
        <v>265</v>
      </c>
      <c r="S1015" s="57" t="str">
        <f>MID(Tabla1[[#This Row],[Aplicación]],6,2)</f>
        <v>06</v>
      </c>
      <c r="T1015" s="54" t="str">
        <f>VLOOKUP(Tabla1[[#This Row],[AREA]],Hoja1!A:B,2,FALSE)</f>
        <v>06. Educación y cultura</v>
      </c>
      <c r="U1015" s="57" t="str">
        <f>MID(Tabla1[[#This Row],[Aplicación]],9,4)</f>
        <v>3232</v>
      </c>
      <c r="V1015" s="54" t="str">
        <f>VLOOKUP(Tabla1[[#This Row],[PROGRAMA]],Hoja1!A:B,2,FALSE)</f>
        <v>3232. Conservación y mantenimiento centros educación infantil y primaria</v>
      </c>
      <c r="W1015" s="57" t="str">
        <f>MID(Tabla1[[#This Row],[Aplicación]],14,2)</f>
        <v>21</v>
      </c>
      <c r="X1015" s="57" t="str">
        <f>MID(Tabla1[[#This Row],[Aplicación]],14,6)</f>
        <v>212</v>
      </c>
    </row>
    <row r="1016" spans="1:24" hidden="1" x14ac:dyDescent="0.25">
      <c r="A1016" s="60">
        <v>220240001608</v>
      </c>
      <c r="B1016" s="43" t="s">
        <v>702</v>
      </c>
      <c r="C1016" s="61">
        <v>45341</v>
      </c>
      <c r="D1016" s="60">
        <v>22024000749</v>
      </c>
      <c r="E1016" s="43" t="s">
        <v>1290</v>
      </c>
      <c r="F1016" s="62">
        <v>468.25</v>
      </c>
      <c r="G1016" s="43" t="s">
        <v>776</v>
      </c>
      <c r="H1016" s="43" t="s">
        <v>2479</v>
      </c>
      <c r="I1016" s="60">
        <v>300</v>
      </c>
      <c r="J1016" s="43" t="s">
        <v>398</v>
      </c>
      <c r="K1016" s="43" t="s">
        <v>398</v>
      </c>
      <c r="L1016" s="43" t="s">
        <v>413</v>
      </c>
      <c r="M1016" s="43" t="s">
        <v>395</v>
      </c>
      <c r="N1016" s="43" t="s">
        <v>396</v>
      </c>
      <c r="O1016" s="52" t="s">
        <v>325</v>
      </c>
      <c r="P1016" s="63" t="s">
        <v>276</v>
      </c>
      <c r="Q1016" s="57" t="str">
        <f>MID(Tabla1[[#This Row],[Aplicación]],14,1)</f>
        <v>2</v>
      </c>
      <c r="R1016" s="35" t="s">
        <v>265</v>
      </c>
      <c r="S1016" s="57" t="str">
        <f>MID(Tabla1[[#This Row],[Aplicación]],6,2)</f>
        <v>02</v>
      </c>
      <c r="T1016" s="54" t="str">
        <f>VLOOKUP(Tabla1[[#This Row],[AREA]],Hoja1!A:B,2,FALSE)</f>
        <v>02. Urbanismo y vivienda</v>
      </c>
      <c r="U1016" s="57" t="str">
        <f>MID(Tabla1[[#This Row],[Aplicación]],9,4)</f>
        <v>9332</v>
      </c>
      <c r="V1016" s="54" t="str">
        <f>VLOOKUP(Tabla1[[#This Row],[PROGRAMA]],Hoja1!A:B,2,FALSE)</f>
        <v>9332. Mantenimiento de edificios e instalaciones municipales</v>
      </c>
      <c r="W1016" s="57" t="str">
        <f>MID(Tabla1[[#This Row],[Aplicación]],14,2)</f>
        <v>21</v>
      </c>
      <c r="X1016" s="57" t="str">
        <f>MID(Tabla1[[#This Row],[Aplicación]],14,6)</f>
        <v>212</v>
      </c>
    </row>
    <row r="1017" spans="1:24" hidden="1" x14ac:dyDescent="0.25">
      <c r="A1017" s="60">
        <v>220239000604</v>
      </c>
      <c r="B1017" s="43" t="s">
        <v>390</v>
      </c>
      <c r="C1017" s="61">
        <v>45292</v>
      </c>
      <c r="D1017" s="60">
        <v>22024001356</v>
      </c>
      <c r="E1017" s="43" t="s">
        <v>1197</v>
      </c>
      <c r="F1017" s="62">
        <v>3781.63</v>
      </c>
      <c r="G1017" s="43" t="s">
        <v>590</v>
      </c>
      <c r="H1017" s="43" t="s">
        <v>1094</v>
      </c>
      <c r="I1017" s="60">
        <v>220</v>
      </c>
      <c r="J1017" s="43" t="s">
        <v>592</v>
      </c>
      <c r="K1017" s="43" t="s">
        <v>398</v>
      </c>
      <c r="L1017" s="43" t="s">
        <v>399</v>
      </c>
      <c r="M1017" s="43" t="s">
        <v>395</v>
      </c>
      <c r="N1017" s="43" t="s">
        <v>396</v>
      </c>
      <c r="O1017" s="52" t="s">
        <v>321</v>
      </c>
      <c r="P1017" s="63" t="s">
        <v>276</v>
      </c>
      <c r="Q1017" s="57" t="str">
        <f>MID(Tabla1[[#This Row],[Aplicación]],14,1)</f>
        <v>2</v>
      </c>
      <c r="R1017" s="35" t="s">
        <v>265</v>
      </c>
      <c r="S1017" s="57" t="str">
        <f>MID(Tabla1[[#This Row],[Aplicación]],6,2)</f>
        <v>04</v>
      </c>
      <c r="T1017" s="54" t="str">
        <f>VLOOKUP(Tabla1[[#This Row],[AREA]],Hoja1!A:B,2,FALSE)</f>
        <v>04. Hacienda, personal y modernización administrativa</v>
      </c>
      <c r="U1017" s="57" t="str">
        <f>MID(Tabla1[[#This Row],[Aplicación]],9,4)</f>
        <v>9204</v>
      </c>
      <c r="V1017" s="54" t="str">
        <f>VLOOKUP(Tabla1[[#This Row],[PROGRAMA]],Hoja1!A:B,2,FALSE)</f>
        <v>9204. Tecnologías de la información y comunicación</v>
      </c>
      <c r="W1017" s="57" t="str">
        <f>MID(Tabla1[[#This Row],[Aplicación]],14,2)</f>
        <v>21</v>
      </c>
      <c r="X1017" s="57" t="str">
        <f>MID(Tabla1[[#This Row],[Aplicación]],14,6)</f>
        <v>216</v>
      </c>
    </row>
    <row r="1018" spans="1:24" hidden="1" x14ac:dyDescent="0.25">
      <c r="A1018" s="60">
        <v>220229000559</v>
      </c>
      <c r="B1018" s="43" t="s">
        <v>390</v>
      </c>
      <c r="C1018" s="61">
        <v>45292</v>
      </c>
      <c r="D1018" s="60">
        <v>22024003427</v>
      </c>
      <c r="E1018" s="43" t="s">
        <v>1197</v>
      </c>
      <c r="F1018" s="62">
        <v>2196.73</v>
      </c>
      <c r="G1018" s="43" t="s">
        <v>590</v>
      </c>
      <c r="H1018" s="43" t="s">
        <v>591</v>
      </c>
      <c r="I1018" s="60">
        <v>220</v>
      </c>
      <c r="J1018" s="43" t="s">
        <v>592</v>
      </c>
      <c r="K1018" s="43" t="s">
        <v>398</v>
      </c>
      <c r="L1018" s="43" t="s">
        <v>399</v>
      </c>
      <c r="M1018" s="43" t="s">
        <v>395</v>
      </c>
      <c r="N1018" s="43" t="s">
        <v>396</v>
      </c>
      <c r="O1018" s="52" t="s">
        <v>321</v>
      </c>
      <c r="P1018" s="63" t="s">
        <v>276</v>
      </c>
      <c r="Q1018" s="57" t="str">
        <f>MID(Tabla1[[#This Row],[Aplicación]],14,1)</f>
        <v>2</v>
      </c>
      <c r="R1018" s="35" t="s">
        <v>265</v>
      </c>
      <c r="S1018" s="57" t="str">
        <f>MID(Tabla1[[#This Row],[Aplicación]],6,2)</f>
        <v>04</v>
      </c>
      <c r="T1018" s="54" t="str">
        <f>VLOOKUP(Tabla1[[#This Row],[AREA]],Hoja1!A:B,2,FALSE)</f>
        <v>04. Hacienda, personal y modernización administrativa</v>
      </c>
      <c r="U1018" s="57" t="str">
        <f>MID(Tabla1[[#This Row],[Aplicación]],9,4)</f>
        <v>9204</v>
      </c>
      <c r="V1018" s="54" t="str">
        <f>VLOOKUP(Tabla1[[#This Row],[PROGRAMA]],Hoja1!A:B,2,FALSE)</f>
        <v>9204. Tecnologías de la información y comunicación</v>
      </c>
      <c r="W1018" s="57" t="str">
        <f>MID(Tabla1[[#This Row],[Aplicación]],14,2)</f>
        <v>21</v>
      </c>
      <c r="X1018" s="57" t="str">
        <f>MID(Tabla1[[#This Row],[Aplicación]],14,6)</f>
        <v>216</v>
      </c>
    </row>
    <row r="1019" spans="1:24" hidden="1" x14ac:dyDescent="0.25">
      <c r="A1019" s="60">
        <v>220240003060</v>
      </c>
      <c r="B1019" s="43" t="s">
        <v>390</v>
      </c>
      <c r="C1019" s="61">
        <v>45343</v>
      </c>
      <c r="D1019" s="60">
        <v>22024001746</v>
      </c>
      <c r="E1019" s="43" t="s">
        <v>1283</v>
      </c>
      <c r="F1019" s="62">
        <v>3388</v>
      </c>
      <c r="G1019" s="43" t="s">
        <v>2480</v>
      </c>
      <c r="H1019" s="43" t="s">
        <v>2481</v>
      </c>
      <c r="I1019" s="60">
        <v>220</v>
      </c>
      <c r="J1019" s="43" t="s">
        <v>398</v>
      </c>
      <c r="K1019" s="43" t="s">
        <v>398</v>
      </c>
      <c r="L1019" s="43" t="s">
        <v>399</v>
      </c>
      <c r="M1019" s="43" t="s">
        <v>585</v>
      </c>
      <c r="N1019" s="43" t="s">
        <v>539</v>
      </c>
      <c r="O1019" s="52" t="s">
        <v>326</v>
      </c>
      <c r="P1019" s="63" t="s">
        <v>276</v>
      </c>
      <c r="Q1019" s="57" t="str">
        <f>MID(Tabla1[[#This Row],[Aplicación]],14,1)</f>
        <v>2</v>
      </c>
      <c r="R1019" s="35" t="s">
        <v>265</v>
      </c>
      <c r="S1019" s="57" t="str">
        <f>MID(Tabla1[[#This Row],[Aplicación]],6,2)</f>
        <v>10</v>
      </c>
      <c r="T1019" s="54" t="str">
        <f>VLOOKUP(Tabla1[[#This Row],[AREA]],Hoja1!A:B,2,FALSE)</f>
        <v>10. Personas mayores, familia y servicios sociales</v>
      </c>
      <c r="U1019" s="57" t="str">
        <f>MID(Tabla1[[#This Row],[Aplicación]],9,4)</f>
        <v>2315</v>
      </c>
      <c r="V1019" s="54" t="str">
        <f>VLOOKUP(Tabla1[[#This Row],[PROGRAMA]],Hoja1!A:B,2,FALSE)</f>
        <v>2315. Políticas de Igualdad e infancia</v>
      </c>
      <c r="W1019" s="57" t="str">
        <f>MID(Tabla1[[#This Row],[Aplicación]],14,2)</f>
        <v>22</v>
      </c>
      <c r="X1019" s="57" t="str">
        <f>MID(Tabla1[[#This Row],[Aplicación]],14,6)</f>
        <v>22611</v>
      </c>
    </row>
    <row r="1020" spans="1:24" hidden="1" x14ac:dyDescent="0.25">
      <c r="A1020" s="60">
        <v>220240004077</v>
      </c>
      <c r="B1020" s="43" t="s">
        <v>390</v>
      </c>
      <c r="C1020" s="61">
        <v>45353</v>
      </c>
      <c r="D1020" s="60">
        <v>22024002828</v>
      </c>
      <c r="E1020" s="43" t="s">
        <v>1174</v>
      </c>
      <c r="F1020" s="62">
        <v>3416.71</v>
      </c>
      <c r="G1020" s="43" t="s">
        <v>33</v>
      </c>
      <c r="H1020" s="43" t="s">
        <v>2482</v>
      </c>
      <c r="I1020" s="60">
        <v>220</v>
      </c>
      <c r="J1020" s="43" t="s">
        <v>632</v>
      </c>
      <c r="K1020" s="43" t="s">
        <v>507</v>
      </c>
      <c r="L1020" s="43" t="s">
        <v>399</v>
      </c>
      <c r="M1020" s="43" t="s">
        <v>585</v>
      </c>
      <c r="N1020" s="43" t="s">
        <v>539</v>
      </c>
      <c r="O1020" s="52" t="s">
        <v>326</v>
      </c>
      <c r="P1020" s="63" t="s">
        <v>276</v>
      </c>
      <c r="Q1020" s="57" t="str">
        <f>MID(Tabla1[[#This Row],[Aplicación]],14,1)</f>
        <v>2</v>
      </c>
      <c r="R1020" s="35" t="s">
        <v>265</v>
      </c>
      <c r="S1020" s="57" t="str">
        <f>MID(Tabla1[[#This Row],[Aplicación]],6,2)</f>
        <v>11</v>
      </c>
      <c r="T1020" s="54" t="str">
        <f>VLOOKUP(Tabla1[[#This Row],[AREA]],Hoja1!A:B,2,FALSE)</f>
        <v>11. Salud pública y seguridad ciudadana</v>
      </c>
      <c r="U1020" s="57" t="str">
        <f>MID(Tabla1[[#This Row],[Aplicación]],9,4)</f>
        <v>1321</v>
      </c>
      <c r="V1020" s="54" t="str">
        <f>VLOOKUP(Tabla1[[#This Row],[PROGRAMA]],Hoja1!A:B,2,FALSE)</f>
        <v>1321. Policía municipal</v>
      </c>
      <c r="W1020" s="57" t="str">
        <f>MID(Tabla1[[#This Row],[Aplicación]],14,2)</f>
        <v>21</v>
      </c>
      <c r="X1020" s="57" t="str">
        <f>MID(Tabla1[[#This Row],[Aplicación]],14,6)</f>
        <v>213</v>
      </c>
    </row>
    <row r="1021" spans="1:24" hidden="1" x14ac:dyDescent="0.25">
      <c r="A1021" s="60">
        <v>220240004471</v>
      </c>
      <c r="B1021" s="43" t="s">
        <v>702</v>
      </c>
      <c r="C1021" s="61">
        <v>45356</v>
      </c>
      <c r="D1021" s="60">
        <v>22024001633</v>
      </c>
      <c r="E1021" s="43" t="s">
        <v>1427</v>
      </c>
      <c r="F1021" s="62">
        <v>862.34</v>
      </c>
      <c r="G1021" s="43" t="s">
        <v>776</v>
      </c>
      <c r="H1021" s="43" t="s">
        <v>2483</v>
      </c>
      <c r="I1021" s="60">
        <v>300</v>
      </c>
      <c r="J1021" s="43" t="s">
        <v>398</v>
      </c>
      <c r="K1021" s="43" t="s">
        <v>398</v>
      </c>
      <c r="L1021" s="43" t="s">
        <v>413</v>
      </c>
      <c r="M1021" s="43" t="s">
        <v>395</v>
      </c>
      <c r="N1021" s="43" t="s">
        <v>396</v>
      </c>
      <c r="O1021" s="52" t="s">
        <v>325</v>
      </c>
      <c r="P1021" s="63" t="s">
        <v>276</v>
      </c>
      <c r="Q1021" s="57" t="str">
        <f>MID(Tabla1[[#This Row],[Aplicación]],14,1)</f>
        <v>2</v>
      </c>
      <c r="R1021" s="35" t="s">
        <v>265</v>
      </c>
      <c r="S1021" s="57" t="str">
        <f>MID(Tabla1[[#This Row],[Aplicación]],6,2)</f>
        <v>07</v>
      </c>
      <c r="T1021" s="54" t="str">
        <f>VLOOKUP(Tabla1[[#This Row],[AREA]],Hoja1!A:B,2,FALSE)</f>
        <v>07. Medio ambiente</v>
      </c>
      <c r="U1021" s="57" t="str">
        <f>MID(Tabla1[[#This Row],[Aplicación]],9,4)</f>
        <v>1711</v>
      </c>
      <c r="V1021" s="54" t="str">
        <f>VLOOKUP(Tabla1[[#This Row],[PROGRAMA]],Hoja1!A:B,2,FALSE)</f>
        <v>1711. Parques y jardines</v>
      </c>
      <c r="W1021" s="57" t="str">
        <f>MID(Tabla1[[#This Row],[Aplicación]],14,2)</f>
        <v>22</v>
      </c>
      <c r="X1021" s="57" t="str">
        <f>MID(Tabla1[[#This Row],[Aplicación]],14,6)</f>
        <v>22199</v>
      </c>
    </row>
    <row r="1022" spans="1:24" hidden="1" x14ac:dyDescent="0.25">
      <c r="A1022" s="60">
        <v>220240004434</v>
      </c>
      <c r="B1022" s="43" t="s">
        <v>702</v>
      </c>
      <c r="C1022" s="61">
        <v>45356</v>
      </c>
      <c r="D1022" s="60">
        <v>22024001637</v>
      </c>
      <c r="E1022" s="43" t="s">
        <v>1468</v>
      </c>
      <c r="F1022" s="62">
        <v>685.56</v>
      </c>
      <c r="G1022" s="43" t="s">
        <v>776</v>
      </c>
      <c r="H1022" s="43" t="s">
        <v>2484</v>
      </c>
      <c r="I1022" s="60">
        <v>300</v>
      </c>
      <c r="J1022" s="43" t="s">
        <v>398</v>
      </c>
      <c r="K1022" s="43" t="s">
        <v>398</v>
      </c>
      <c r="L1022" s="43" t="s">
        <v>399</v>
      </c>
      <c r="M1022" s="43" t="s">
        <v>395</v>
      </c>
      <c r="N1022" s="43" t="s">
        <v>396</v>
      </c>
      <c r="O1022" s="52" t="s">
        <v>325</v>
      </c>
      <c r="P1022" s="63" t="s">
        <v>276</v>
      </c>
      <c r="Q1022" s="57" t="str">
        <f>MID(Tabla1[[#This Row],[Aplicación]],14,1)</f>
        <v>2</v>
      </c>
      <c r="R1022" s="35" t="s">
        <v>265</v>
      </c>
      <c r="S1022" s="57" t="str">
        <f>MID(Tabla1[[#This Row],[Aplicación]],6,2)</f>
        <v>07</v>
      </c>
      <c r="T1022" s="54" t="str">
        <f>VLOOKUP(Tabla1[[#This Row],[AREA]],Hoja1!A:B,2,FALSE)</f>
        <v>07. Medio ambiente</v>
      </c>
      <c r="U1022" s="57" t="str">
        <f>MID(Tabla1[[#This Row],[Aplicación]],9,4)</f>
        <v>1711</v>
      </c>
      <c r="V1022" s="54" t="str">
        <f>VLOOKUP(Tabla1[[#This Row],[PROGRAMA]],Hoja1!A:B,2,FALSE)</f>
        <v>1711. Parques y jardines</v>
      </c>
      <c r="W1022" s="57" t="str">
        <f>MID(Tabla1[[#This Row],[Aplicación]],14,2)</f>
        <v>21</v>
      </c>
      <c r="X1022" s="57" t="str">
        <f>MID(Tabla1[[#This Row],[Aplicación]],14,6)</f>
        <v>213</v>
      </c>
    </row>
    <row r="1023" spans="1:24" hidden="1" x14ac:dyDescent="0.25">
      <c r="A1023" s="60">
        <v>220240004336</v>
      </c>
      <c r="B1023" s="43" t="s">
        <v>702</v>
      </c>
      <c r="C1023" s="61">
        <v>45356</v>
      </c>
      <c r="D1023" s="60">
        <v>22024001637</v>
      </c>
      <c r="E1023" s="43" t="s">
        <v>1468</v>
      </c>
      <c r="F1023" s="62">
        <v>584.36</v>
      </c>
      <c r="G1023" s="43" t="s">
        <v>776</v>
      </c>
      <c r="H1023" s="43" t="s">
        <v>2485</v>
      </c>
      <c r="I1023" s="60">
        <v>300</v>
      </c>
      <c r="J1023" s="43" t="s">
        <v>398</v>
      </c>
      <c r="K1023" s="43" t="s">
        <v>398</v>
      </c>
      <c r="L1023" s="43" t="s">
        <v>399</v>
      </c>
      <c r="M1023" s="43" t="s">
        <v>395</v>
      </c>
      <c r="N1023" s="43" t="s">
        <v>396</v>
      </c>
      <c r="O1023" s="52" t="s">
        <v>325</v>
      </c>
      <c r="P1023" s="63" t="s">
        <v>276</v>
      </c>
      <c r="Q1023" s="57" t="str">
        <f>MID(Tabla1[[#This Row],[Aplicación]],14,1)</f>
        <v>2</v>
      </c>
      <c r="R1023" s="35" t="s">
        <v>265</v>
      </c>
      <c r="S1023" s="57" t="str">
        <f>MID(Tabla1[[#This Row],[Aplicación]],6,2)</f>
        <v>07</v>
      </c>
      <c r="T1023" s="54" t="str">
        <f>VLOOKUP(Tabla1[[#This Row],[AREA]],Hoja1!A:B,2,FALSE)</f>
        <v>07. Medio ambiente</v>
      </c>
      <c r="U1023" s="57" t="str">
        <f>MID(Tabla1[[#This Row],[Aplicación]],9,4)</f>
        <v>1711</v>
      </c>
      <c r="V1023" s="54" t="str">
        <f>VLOOKUP(Tabla1[[#This Row],[PROGRAMA]],Hoja1!A:B,2,FALSE)</f>
        <v>1711. Parques y jardines</v>
      </c>
      <c r="W1023" s="57" t="str">
        <f>MID(Tabla1[[#This Row],[Aplicación]],14,2)</f>
        <v>21</v>
      </c>
      <c r="X1023" s="57" t="str">
        <f>MID(Tabla1[[#This Row],[Aplicación]],14,6)</f>
        <v>213</v>
      </c>
    </row>
    <row r="1024" spans="1:24" hidden="1" x14ac:dyDescent="0.25">
      <c r="A1024" s="60">
        <v>220240001575</v>
      </c>
      <c r="B1024" s="43" t="s">
        <v>702</v>
      </c>
      <c r="C1024" s="61">
        <v>45341</v>
      </c>
      <c r="D1024" s="60">
        <v>22024000940</v>
      </c>
      <c r="E1024" s="43" t="s">
        <v>1285</v>
      </c>
      <c r="F1024" s="62">
        <v>582.30999999999995</v>
      </c>
      <c r="G1024" s="43" t="s">
        <v>776</v>
      </c>
      <c r="H1024" s="43" t="s">
        <v>2486</v>
      </c>
      <c r="I1024" s="60">
        <v>300</v>
      </c>
      <c r="J1024" s="43" t="s">
        <v>398</v>
      </c>
      <c r="K1024" s="43" t="s">
        <v>398</v>
      </c>
      <c r="L1024" s="43" t="s">
        <v>413</v>
      </c>
      <c r="M1024" s="43" t="s">
        <v>395</v>
      </c>
      <c r="N1024" s="43" t="s">
        <v>396</v>
      </c>
      <c r="O1024" s="52" t="s">
        <v>325</v>
      </c>
      <c r="P1024" s="63" t="s">
        <v>276</v>
      </c>
      <c r="Q1024" s="57" t="str">
        <f>MID(Tabla1[[#This Row],[Aplicación]],14,1)</f>
        <v>2</v>
      </c>
      <c r="R1024" s="35" t="s">
        <v>265</v>
      </c>
      <c r="S1024" s="57" t="str">
        <f>MID(Tabla1[[#This Row],[Aplicación]],6,2)</f>
        <v>06</v>
      </c>
      <c r="T1024" s="54" t="str">
        <f>VLOOKUP(Tabla1[[#This Row],[AREA]],Hoja1!A:B,2,FALSE)</f>
        <v>06. Educación y cultura</v>
      </c>
      <c r="U1024" s="57" t="str">
        <f>MID(Tabla1[[#This Row],[Aplicación]],9,4)</f>
        <v>3232</v>
      </c>
      <c r="V1024" s="54" t="str">
        <f>VLOOKUP(Tabla1[[#This Row],[PROGRAMA]],Hoja1!A:B,2,FALSE)</f>
        <v>3232. Conservación y mantenimiento centros educación infantil y primaria</v>
      </c>
      <c r="W1024" s="57" t="str">
        <f>MID(Tabla1[[#This Row],[Aplicación]],14,2)</f>
        <v>21</v>
      </c>
      <c r="X1024" s="57" t="str">
        <f>MID(Tabla1[[#This Row],[Aplicación]],14,6)</f>
        <v>212</v>
      </c>
    </row>
    <row r="1025" spans="1:24" hidden="1" x14ac:dyDescent="0.25">
      <c r="A1025" s="60">
        <v>220240004455</v>
      </c>
      <c r="B1025" s="43" t="s">
        <v>702</v>
      </c>
      <c r="C1025" s="61">
        <v>45356</v>
      </c>
      <c r="D1025" s="60">
        <v>22024001633</v>
      </c>
      <c r="E1025" s="43" t="s">
        <v>1427</v>
      </c>
      <c r="F1025" s="62">
        <v>538.62</v>
      </c>
      <c r="G1025" s="43" t="s">
        <v>776</v>
      </c>
      <c r="H1025" s="43" t="s">
        <v>2487</v>
      </c>
      <c r="I1025" s="60">
        <v>300</v>
      </c>
      <c r="J1025" s="43" t="s">
        <v>398</v>
      </c>
      <c r="K1025" s="43" t="s">
        <v>398</v>
      </c>
      <c r="L1025" s="43" t="s">
        <v>413</v>
      </c>
      <c r="M1025" s="43" t="s">
        <v>395</v>
      </c>
      <c r="N1025" s="43" t="s">
        <v>396</v>
      </c>
      <c r="O1025" s="52" t="s">
        <v>325</v>
      </c>
      <c r="P1025" s="63" t="s">
        <v>276</v>
      </c>
      <c r="Q1025" s="57" t="str">
        <f>MID(Tabla1[[#This Row],[Aplicación]],14,1)</f>
        <v>2</v>
      </c>
      <c r="R1025" s="35" t="s">
        <v>265</v>
      </c>
      <c r="S1025" s="57" t="str">
        <f>MID(Tabla1[[#This Row],[Aplicación]],6,2)</f>
        <v>07</v>
      </c>
      <c r="T1025" s="54" t="str">
        <f>VLOOKUP(Tabla1[[#This Row],[AREA]],Hoja1!A:B,2,FALSE)</f>
        <v>07. Medio ambiente</v>
      </c>
      <c r="U1025" s="57" t="str">
        <f>MID(Tabla1[[#This Row],[Aplicación]],9,4)</f>
        <v>1711</v>
      </c>
      <c r="V1025" s="54" t="str">
        <f>VLOOKUP(Tabla1[[#This Row],[PROGRAMA]],Hoja1!A:B,2,FALSE)</f>
        <v>1711. Parques y jardines</v>
      </c>
      <c r="W1025" s="57" t="str">
        <f>MID(Tabla1[[#This Row],[Aplicación]],14,2)</f>
        <v>22</v>
      </c>
      <c r="X1025" s="57" t="str">
        <f>MID(Tabla1[[#This Row],[Aplicación]],14,6)</f>
        <v>22199</v>
      </c>
    </row>
    <row r="1026" spans="1:24" hidden="1" x14ac:dyDescent="0.25">
      <c r="A1026" s="60">
        <v>220240004416</v>
      </c>
      <c r="B1026" s="43" t="s">
        <v>702</v>
      </c>
      <c r="C1026" s="61">
        <v>45356</v>
      </c>
      <c r="D1026" s="60">
        <v>22024000940</v>
      </c>
      <c r="E1026" s="43" t="s">
        <v>1285</v>
      </c>
      <c r="F1026" s="62">
        <v>478.45</v>
      </c>
      <c r="G1026" s="43" t="s">
        <v>776</v>
      </c>
      <c r="H1026" s="43" t="s">
        <v>2488</v>
      </c>
      <c r="I1026" s="60">
        <v>300</v>
      </c>
      <c r="J1026" s="43" t="s">
        <v>398</v>
      </c>
      <c r="K1026" s="43" t="s">
        <v>398</v>
      </c>
      <c r="L1026" s="43" t="s">
        <v>413</v>
      </c>
      <c r="M1026" s="43" t="s">
        <v>395</v>
      </c>
      <c r="N1026" s="43" t="s">
        <v>396</v>
      </c>
      <c r="O1026" s="52" t="s">
        <v>325</v>
      </c>
      <c r="P1026" s="63" t="s">
        <v>276</v>
      </c>
      <c r="Q1026" s="57" t="str">
        <f>MID(Tabla1[[#This Row],[Aplicación]],14,1)</f>
        <v>2</v>
      </c>
      <c r="R1026" s="35" t="s">
        <v>265</v>
      </c>
      <c r="S1026" s="57" t="str">
        <f>MID(Tabla1[[#This Row],[Aplicación]],6,2)</f>
        <v>06</v>
      </c>
      <c r="T1026" s="54" t="str">
        <f>VLOOKUP(Tabla1[[#This Row],[AREA]],Hoja1!A:B,2,FALSE)</f>
        <v>06. Educación y cultura</v>
      </c>
      <c r="U1026" s="57" t="str">
        <f>MID(Tabla1[[#This Row],[Aplicación]],9,4)</f>
        <v>3232</v>
      </c>
      <c r="V1026" s="54" t="str">
        <f>VLOOKUP(Tabla1[[#This Row],[PROGRAMA]],Hoja1!A:B,2,FALSE)</f>
        <v>3232. Conservación y mantenimiento centros educación infantil y primaria</v>
      </c>
      <c r="W1026" s="57" t="str">
        <f>MID(Tabla1[[#This Row],[Aplicación]],14,2)</f>
        <v>21</v>
      </c>
      <c r="X1026" s="57" t="str">
        <f>MID(Tabla1[[#This Row],[Aplicación]],14,6)</f>
        <v>212</v>
      </c>
    </row>
    <row r="1027" spans="1:24" hidden="1" x14ac:dyDescent="0.25">
      <c r="A1027" s="60">
        <v>220240005699</v>
      </c>
      <c r="B1027" s="43" t="s">
        <v>702</v>
      </c>
      <c r="C1027" s="61">
        <v>45364</v>
      </c>
      <c r="D1027" s="60">
        <v>22024000940</v>
      </c>
      <c r="E1027" s="43" t="s">
        <v>1285</v>
      </c>
      <c r="F1027" s="62">
        <v>458.57</v>
      </c>
      <c r="G1027" s="43" t="s">
        <v>776</v>
      </c>
      <c r="H1027" s="43" t="s">
        <v>2489</v>
      </c>
      <c r="I1027" s="60">
        <v>300</v>
      </c>
      <c r="J1027" s="43" t="s">
        <v>398</v>
      </c>
      <c r="K1027" s="43" t="s">
        <v>398</v>
      </c>
      <c r="L1027" s="43" t="s">
        <v>413</v>
      </c>
      <c r="M1027" s="43" t="s">
        <v>395</v>
      </c>
      <c r="N1027" s="43" t="s">
        <v>396</v>
      </c>
      <c r="O1027" s="52" t="s">
        <v>325</v>
      </c>
      <c r="P1027" s="63" t="s">
        <v>276</v>
      </c>
      <c r="Q1027" s="57" t="str">
        <f>MID(Tabla1[[#This Row],[Aplicación]],14,1)</f>
        <v>2</v>
      </c>
      <c r="R1027" s="35" t="s">
        <v>265</v>
      </c>
      <c r="S1027" s="57" t="str">
        <f>MID(Tabla1[[#This Row],[Aplicación]],6,2)</f>
        <v>06</v>
      </c>
      <c r="T1027" s="54" t="str">
        <f>VLOOKUP(Tabla1[[#This Row],[AREA]],Hoja1!A:B,2,FALSE)</f>
        <v>06. Educación y cultura</v>
      </c>
      <c r="U1027" s="57" t="str">
        <f>MID(Tabla1[[#This Row],[Aplicación]],9,4)</f>
        <v>3232</v>
      </c>
      <c r="V1027" s="54" t="str">
        <f>VLOOKUP(Tabla1[[#This Row],[PROGRAMA]],Hoja1!A:B,2,FALSE)</f>
        <v>3232. Conservación y mantenimiento centros educación infantil y primaria</v>
      </c>
      <c r="W1027" s="57" t="str">
        <f>MID(Tabla1[[#This Row],[Aplicación]],14,2)</f>
        <v>21</v>
      </c>
      <c r="X1027" s="57" t="str">
        <f>MID(Tabla1[[#This Row],[Aplicación]],14,6)</f>
        <v>212</v>
      </c>
    </row>
    <row r="1028" spans="1:24" hidden="1" x14ac:dyDescent="0.25">
      <c r="A1028" s="60">
        <v>220240003388</v>
      </c>
      <c r="B1028" s="43" t="s">
        <v>702</v>
      </c>
      <c r="C1028" s="61">
        <v>45350</v>
      </c>
      <c r="D1028" s="60">
        <v>22024000941</v>
      </c>
      <c r="E1028" s="43" t="s">
        <v>1452</v>
      </c>
      <c r="F1028" s="62">
        <v>421.08</v>
      </c>
      <c r="G1028" s="43" t="s">
        <v>776</v>
      </c>
      <c r="H1028" s="43" t="s">
        <v>2490</v>
      </c>
      <c r="I1028" s="60">
        <v>300</v>
      </c>
      <c r="J1028" s="43" t="s">
        <v>398</v>
      </c>
      <c r="K1028" s="43" t="s">
        <v>398</v>
      </c>
      <c r="L1028" s="43" t="s">
        <v>413</v>
      </c>
      <c r="M1028" s="43" t="s">
        <v>395</v>
      </c>
      <c r="N1028" s="43" t="s">
        <v>396</v>
      </c>
      <c r="O1028" s="52" t="s">
        <v>325</v>
      </c>
      <c r="P1028" s="63" t="s">
        <v>276</v>
      </c>
      <c r="Q1028" s="57" t="str">
        <f>MID(Tabla1[[#This Row],[Aplicación]],14,1)</f>
        <v>2</v>
      </c>
      <c r="R1028" s="35" t="s">
        <v>265</v>
      </c>
      <c r="S1028" s="57" t="str">
        <f>MID(Tabla1[[#This Row],[Aplicación]],6,2)</f>
        <v>06</v>
      </c>
      <c r="T1028" s="54" t="str">
        <f>VLOOKUP(Tabla1[[#This Row],[AREA]],Hoja1!A:B,2,FALSE)</f>
        <v>06. Educación y cultura</v>
      </c>
      <c r="U1028" s="57" t="str">
        <f>MID(Tabla1[[#This Row],[Aplicación]],9,4)</f>
        <v>3321</v>
      </c>
      <c r="V1028" s="54" t="str">
        <f>VLOOKUP(Tabla1[[#This Row],[PROGRAMA]],Hoja1!A:B,2,FALSE)</f>
        <v>3321. Bibliotecas públicas</v>
      </c>
      <c r="W1028" s="57" t="str">
        <f>MID(Tabla1[[#This Row],[Aplicación]],14,2)</f>
        <v>21</v>
      </c>
      <c r="X1028" s="57" t="str">
        <f>MID(Tabla1[[#This Row],[Aplicación]],14,6)</f>
        <v>212</v>
      </c>
    </row>
    <row r="1029" spans="1:24" hidden="1" x14ac:dyDescent="0.25">
      <c r="A1029" s="60">
        <v>220240006782</v>
      </c>
      <c r="B1029" s="43" t="s">
        <v>702</v>
      </c>
      <c r="C1029" s="61">
        <v>45369</v>
      </c>
      <c r="D1029" s="60">
        <v>22024000437</v>
      </c>
      <c r="E1029" s="43" t="s">
        <v>1287</v>
      </c>
      <c r="F1029" s="62">
        <v>346.12</v>
      </c>
      <c r="G1029" s="43" t="s">
        <v>776</v>
      </c>
      <c r="H1029" s="43" t="s">
        <v>2491</v>
      </c>
      <c r="I1029" s="60">
        <v>300</v>
      </c>
      <c r="J1029" s="43" t="s">
        <v>398</v>
      </c>
      <c r="K1029" s="43" t="s">
        <v>398</v>
      </c>
      <c r="L1029" s="43" t="s">
        <v>413</v>
      </c>
      <c r="M1029" s="43" t="s">
        <v>395</v>
      </c>
      <c r="N1029" s="43" t="s">
        <v>396</v>
      </c>
      <c r="O1029" s="52" t="s">
        <v>325</v>
      </c>
      <c r="P1029" s="63" t="s">
        <v>276</v>
      </c>
      <c r="Q1029" s="57" t="str">
        <f>MID(Tabla1[[#This Row],[Aplicación]],14,1)</f>
        <v>2</v>
      </c>
      <c r="R1029" s="35" t="s">
        <v>265</v>
      </c>
      <c r="S1029" s="57" t="str">
        <f>MID(Tabla1[[#This Row],[Aplicación]],6,2)</f>
        <v>10</v>
      </c>
      <c r="T1029" s="54" t="str">
        <f>VLOOKUP(Tabla1[[#This Row],[AREA]],Hoja1!A:B,2,FALSE)</f>
        <v>10. Personas mayores, familia y servicios sociales</v>
      </c>
      <c r="U1029" s="57" t="str">
        <f>MID(Tabla1[[#This Row],[Aplicación]],9,4)</f>
        <v>2311</v>
      </c>
      <c r="V1029" s="54" t="str">
        <f>VLOOKUP(Tabla1[[#This Row],[PROGRAMA]],Hoja1!A:B,2,FALSE)</f>
        <v>2311. Intervención social</v>
      </c>
      <c r="W1029" s="57" t="str">
        <f>MID(Tabla1[[#This Row],[Aplicación]],14,2)</f>
        <v>21</v>
      </c>
      <c r="X1029" s="57" t="str">
        <f>MID(Tabla1[[#This Row],[Aplicación]],14,6)</f>
        <v>212</v>
      </c>
    </row>
    <row r="1030" spans="1:24" hidden="1" x14ac:dyDescent="0.25">
      <c r="A1030" s="60">
        <v>220240004449</v>
      </c>
      <c r="B1030" s="43" t="s">
        <v>702</v>
      </c>
      <c r="C1030" s="61">
        <v>45356</v>
      </c>
      <c r="D1030" s="60">
        <v>22024001633</v>
      </c>
      <c r="E1030" s="43" t="s">
        <v>1427</v>
      </c>
      <c r="F1030" s="62">
        <v>318.35000000000002</v>
      </c>
      <c r="G1030" s="43" t="s">
        <v>776</v>
      </c>
      <c r="H1030" s="43" t="s">
        <v>2492</v>
      </c>
      <c r="I1030" s="60">
        <v>300</v>
      </c>
      <c r="J1030" s="43" t="s">
        <v>398</v>
      </c>
      <c r="K1030" s="43" t="s">
        <v>398</v>
      </c>
      <c r="L1030" s="43" t="s">
        <v>413</v>
      </c>
      <c r="M1030" s="43" t="s">
        <v>395</v>
      </c>
      <c r="N1030" s="43" t="s">
        <v>396</v>
      </c>
      <c r="O1030" s="52" t="s">
        <v>325</v>
      </c>
      <c r="P1030" s="63" t="s">
        <v>276</v>
      </c>
      <c r="Q1030" s="57" t="str">
        <f>MID(Tabla1[[#This Row],[Aplicación]],14,1)</f>
        <v>2</v>
      </c>
      <c r="R1030" s="35" t="s">
        <v>265</v>
      </c>
      <c r="S1030" s="57" t="str">
        <f>MID(Tabla1[[#This Row],[Aplicación]],6,2)</f>
        <v>07</v>
      </c>
      <c r="T1030" s="54" t="str">
        <f>VLOOKUP(Tabla1[[#This Row],[AREA]],Hoja1!A:B,2,FALSE)</f>
        <v>07. Medio ambiente</v>
      </c>
      <c r="U1030" s="57" t="str">
        <f>MID(Tabla1[[#This Row],[Aplicación]],9,4)</f>
        <v>1711</v>
      </c>
      <c r="V1030" s="54" t="str">
        <f>VLOOKUP(Tabla1[[#This Row],[PROGRAMA]],Hoja1!A:B,2,FALSE)</f>
        <v>1711. Parques y jardines</v>
      </c>
      <c r="W1030" s="57" t="str">
        <f>MID(Tabla1[[#This Row],[Aplicación]],14,2)</f>
        <v>22</v>
      </c>
      <c r="X1030" s="57" t="str">
        <f>MID(Tabla1[[#This Row],[Aplicación]],14,6)</f>
        <v>22199</v>
      </c>
    </row>
    <row r="1031" spans="1:24" hidden="1" x14ac:dyDescent="0.25">
      <c r="A1031" s="60">
        <v>220240001581</v>
      </c>
      <c r="B1031" s="43" t="s">
        <v>702</v>
      </c>
      <c r="C1031" s="61">
        <v>45341</v>
      </c>
      <c r="D1031" s="60">
        <v>22024000940</v>
      </c>
      <c r="E1031" s="43" t="s">
        <v>1285</v>
      </c>
      <c r="F1031" s="62">
        <v>285.20999999999998</v>
      </c>
      <c r="G1031" s="43" t="s">
        <v>776</v>
      </c>
      <c r="H1031" s="43" t="s">
        <v>2493</v>
      </c>
      <c r="I1031" s="60">
        <v>300</v>
      </c>
      <c r="J1031" s="43" t="s">
        <v>398</v>
      </c>
      <c r="K1031" s="43" t="s">
        <v>398</v>
      </c>
      <c r="L1031" s="43" t="s">
        <v>413</v>
      </c>
      <c r="M1031" s="43" t="s">
        <v>395</v>
      </c>
      <c r="N1031" s="43" t="s">
        <v>396</v>
      </c>
      <c r="O1031" s="52" t="s">
        <v>325</v>
      </c>
      <c r="P1031" s="63" t="s">
        <v>276</v>
      </c>
      <c r="Q1031" s="57" t="str">
        <f>MID(Tabla1[[#This Row],[Aplicación]],14,1)</f>
        <v>2</v>
      </c>
      <c r="R1031" s="35" t="s">
        <v>265</v>
      </c>
      <c r="S1031" s="57" t="str">
        <f>MID(Tabla1[[#This Row],[Aplicación]],6,2)</f>
        <v>06</v>
      </c>
      <c r="T1031" s="54" t="str">
        <f>VLOOKUP(Tabla1[[#This Row],[AREA]],Hoja1!A:B,2,FALSE)</f>
        <v>06. Educación y cultura</v>
      </c>
      <c r="U1031" s="57" t="str">
        <f>MID(Tabla1[[#This Row],[Aplicación]],9,4)</f>
        <v>3232</v>
      </c>
      <c r="V1031" s="54" t="str">
        <f>VLOOKUP(Tabla1[[#This Row],[PROGRAMA]],Hoja1!A:B,2,FALSE)</f>
        <v>3232. Conservación y mantenimiento centros educación infantil y primaria</v>
      </c>
      <c r="W1031" s="57" t="str">
        <f>MID(Tabla1[[#This Row],[Aplicación]],14,2)</f>
        <v>21</v>
      </c>
      <c r="X1031" s="57" t="str">
        <f>MID(Tabla1[[#This Row],[Aplicación]],14,6)</f>
        <v>212</v>
      </c>
    </row>
    <row r="1032" spans="1:24" hidden="1" x14ac:dyDescent="0.25">
      <c r="A1032" s="60">
        <v>220240004473</v>
      </c>
      <c r="B1032" s="43" t="s">
        <v>702</v>
      </c>
      <c r="C1032" s="61">
        <v>45356</v>
      </c>
      <c r="D1032" s="60">
        <v>22024001633</v>
      </c>
      <c r="E1032" s="43" t="s">
        <v>1427</v>
      </c>
      <c r="F1032" s="62">
        <v>249.55</v>
      </c>
      <c r="G1032" s="43" t="s">
        <v>776</v>
      </c>
      <c r="H1032" s="43" t="s">
        <v>2494</v>
      </c>
      <c r="I1032" s="60">
        <v>300</v>
      </c>
      <c r="J1032" s="43" t="s">
        <v>398</v>
      </c>
      <c r="K1032" s="43" t="s">
        <v>398</v>
      </c>
      <c r="L1032" s="43" t="s">
        <v>413</v>
      </c>
      <c r="M1032" s="43" t="s">
        <v>395</v>
      </c>
      <c r="N1032" s="43" t="s">
        <v>396</v>
      </c>
      <c r="O1032" s="52" t="s">
        <v>325</v>
      </c>
      <c r="P1032" s="63" t="s">
        <v>276</v>
      </c>
      <c r="Q1032" s="57" t="str">
        <f>MID(Tabla1[[#This Row],[Aplicación]],14,1)</f>
        <v>2</v>
      </c>
      <c r="R1032" s="35" t="s">
        <v>265</v>
      </c>
      <c r="S1032" s="57" t="str">
        <f>MID(Tabla1[[#This Row],[Aplicación]],6,2)</f>
        <v>07</v>
      </c>
      <c r="T1032" s="54" t="str">
        <f>VLOOKUP(Tabla1[[#This Row],[AREA]],Hoja1!A:B,2,FALSE)</f>
        <v>07. Medio ambiente</v>
      </c>
      <c r="U1032" s="57" t="str">
        <f>MID(Tabla1[[#This Row],[Aplicación]],9,4)</f>
        <v>1711</v>
      </c>
      <c r="V1032" s="54" t="str">
        <f>VLOOKUP(Tabla1[[#This Row],[PROGRAMA]],Hoja1!A:B,2,FALSE)</f>
        <v>1711. Parques y jardines</v>
      </c>
      <c r="W1032" s="57" t="str">
        <f>MID(Tabla1[[#This Row],[Aplicación]],14,2)</f>
        <v>22</v>
      </c>
      <c r="X1032" s="57" t="str">
        <f>MID(Tabla1[[#This Row],[Aplicación]],14,6)</f>
        <v>22199</v>
      </c>
    </row>
    <row r="1033" spans="1:24" hidden="1" x14ac:dyDescent="0.25">
      <c r="A1033" s="60">
        <v>220240004332</v>
      </c>
      <c r="B1033" s="43" t="s">
        <v>702</v>
      </c>
      <c r="C1033" s="61">
        <v>45356</v>
      </c>
      <c r="D1033" s="60">
        <v>22024001637</v>
      </c>
      <c r="E1033" s="43" t="s">
        <v>1468</v>
      </c>
      <c r="F1033" s="62">
        <v>201.71</v>
      </c>
      <c r="G1033" s="43" t="s">
        <v>776</v>
      </c>
      <c r="H1033" s="43" t="s">
        <v>2495</v>
      </c>
      <c r="I1033" s="60">
        <v>300</v>
      </c>
      <c r="J1033" s="43" t="s">
        <v>398</v>
      </c>
      <c r="K1033" s="43" t="s">
        <v>398</v>
      </c>
      <c r="L1033" s="43" t="s">
        <v>399</v>
      </c>
      <c r="M1033" s="43" t="s">
        <v>395</v>
      </c>
      <c r="N1033" s="43" t="s">
        <v>396</v>
      </c>
      <c r="O1033" s="52" t="s">
        <v>325</v>
      </c>
      <c r="P1033" s="63" t="s">
        <v>276</v>
      </c>
      <c r="Q1033" s="57" t="str">
        <f>MID(Tabla1[[#This Row],[Aplicación]],14,1)</f>
        <v>2</v>
      </c>
      <c r="R1033" s="35" t="s">
        <v>265</v>
      </c>
      <c r="S1033" s="57" t="str">
        <f>MID(Tabla1[[#This Row],[Aplicación]],6,2)</f>
        <v>07</v>
      </c>
      <c r="T1033" s="54" t="str">
        <f>VLOOKUP(Tabla1[[#This Row],[AREA]],Hoja1!A:B,2,FALSE)</f>
        <v>07. Medio ambiente</v>
      </c>
      <c r="U1033" s="57" t="str">
        <f>MID(Tabla1[[#This Row],[Aplicación]],9,4)</f>
        <v>1711</v>
      </c>
      <c r="V1033" s="54" t="str">
        <f>VLOOKUP(Tabla1[[#This Row],[PROGRAMA]],Hoja1!A:B,2,FALSE)</f>
        <v>1711. Parques y jardines</v>
      </c>
      <c r="W1033" s="57" t="str">
        <f>MID(Tabla1[[#This Row],[Aplicación]],14,2)</f>
        <v>21</v>
      </c>
      <c r="X1033" s="57" t="str">
        <f>MID(Tabla1[[#This Row],[Aplicación]],14,6)</f>
        <v>213</v>
      </c>
    </row>
    <row r="1034" spans="1:24" hidden="1" x14ac:dyDescent="0.25">
      <c r="A1034" s="60">
        <v>220240001637</v>
      </c>
      <c r="B1034" s="43" t="s">
        <v>702</v>
      </c>
      <c r="C1034" s="61">
        <v>45341</v>
      </c>
      <c r="D1034" s="60">
        <v>22024000078</v>
      </c>
      <c r="E1034" s="43" t="s">
        <v>1293</v>
      </c>
      <c r="F1034" s="62">
        <v>184.45</v>
      </c>
      <c r="G1034" s="43" t="s">
        <v>776</v>
      </c>
      <c r="H1034" s="43" t="s">
        <v>2496</v>
      </c>
      <c r="I1034" s="60">
        <v>300</v>
      </c>
      <c r="J1034" s="43" t="s">
        <v>398</v>
      </c>
      <c r="K1034" s="43" t="s">
        <v>398</v>
      </c>
      <c r="L1034" s="43" t="s">
        <v>413</v>
      </c>
      <c r="M1034" s="43" t="s">
        <v>395</v>
      </c>
      <c r="N1034" s="43" t="s">
        <v>396</v>
      </c>
      <c r="O1034" s="52" t="s">
        <v>325</v>
      </c>
      <c r="P1034" s="63" t="s">
        <v>276</v>
      </c>
      <c r="Q1034" s="57" t="str">
        <f>MID(Tabla1[[#This Row],[Aplicación]],14,1)</f>
        <v>2</v>
      </c>
      <c r="R1034" s="35" t="s">
        <v>265</v>
      </c>
      <c r="S1034" s="57" t="str">
        <f>MID(Tabla1[[#This Row],[Aplicación]],6,2)</f>
        <v>03</v>
      </c>
      <c r="T1034" s="54" t="str">
        <f>VLOOKUP(Tabla1[[#This Row],[AREA]],Hoja1!A:B,2,FALSE)</f>
        <v>03. Participación ciudadana y deportes</v>
      </c>
      <c r="U1034" s="57" t="str">
        <f>MID(Tabla1[[#This Row],[Aplicación]],9,4)</f>
        <v>9241</v>
      </c>
      <c r="V1034" s="54" t="str">
        <f>VLOOKUP(Tabla1[[#This Row],[PROGRAMA]],Hoja1!A:B,2,FALSE)</f>
        <v>9241. Participación ciudadana</v>
      </c>
      <c r="W1034" s="57" t="str">
        <f>MID(Tabla1[[#This Row],[Aplicación]],14,2)</f>
        <v>21</v>
      </c>
      <c r="X1034" s="57" t="str">
        <f>MID(Tabla1[[#This Row],[Aplicación]],14,6)</f>
        <v>212</v>
      </c>
    </row>
    <row r="1035" spans="1:24" hidden="1" x14ac:dyDescent="0.25">
      <c r="A1035" s="60">
        <v>220240003574</v>
      </c>
      <c r="B1035" s="43" t="s">
        <v>702</v>
      </c>
      <c r="C1035" s="61">
        <v>45350</v>
      </c>
      <c r="D1035" s="60">
        <v>22024000485</v>
      </c>
      <c r="E1035" s="43" t="s">
        <v>1323</v>
      </c>
      <c r="F1035" s="62">
        <v>165.37</v>
      </c>
      <c r="G1035" s="43" t="s">
        <v>776</v>
      </c>
      <c r="H1035" s="43" t="s">
        <v>2497</v>
      </c>
      <c r="I1035" s="60">
        <v>300</v>
      </c>
      <c r="J1035" s="43" t="s">
        <v>398</v>
      </c>
      <c r="K1035" s="43" t="s">
        <v>398</v>
      </c>
      <c r="L1035" s="43" t="s">
        <v>413</v>
      </c>
      <c r="M1035" s="43" t="s">
        <v>395</v>
      </c>
      <c r="N1035" s="43" t="s">
        <v>396</v>
      </c>
      <c r="O1035" s="52" t="s">
        <v>325</v>
      </c>
      <c r="P1035" s="63" t="s">
        <v>276</v>
      </c>
      <c r="Q1035" s="57" t="str">
        <f>MID(Tabla1[[#This Row],[Aplicación]],14,1)</f>
        <v>2</v>
      </c>
      <c r="R1035" s="35" t="s">
        <v>265</v>
      </c>
      <c r="S1035" s="57" t="str">
        <f>MID(Tabla1[[#This Row],[Aplicación]],6,2)</f>
        <v>10</v>
      </c>
      <c r="T1035" s="54" t="str">
        <f>VLOOKUP(Tabla1[[#This Row],[AREA]],Hoja1!A:B,2,FALSE)</f>
        <v>10. Personas mayores, familia y servicios sociales</v>
      </c>
      <c r="U1035" s="57" t="str">
        <f>MID(Tabla1[[#This Row],[Aplicación]],9,4)</f>
        <v>2312</v>
      </c>
      <c r="V1035" s="54" t="str">
        <f>VLOOKUP(Tabla1[[#This Row],[PROGRAMA]],Hoja1!A:B,2,FALSE)</f>
        <v>2312. Iniciativas sociales</v>
      </c>
      <c r="W1035" s="57" t="str">
        <f>MID(Tabla1[[#This Row],[Aplicación]],14,2)</f>
        <v>21</v>
      </c>
      <c r="X1035" s="57" t="str">
        <f>MID(Tabla1[[#This Row],[Aplicación]],14,6)</f>
        <v>212</v>
      </c>
    </row>
    <row r="1036" spans="1:24" hidden="1" x14ac:dyDescent="0.25">
      <c r="A1036" s="60">
        <v>220240004451</v>
      </c>
      <c r="B1036" s="43" t="s">
        <v>702</v>
      </c>
      <c r="C1036" s="61">
        <v>45356</v>
      </c>
      <c r="D1036" s="60">
        <v>22024001633</v>
      </c>
      <c r="E1036" s="43" t="s">
        <v>1427</v>
      </c>
      <c r="F1036" s="62">
        <v>138.82</v>
      </c>
      <c r="G1036" s="43" t="s">
        <v>776</v>
      </c>
      <c r="H1036" s="43" t="s">
        <v>2498</v>
      </c>
      <c r="I1036" s="60">
        <v>300</v>
      </c>
      <c r="J1036" s="43" t="s">
        <v>398</v>
      </c>
      <c r="K1036" s="43" t="s">
        <v>398</v>
      </c>
      <c r="L1036" s="43" t="s">
        <v>413</v>
      </c>
      <c r="M1036" s="43" t="s">
        <v>395</v>
      </c>
      <c r="N1036" s="43" t="s">
        <v>396</v>
      </c>
      <c r="O1036" s="52" t="s">
        <v>325</v>
      </c>
      <c r="P1036" s="63" t="s">
        <v>276</v>
      </c>
      <c r="Q1036" s="57" t="str">
        <f>MID(Tabla1[[#This Row],[Aplicación]],14,1)</f>
        <v>2</v>
      </c>
      <c r="R1036" s="35" t="s">
        <v>265</v>
      </c>
      <c r="S1036" s="57" t="str">
        <f>MID(Tabla1[[#This Row],[Aplicación]],6,2)</f>
        <v>07</v>
      </c>
      <c r="T1036" s="54" t="str">
        <f>VLOOKUP(Tabla1[[#This Row],[AREA]],Hoja1!A:B,2,FALSE)</f>
        <v>07. Medio ambiente</v>
      </c>
      <c r="U1036" s="57" t="str">
        <f>MID(Tabla1[[#This Row],[Aplicación]],9,4)</f>
        <v>1711</v>
      </c>
      <c r="V1036" s="54" t="str">
        <f>VLOOKUP(Tabla1[[#This Row],[PROGRAMA]],Hoja1!A:B,2,FALSE)</f>
        <v>1711. Parques y jardines</v>
      </c>
      <c r="W1036" s="57" t="str">
        <f>MID(Tabla1[[#This Row],[Aplicación]],14,2)</f>
        <v>22</v>
      </c>
      <c r="X1036" s="57" t="str">
        <f>MID(Tabla1[[#This Row],[Aplicación]],14,6)</f>
        <v>22199</v>
      </c>
    </row>
    <row r="1037" spans="1:24" hidden="1" x14ac:dyDescent="0.25">
      <c r="A1037" s="44">
        <v>220240003643</v>
      </c>
      <c r="B1037" s="45" t="s">
        <v>702</v>
      </c>
      <c r="C1037" s="50">
        <v>45350</v>
      </c>
      <c r="D1037" s="44">
        <v>22024000078</v>
      </c>
      <c r="E1037" s="45" t="s">
        <v>1293</v>
      </c>
      <c r="F1037" s="51">
        <v>125.02</v>
      </c>
      <c r="G1037" s="45" t="s">
        <v>776</v>
      </c>
      <c r="H1037" s="45" t="s">
        <v>2499</v>
      </c>
      <c r="I1037" s="44">
        <v>300</v>
      </c>
      <c r="J1037" s="45" t="s">
        <v>398</v>
      </c>
      <c r="K1037" s="45" t="s">
        <v>398</v>
      </c>
      <c r="L1037" s="45" t="s">
        <v>413</v>
      </c>
      <c r="M1037" s="45" t="s">
        <v>395</v>
      </c>
      <c r="N1037" s="45" t="s">
        <v>396</v>
      </c>
      <c r="O1037" s="52" t="s">
        <v>325</v>
      </c>
      <c r="P1037" s="63" t="s">
        <v>276</v>
      </c>
      <c r="Q1037" s="57" t="str">
        <f>MID(Tabla1[[#This Row],[Aplicación]],14,1)</f>
        <v>2</v>
      </c>
      <c r="R1037" s="35" t="s">
        <v>265</v>
      </c>
      <c r="S1037" s="57" t="str">
        <f>MID(Tabla1[[#This Row],[Aplicación]],6,2)</f>
        <v>03</v>
      </c>
      <c r="T1037" s="54" t="str">
        <f>VLOOKUP(Tabla1[[#This Row],[AREA]],Hoja1!A:B,2,FALSE)</f>
        <v>03. Participación ciudadana y deportes</v>
      </c>
      <c r="U1037" s="57" t="str">
        <f>MID(Tabla1[[#This Row],[Aplicación]],9,4)</f>
        <v>9241</v>
      </c>
      <c r="V1037" s="54" t="str">
        <f>VLOOKUP(Tabla1[[#This Row],[PROGRAMA]],Hoja1!A:B,2,FALSE)</f>
        <v>9241. Participación ciudadana</v>
      </c>
      <c r="W1037" s="57" t="str">
        <f>MID(Tabla1[[#This Row],[Aplicación]],14,2)</f>
        <v>21</v>
      </c>
      <c r="X1037" s="57" t="str">
        <f>MID(Tabla1[[#This Row],[Aplicación]],14,6)</f>
        <v>212</v>
      </c>
    </row>
    <row r="1038" spans="1:24" hidden="1" x14ac:dyDescent="0.25">
      <c r="A1038" s="60">
        <v>220240006841</v>
      </c>
      <c r="B1038" s="43" t="s">
        <v>702</v>
      </c>
      <c r="C1038" s="61">
        <v>45369</v>
      </c>
      <c r="D1038" s="60">
        <v>22024001045</v>
      </c>
      <c r="E1038" s="43" t="s">
        <v>1353</v>
      </c>
      <c r="F1038" s="62">
        <v>119.28</v>
      </c>
      <c r="G1038" s="43" t="s">
        <v>776</v>
      </c>
      <c r="H1038" s="43" t="s">
        <v>2500</v>
      </c>
      <c r="I1038" s="60">
        <v>300</v>
      </c>
      <c r="J1038" s="43" t="s">
        <v>398</v>
      </c>
      <c r="K1038" s="43" t="s">
        <v>398</v>
      </c>
      <c r="L1038" s="43" t="s">
        <v>413</v>
      </c>
      <c r="M1038" s="43" t="s">
        <v>395</v>
      </c>
      <c r="N1038" s="43" t="s">
        <v>396</v>
      </c>
      <c r="O1038" s="52" t="s">
        <v>325</v>
      </c>
      <c r="P1038" s="63" t="s">
        <v>276</v>
      </c>
      <c r="Q1038" s="57" t="str">
        <f>MID(Tabla1[[#This Row],[Aplicación]],14,1)</f>
        <v>2</v>
      </c>
      <c r="R1038" s="35" t="s">
        <v>265</v>
      </c>
      <c r="S1038" s="57" t="str">
        <f>MID(Tabla1[[#This Row],[Aplicación]],6,2)</f>
        <v>11</v>
      </c>
      <c r="T1038" s="54" t="str">
        <f>VLOOKUP(Tabla1[[#This Row],[AREA]],Hoja1!A:B,2,FALSE)</f>
        <v>11. Salud pública y seguridad ciudadana</v>
      </c>
      <c r="U1038" s="57" t="str">
        <f>MID(Tabla1[[#This Row],[Aplicación]],9,4)</f>
        <v>3111</v>
      </c>
      <c r="V1038" s="54" t="str">
        <f>VLOOKUP(Tabla1[[#This Row],[PROGRAMA]],Hoja1!A:B,2,FALSE)</f>
        <v>3111. Protección de la salubridad pública</v>
      </c>
      <c r="W1038" s="57" t="str">
        <f>MID(Tabla1[[#This Row],[Aplicación]],14,2)</f>
        <v>22</v>
      </c>
      <c r="X1038" s="57" t="str">
        <f>MID(Tabla1[[#This Row],[Aplicación]],14,6)</f>
        <v>22199</v>
      </c>
    </row>
    <row r="1039" spans="1:24" hidden="1" x14ac:dyDescent="0.25">
      <c r="A1039" s="60">
        <v>220240007767</v>
      </c>
      <c r="B1039" s="43" t="s">
        <v>702</v>
      </c>
      <c r="C1039" s="61">
        <v>45372</v>
      </c>
      <c r="D1039" s="60">
        <v>22024001012</v>
      </c>
      <c r="E1039" s="43" t="s">
        <v>1174</v>
      </c>
      <c r="F1039" s="62">
        <v>115.64</v>
      </c>
      <c r="G1039" s="43" t="s">
        <v>776</v>
      </c>
      <c r="H1039" s="43" t="s">
        <v>2501</v>
      </c>
      <c r="I1039" s="60">
        <v>300</v>
      </c>
      <c r="J1039" s="43" t="s">
        <v>398</v>
      </c>
      <c r="K1039" s="43" t="s">
        <v>398</v>
      </c>
      <c r="L1039" s="43" t="s">
        <v>413</v>
      </c>
      <c r="M1039" s="43" t="s">
        <v>395</v>
      </c>
      <c r="N1039" s="43" t="s">
        <v>396</v>
      </c>
      <c r="O1039" s="52" t="s">
        <v>325</v>
      </c>
      <c r="P1039" s="63" t="s">
        <v>276</v>
      </c>
      <c r="Q1039" s="57" t="str">
        <f>MID(Tabla1[[#This Row],[Aplicación]],14,1)</f>
        <v>2</v>
      </c>
      <c r="R1039" s="35" t="s">
        <v>265</v>
      </c>
      <c r="S1039" s="57" t="str">
        <f>MID(Tabla1[[#This Row],[Aplicación]],6,2)</f>
        <v>11</v>
      </c>
      <c r="T1039" s="54" t="str">
        <f>VLOOKUP(Tabla1[[#This Row],[AREA]],Hoja1!A:B,2,FALSE)</f>
        <v>11. Salud pública y seguridad ciudadana</v>
      </c>
      <c r="U1039" s="57" t="str">
        <f>MID(Tabla1[[#This Row],[Aplicación]],9,4)</f>
        <v>1321</v>
      </c>
      <c r="V1039" s="54" t="str">
        <f>VLOOKUP(Tabla1[[#This Row],[PROGRAMA]],Hoja1!A:B,2,FALSE)</f>
        <v>1321. Policía municipal</v>
      </c>
      <c r="W1039" s="57" t="str">
        <f>MID(Tabla1[[#This Row],[Aplicación]],14,2)</f>
        <v>21</v>
      </c>
      <c r="X1039" s="57" t="str">
        <f>MID(Tabla1[[#This Row],[Aplicación]],14,6)</f>
        <v>213</v>
      </c>
    </row>
    <row r="1040" spans="1:24" hidden="1" x14ac:dyDescent="0.25">
      <c r="A1040" s="60">
        <v>220240003458</v>
      </c>
      <c r="B1040" s="43" t="s">
        <v>702</v>
      </c>
      <c r="C1040" s="61">
        <v>45350</v>
      </c>
      <c r="D1040" s="60">
        <v>22024000078</v>
      </c>
      <c r="E1040" s="43" t="s">
        <v>1293</v>
      </c>
      <c r="F1040" s="62">
        <v>92.08</v>
      </c>
      <c r="G1040" s="43" t="s">
        <v>776</v>
      </c>
      <c r="H1040" s="43" t="s">
        <v>2502</v>
      </c>
      <c r="I1040" s="60">
        <v>300</v>
      </c>
      <c r="J1040" s="43" t="s">
        <v>398</v>
      </c>
      <c r="K1040" s="43" t="s">
        <v>398</v>
      </c>
      <c r="L1040" s="43" t="s">
        <v>413</v>
      </c>
      <c r="M1040" s="43" t="s">
        <v>395</v>
      </c>
      <c r="N1040" s="43" t="s">
        <v>396</v>
      </c>
      <c r="O1040" s="52" t="s">
        <v>325</v>
      </c>
      <c r="P1040" s="63" t="s">
        <v>276</v>
      </c>
      <c r="Q1040" s="57" t="str">
        <f>MID(Tabla1[[#This Row],[Aplicación]],14,1)</f>
        <v>2</v>
      </c>
      <c r="R1040" s="35" t="s">
        <v>265</v>
      </c>
      <c r="S1040" s="57" t="str">
        <f>MID(Tabla1[[#This Row],[Aplicación]],6,2)</f>
        <v>03</v>
      </c>
      <c r="T1040" s="54" t="str">
        <f>VLOOKUP(Tabla1[[#This Row],[AREA]],Hoja1!A:B,2,FALSE)</f>
        <v>03. Participación ciudadana y deportes</v>
      </c>
      <c r="U1040" s="57" t="str">
        <f>MID(Tabla1[[#This Row],[Aplicación]],9,4)</f>
        <v>9241</v>
      </c>
      <c r="V1040" s="54" t="str">
        <f>VLOOKUP(Tabla1[[#This Row],[PROGRAMA]],Hoja1!A:B,2,FALSE)</f>
        <v>9241. Participación ciudadana</v>
      </c>
      <c r="W1040" s="57" t="str">
        <f>MID(Tabla1[[#This Row],[Aplicación]],14,2)</f>
        <v>21</v>
      </c>
      <c r="X1040" s="57" t="str">
        <f>MID(Tabla1[[#This Row],[Aplicación]],14,6)</f>
        <v>212</v>
      </c>
    </row>
    <row r="1041" spans="1:24" hidden="1" x14ac:dyDescent="0.25">
      <c r="A1041" s="60">
        <v>220240006940</v>
      </c>
      <c r="B1041" s="43" t="s">
        <v>702</v>
      </c>
      <c r="C1041" s="61">
        <v>45369</v>
      </c>
      <c r="D1041" s="60">
        <v>22024001045</v>
      </c>
      <c r="E1041" s="43" t="s">
        <v>1353</v>
      </c>
      <c r="F1041" s="62">
        <v>88.46</v>
      </c>
      <c r="G1041" s="43" t="s">
        <v>776</v>
      </c>
      <c r="H1041" s="43" t="s">
        <v>2503</v>
      </c>
      <c r="I1041" s="60">
        <v>300</v>
      </c>
      <c r="J1041" s="43" t="s">
        <v>398</v>
      </c>
      <c r="K1041" s="43" t="s">
        <v>398</v>
      </c>
      <c r="L1041" s="43" t="s">
        <v>413</v>
      </c>
      <c r="M1041" s="43" t="s">
        <v>395</v>
      </c>
      <c r="N1041" s="43" t="s">
        <v>396</v>
      </c>
      <c r="O1041" s="52" t="s">
        <v>325</v>
      </c>
      <c r="P1041" s="63" t="s">
        <v>276</v>
      </c>
      <c r="Q1041" s="57" t="str">
        <f>MID(Tabla1[[#This Row],[Aplicación]],14,1)</f>
        <v>2</v>
      </c>
      <c r="R1041" s="35" t="s">
        <v>265</v>
      </c>
      <c r="S1041" s="57" t="str">
        <f>MID(Tabla1[[#This Row],[Aplicación]],6,2)</f>
        <v>11</v>
      </c>
      <c r="T1041" s="54" t="str">
        <f>VLOOKUP(Tabla1[[#This Row],[AREA]],Hoja1!A:B,2,FALSE)</f>
        <v>11. Salud pública y seguridad ciudadana</v>
      </c>
      <c r="U1041" s="57" t="str">
        <f>MID(Tabla1[[#This Row],[Aplicación]],9,4)</f>
        <v>3111</v>
      </c>
      <c r="V1041" s="54" t="str">
        <f>VLOOKUP(Tabla1[[#This Row],[PROGRAMA]],Hoja1!A:B,2,FALSE)</f>
        <v>3111. Protección de la salubridad pública</v>
      </c>
      <c r="W1041" s="57" t="str">
        <f>MID(Tabla1[[#This Row],[Aplicación]],14,2)</f>
        <v>22</v>
      </c>
      <c r="X1041" s="57" t="str">
        <f>MID(Tabla1[[#This Row],[Aplicación]],14,6)</f>
        <v>22199</v>
      </c>
    </row>
    <row r="1042" spans="1:24" hidden="1" x14ac:dyDescent="0.25">
      <c r="A1042" s="60">
        <v>220240003557</v>
      </c>
      <c r="B1042" s="43" t="s">
        <v>702</v>
      </c>
      <c r="C1042" s="61">
        <v>45350</v>
      </c>
      <c r="D1042" s="60">
        <v>22024000485</v>
      </c>
      <c r="E1042" s="43" t="s">
        <v>1323</v>
      </c>
      <c r="F1042" s="62">
        <v>80.709999999999994</v>
      </c>
      <c r="G1042" s="43" t="s">
        <v>776</v>
      </c>
      <c r="H1042" s="43" t="s">
        <v>2504</v>
      </c>
      <c r="I1042" s="60">
        <v>300</v>
      </c>
      <c r="J1042" s="43" t="s">
        <v>398</v>
      </c>
      <c r="K1042" s="43" t="s">
        <v>398</v>
      </c>
      <c r="L1042" s="43" t="s">
        <v>413</v>
      </c>
      <c r="M1042" s="43" t="s">
        <v>395</v>
      </c>
      <c r="N1042" s="43" t="s">
        <v>396</v>
      </c>
      <c r="O1042" s="52" t="s">
        <v>325</v>
      </c>
      <c r="P1042" s="63" t="s">
        <v>276</v>
      </c>
      <c r="Q1042" s="57" t="str">
        <f>MID(Tabla1[[#This Row],[Aplicación]],14,1)</f>
        <v>2</v>
      </c>
      <c r="R1042" s="35" t="s">
        <v>265</v>
      </c>
      <c r="S1042" s="57" t="str">
        <f>MID(Tabla1[[#This Row],[Aplicación]],6,2)</f>
        <v>10</v>
      </c>
      <c r="T1042" s="54" t="str">
        <f>VLOOKUP(Tabla1[[#This Row],[AREA]],Hoja1!A:B,2,FALSE)</f>
        <v>10. Personas mayores, familia y servicios sociales</v>
      </c>
      <c r="U1042" s="57" t="str">
        <f>MID(Tabla1[[#This Row],[Aplicación]],9,4)</f>
        <v>2312</v>
      </c>
      <c r="V1042" s="54" t="str">
        <f>VLOOKUP(Tabla1[[#This Row],[PROGRAMA]],Hoja1!A:B,2,FALSE)</f>
        <v>2312. Iniciativas sociales</v>
      </c>
      <c r="W1042" s="57" t="str">
        <f>MID(Tabla1[[#This Row],[Aplicación]],14,2)</f>
        <v>21</v>
      </c>
      <c r="X1042" s="57" t="str">
        <f>MID(Tabla1[[#This Row],[Aplicación]],14,6)</f>
        <v>212</v>
      </c>
    </row>
    <row r="1043" spans="1:24" hidden="1" x14ac:dyDescent="0.25">
      <c r="A1043" s="60">
        <v>220240003625</v>
      </c>
      <c r="B1043" s="43" t="s">
        <v>702</v>
      </c>
      <c r="C1043" s="61">
        <v>45350</v>
      </c>
      <c r="D1043" s="60">
        <v>22024001045</v>
      </c>
      <c r="E1043" s="43" t="s">
        <v>1353</v>
      </c>
      <c r="F1043" s="62">
        <v>69.62</v>
      </c>
      <c r="G1043" s="43" t="s">
        <v>776</v>
      </c>
      <c r="H1043" s="43" t="s">
        <v>2505</v>
      </c>
      <c r="I1043" s="60">
        <v>300</v>
      </c>
      <c r="J1043" s="43" t="s">
        <v>398</v>
      </c>
      <c r="K1043" s="43" t="s">
        <v>398</v>
      </c>
      <c r="L1043" s="43" t="s">
        <v>413</v>
      </c>
      <c r="M1043" s="43" t="s">
        <v>395</v>
      </c>
      <c r="N1043" s="43" t="s">
        <v>396</v>
      </c>
      <c r="O1043" s="52" t="s">
        <v>325</v>
      </c>
      <c r="P1043" s="63" t="s">
        <v>276</v>
      </c>
      <c r="Q1043" s="57" t="str">
        <f>MID(Tabla1[[#This Row],[Aplicación]],14,1)</f>
        <v>2</v>
      </c>
      <c r="R1043" s="35" t="s">
        <v>265</v>
      </c>
      <c r="S1043" s="57" t="str">
        <f>MID(Tabla1[[#This Row],[Aplicación]],6,2)</f>
        <v>11</v>
      </c>
      <c r="T1043" s="54" t="str">
        <f>VLOOKUP(Tabla1[[#This Row],[AREA]],Hoja1!A:B,2,FALSE)</f>
        <v>11. Salud pública y seguridad ciudadana</v>
      </c>
      <c r="U1043" s="57" t="str">
        <f>MID(Tabla1[[#This Row],[Aplicación]],9,4)</f>
        <v>3111</v>
      </c>
      <c r="V1043" s="54" t="str">
        <f>VLOOKUP(Tabla1[[#This Row],[PROGRAMA]],Hoja1!A:B,2,FALSE)</f>
        <v>3111. Protección de la salubridad pública</v>
      </c>
      <c r="W1043" s="57" t="str">
        <f>MID(Tabla1[[#This Row],[Aplicación]],14,2)</f>
        <v>22</v>
      </c>
      <c r="X1043" s="57" t="str">
        <f>MID(Tabla1[[#This Row],[Aplicación]],14,6)</f>
        <v>22199</v>
      </c>
    </row>
    <row r="1044" spans="1:24" hidden="1" x14ac:dyDescent="0.25">
      <c r="A1044" s="60">
        <v>220240005070</v>
      </c>
      <c r="B1044" s="43" t="s">
        <v>390</v>
      </c>
      <c r="C1044" s="61">
        <v>45358</v>
      </c>
      <c r="D1044" s="60">
        <v>22024002875</v>
      </c>
      <c r="E1044" s="43" t="s">
        <v>1469</v>
      </c>
      <c r="F1044" s="62">
        <v>3475.12</v>
      </c>
      <c r="G1044" s="43" t="s">
        <v>713</v>
      </c>
      <c r="H1044" s="43" t="s">
        <v>2506</v>
      </c>
      <c r="I1044" s="60">
        <v>220</v>
      </c>
      <c r="J1044" s="43" t="s">
        <v>398</v>
      </c>
      <c r="K1044" s="43" t="s">
        <v>398</v>
      </c>
      <c r="L1044" s="43" t="s">
        <v>399</v>
      </c>
      <c r="M1044" s="43" t="s">
        <v>585</v>
      </c>
      <c r="N1044" s="43" t="s">
        <v>539</v>
      </c>
      <c r="O1044" s="52" t="s">
        <v>326</v>
      </c>
      <c r="P1044" s="63" t="s">
        <v>276</v>
      </c>
      <c r="Q1044" s="57" t="str">
        <f>MID(Tabla1[[#This Row],[Aplicación]],14,1)</f>
        <v>2</v>
      </c>
      <c r="R1044" s="35" t="s">
        <v>265</v>
      </c>
      <c r="S1044" s="57" t="str">
        <f>MID(Tabla1[[#This Row],[Aplicación]],6,2)</f>
        <v>05</v>
      </c>
      <c r="T1044" s="54" t="str">
        <f>VLOOKUP(Tabla1[[#This Row],[AREA]],Hoja1!A:B,2,FALSE)</f>
        <v>05. Comercio, mercados y consumo</v>
      </c>
      <c r="U1044" s="57" t="str">
        <f>MID(Tabla1[[#This Row],[Aplicación]],9,4)</f>
        <v>4314</v>
      </c>
      <c r="V1044" s="54" t="str">
        <f>VLOOKUP(Tabla1[[#This Row],[PROGRAMA]],Hoja1!A:B,2,FALSE)</f>
        <v>4314. Actuaciones en materia de comercio minorista</v>
      </c>
      <c r="W1044" s="57" t="str">
        <f>MID(Tabla1[[#This Row],[Aplicación]],14,2)</f>
        <v>22</v>
      </c>
      <c r="X1044" s="57" t="str">
        <f>MID(Tabla1[[#This Row],[Aplicación]],14,6)</f>
        <v>22699</v>
      </c>
    </row>
    <row r="1045" spans="1:24" hidden="1" x14ac:dyDescent="0.25">
      <c r="A1045" s="60">
        <v>220240006790</v>
      </c>
      <c r="B1045" s="43" t="s">
        <v>702</v>
      </c>
      <c r="C1045" s="61">
        <v>45369</v>
      </c>
      <c r="D1045" s="60">
        <v>22024000436</v>
      </c>
      <c r="E1045" s="43" t="s">
        <v>1287</v>
      </c>
      <c r="F1045" s="62">
        <v>45.3</v>
      </c>
      <c r="G1045" s="43" t="s">
        <v>776</v>
      </c>
      <c r="H1045" s="43" t="s">
        <v>2507</v>
      </c>
      <c r="I1045" s="60">
        <v>300</v>
      </c>
      <c r="J1045" s="43" t="s">
        <v>398</v>
      </c>
      <c r="K1045" s="43" t="s">
        <v>398</v>
      </c>
      <c r="L1045" s="43" t="s">
        <v>413</v>
      </c>
      <c r="M1045" s="43" t="s">
        <v>395</v>
      </c>
      <c r="N1045" s="43" t="s">
        <v>396</v>
      </c>
      <c r="O1045" s="52" t="s">
        <v>325</v>
      </c>
      <c r="P1045" s="63" t="s">
        <v>276</v>
      </c>
      <c r="Q1045" s="57" t="str">
        <f>MID(Tabla1[[#This Row],[Aplicación]],14,1)</f>
        <v>2</v>
      </c>
      <c r="R1045" s="35" t="s">
        <v>265</v>
      </c>
      <c r="S1045" s="57" t="str">
        <f>MID(Tabla1[[#This Row],[Aplicación]],6,2)</f>
        <v>10</v>
      </c>
      <c r="T1045" s="54" t="str">
        <f>VLOOKUP(Tabla1[[#This Row],[AREA]],Hoja1!A:B,2,FALSE)</f>
        <v>10. Personas mayores, familia y servicios sociales</v>
      </c>
      <c r="U1045" s="57" t="str">
        <f>MID(Tabla1[[#This Row],[Aplicación]],9,4)</f>
        <v>2311</v>
      </c>
      <c r="V1045" s="54" t="str">
        <f>VLOOKUP(Tabla1[[#This Row],[PROGRAMA]],Hoja1!A:B,2,FALSE)</f>
        <v>2311. Intervención social</v>
      </c>
      <c r="W1045" s="57" t="str">
        <f>MID(Tabla1[[#This Row],[Aplicación]],14,2)</f>
        <v>21</v>
      </c>
      <c r="X1045" s="57" t="str">
        <f>MID(Tabla1[[#This Row],[Aplicación]],14,6)</f>
        <v>212</v>
      </c>
    </row>
    <row r="1046" spans="1:24" hidden="1" x14ac:dyDescent="0.25">
      <c r="A1046" s="60">
        <v>220240004459</v>
      </c>
      <c r="B1046" s="43" t="s">
        <v>702</v>
      </c>
      <c r="C1046" s="61">
        <v>45356</v>
      </c>
      <c r="D1046" s="60">
        <v>22024001633</v>
      </c>
      <c r="E1046" s="43" t="s">
        <v>1427</v>
      </c>
      <c r="F1046" s="62">
        <v>31.91</v>
      </c>
      <c r="G1046" s="43" t="s">
        <v>776</v>
      </c>
      <c r="H1046" s="43" t="s">
        <v>2508</v>
      </c>
      <c r="I1046" s="60">
        <v>300</v>
      </c>
      <c r="J1046" s="43" t="s">
        <v>398</v>
      </c>
      <c r="K1046" s="43" t="s">
        <v>398</v>
      </c>
      <c r="L1046" s="43" t="s">
        <v>413</v>
      </c>
      <c r="M1046" s="43" t="s">
        <v>395</v>
      </c>
      <c r="N1046" s="43" t="s">
        <v>396</v>
      </c>
      <c r="O1046" s="52" t="s">
        <v>325</v>
      </c>
      <c r="P1046" s="63" t="s">
        <v>276</v>
      </c>
      <c r="Q1046" s="57" t="str">
        <f>MID(Tabla1[[#This Row],[Aplicación]],14,1)</f>
        <v>2</v>
      </c>
      <c r="R1046" s="35" t="s">
        <v>265</v>
      </c>
      <c r="S1046" s="57" t="str">
        <f>MID(Tabla1[[#This Row],[Aplicación]],6,2)</f>
        <v>07</v>
      </c>
      <c r="T1046" s="54" t="str">
        <f>VLOOKUP(Tabla1[[#This Row],[AREA]],Hoja1!A:B,2,FALSE)</f>
        <v>07. Medio ambiente</v>
      </c>
      <c r="U1046" s="57">
        <v>1302</v>
      </c>
      <c r="V1046" s="54" t="str">
        <f>VLOOKUP(Tabla1[[#This Row],[PROGRAMA]],Hoja1!A:B,2,FALSE)</f>
        <v>1302. Dirección del área de salud pública y seguridad ciudadana</v>
      </c>
      <c r="W1046" s="57" t="str">
        <f>MID(Tabla1[[#This Row],[Aplicación]],14,2)</f>
        <v>22</v>
      </c>
      <c r="X1046" s="57" t="str">
        <f>MID(Tabla1[[#This Row],[Aplicación]],14,6)</f>
        <v>22199</v>
      </c>
    </row>
    <row r="1047" spans="1:24" hidden="1" x14ac:dyDescent="0.25">
      <c r="A1047" s="60">
        <v>220240007712</v>
      </c>
      <c r="B1047" s="43" t="s">
        <v>702</v>
      </c>
      <c r="C1047" s="61">
        <v>45372</v>
      </c>
      <c r="D1047" s="60">
        <v>22024000485</v>
      </c>
      <c r="E1047" s="43" t="s">
        <v>1323</v>
      </c>
      <c r="F1047" s="62">
        <v>18.36</v>
      </c>
      <c r="G1047" s="43" t="s">
        <v>776</v>
      </c>
      <c r="H1047" s="43" t="s">
        <v>2509</v>
      </c>
      <c r="I1047" s="60">
        <v>300</v>
      </c>
      <c r="J1047" s="43" t="s">
        <v>398</v>
      </c>
      <c r="K1047" s="43" t="s">
        <v>398</v>
      </c>
      <c r="L1047" s="43" t="s">
        <v>413</v>
      </c>
      <c r="M1047" s="43" t="s">
        <v>395</v>
      </c>
      <c r="N1047" s="43" t="s">
        <v>396</v>
      </c>
      <c r="O1047" s="52" t="s">
        <v>325</v>
      </c>
      <c r="P1047" s="63" t="s">
        <v>276</v>
      </c>
      <c r="Q1047" s="57" t="str">
        <f>MID(Tabla1[[#This Row],[Aplicación]],14,1)</f>
        <v>2</v>
      </c>
      <c r="R1047" s="35" t="s">
        <v>265</v>
      </c>
      <c r="S1047" s="57" t="str">
        <f>MID(Tabla1[[#This Row],[Aplicación]],6,2)</f>
        <v>10</v>
      </c>
      <c r="T1047" s="54" t="str">
        <f>VLOOKUP(Tabla1[[#This Row],[AREA]],Hoja1!A:B,2,FALSE)</f>
        <v>10. Personas mayores, familia y servicios sociales</v>
      </c>
      <c r="U1047" s="57" t="str">
        <f>MID(Tabla1[[#This Row],[Aplicación]],9,4)</f>
        <v>2312</v>
      </c>
      <c r="V1047" s="54" t="str">
        <f>VLOOKUP(Tabla1[[#This Row],[PROGRAMA]],Hoja1!A:B,2,FALSE)</f>
        <v>2312. Iniciativas sociales</v>
      </c>
      <c r="W1047" s="57" t="str">
        <f>MID(Tabla1[[#This Row],[Aplicación]],14,2)</f>
        <v>21</v>
      </c>
      <c r="X1047" s="57" t="str">
        <f>MID(Tabla1[[#This Row],[Aplicación]],14,6)</f>
        <v>212</v>
      </c>
    </row>
    <row r="1048" spans="1:24" hidden="1" x14ac:dyDescent="0.25">
      <c r="A1048" s="60">
        <v>220240003096</v>
      </c>
      <c r="B1048" s="43" t="s">
        <v>390</v>
      </c>
      <c r="C1048" s="61">
        <v>45343</v>
      </c>
      <c r="D1048" s="60">
        <v>22024002007</v>
      </c>
      <c r="E1048" s="43" t="s">
        <v>1295</v>
      </c>
      <c r="F1048" s="62">
        <v>605</v>
      </c>
      <c r="G1048" s="43" t="s">
        <v>704</v>
      </c>
      <c r="H1048" s="43" t="s">
        <v>2510</v>
      </c>
      <c r="I1048" s="60">
        <v>220</v>
      </c>
      <c r="J1048" s="43" t="s">
        <v>537</v>
      </c>
      <c r="K1048" s="43" t="s">
        <v>537</v>
      </c>
      <c r="L1048" s="43" t="s">
        <v>399</v>
      </c>
      <c r="M1048" s="43" t="s">
        <v>585</v>
      </c>
      <c r="N1048" s="43" t="s">
        <v>539</v>
      </c>
      <c r="O1048" s="52" t="s">
        <v>326</v>
      </c>
      <c r="P1048" s="63" t="s">
        <v>276</v>
      </c>
      <c r="Q1048" s="57" t="str">
        <f>MID(Tabla1[[#This Row],[Aplicación]],14,1)</f>
        <v>2</v>
      </c>
      <c r="R1048" s="35" t="s">
        <v>265</v>
      </c>
      <c r="S1048" s="57" t="str">
        <f>MID(Tabla1[[#This Row],[Aplicación]],6,2)</f>
        <v>01</v>
      </c>
      <c r="T1048" s="54" t="str">
        <f>VLOOKUP(Tabla1[[#This Row],[AREA]],Hoja1!A:B,2,FALSE)</f>
        <v>01. Alcaldía</v>
      </c>
      <c r="U1048" s="57" t="str">
        <f>MID(Tabla1[[#This Row],[Aplicación]],9,4)</f>
        <v>4331</v>
      </c>
      <c r="V1048" s="54" t="str">
        <f>VLOOKUP(Tabla1[[#This Row],[PROGRAMA]],Hoja1!A:B,2,FALSE)</f>
        <v>4331. Desarrollo empresarial</v>
      </c>
      <c r="W1048" s="57" t="str">
        <f>MID(Tabla1[[#This Row],[Aplicación]],14,2)</f>
        <v>22</v>
      </c>
      <c r="X1048" s="57" t="str">
        <f>MID(Tabla1[[#This Row],[Aplicación]],14,6)</f>
        <v>22699</v>
      </c>
    </row>
    <row r="1049" spans="1:24" hidden="1" x14ac:dyDescent="0.25">
      <c r="A1049" s="60">
        <v>220240003036</v>
      </c>
      <c r="B1049" s="43" t="s">
        <v>390</v>
      </c>
      <c r="C1049" s="61">
        <v>45343</v>
      </c>
      <c r="D1049" s="60">
        <v>22024001571</v>
      </c>
      <c r="E1049" s="43" t="s">
        <v>1401</v>
      </c>
      <c r="F1049" s="62">
        <v>3500</v>
      </c>
      <c r="G1049" s="43" t="s">
        <v>735</v>
      </c>
      <c r="H1049" s="43" t="s">
        <v>2511</v>
      </c>
      <c r="I1049" s="60">
        <v>220</v>
      </c>
      <c r="J1049" s="43" t="s">
        <v>736</v>
      </c>
      <c r="K1049" s="43" t="s">
        <v>398</v>
      </c>
      <c r="L1049" s="43" t="s">
        <v>399</v>
      </c>
      <c r="M1049" s="43" t="s">
        <v>585</v>
      </c>
      <c r="N1049" s="43" t="s">
        <v>539</v>
      </c>
      <c r="O1049" s="52" t="s">
        <v>326</v>
      </c>
      <c r="P1049" s="63" t="s">
        <v>276</v>
      </c>
      <c r="Q1049" s="57" t="str">
        <f>MID(Tabla1[[#This Row],[Aplicación]],14,1)</f>
        <v>2</v>
      </c>
      <c r="R1049" s="35" t="s">
        <v>265</v>
      </c>
      <c r="S1049" s="57" t="str">
        <f>MID(Tabla1[[#This Row],[Aplicación]],6,2)</f>
        <v>04</v>
      </c>
      <c r="T1049" s="54" t="str">
        <f>VLOOKUP(Tabla1[[#This Row],[AREA]],Hoja1!A:B,2,FALSE)</f>
        <v>04. Hacienda, personal y modernización administrativa</v>
      </c>
      <c r="U1049" s="57" t="str">
        <f>MID(Tabla1[[#This Row],[Aplicación]],9,4)</f>
        <v>3121</v>
      </c>
      <c r="V1049" s="54" t="str">
        <f>VLOOKUP(Tabla1[[#This Row],[PROGRAMA]],Hoja1!A:B,2,FALSE)</f>
        <v>3121. Prevención y salud laboral</v>
      </c>
      <c r="W1049" s="57" t="str">
        <f>MID(Tabla1[[#This Row],[Aplicación]],14,2)</f>
        <v>22</v>
      </c>
      <c r="X1049" s="57" t="str">
        <f>MID(Tabla1[[#This Row],[Aplicación]],14,6)</f>
        <v>22799</v>
      </c>
    </row>
    <row r="1050" spans="1:24" hidden="1" x14ac:dyDescent="0.25">
      <c r="A1050" s="60">
        <v>220240003052</v>
      </c>
      <c r="B1050" s="43" t="s">
        <v>390</v>
      </c>
      <c r="C1050" s="61">
        <v>45343</v>
      </c>
      <c r="D1050" s="60">
        <v>22024001693</v>
      </c>
      <c r="E1050" s="43" t="s">
        <v>1425</v>
      </c>
      <c r="F1050" s="62">
        <v>3500</v>
      </c>
      <c r="G1050" s="43" t="s">
        <v>46</v>
      </c>
      <c r="H1050" s="43" t="s">
        <v>2512</v>
      </c>
      <c r="I1050" s="60">
        <v>220</v>
      </c>
      <c r="J1050" s="43" t="s">
        <v>398</v>
      </c>
      <c r="K1050" s="43" t="s">
        <v>398</v>
      </c>
      <c r="L1050" s="43" t="s">
        <v>413</v>
      </c>
      <c r="M1050" s="43" t="s">
        <v>585</v>
      </c>
      <c r="N1050" s="43" t="s">
        <v>539</v>
      </c>
      <c r="O1050" s="52" t="s">
        <v>326</v>
      </c>
      <c r="P1050" s="63" t="s">
        <v>276</v>
      </c>
      <c r="Q1050" s="57" t="str">
        <f>MID(Tabla1[[#This Row],[Aplicación]],14,1)</f>
        <v>2</v>
      </c>
      <c r="R1050" s="35" t="s">
        <v>265</v>
      </c>
      <c r="S1050" s="57" t="str">
        <f>MID(Tabla1[[#This Row],[Aplicación]],6,2)</f>
        <v>11</v>
      </c>
      <c r="T1050" s="54" t="str">
        <f>VLOOKUP(Tabla1[[#This Row],[AREA]],Hoja1!A:B,2,FALSE)</f>
        <v>11. Salud pública y seguridad ciudadana</v>
      </c>
      <c r="U1050" s="57" t="str">
        <f>MID(Tabla1[[#This Row],[Aplicación]],9,4)</f>
        <v>1621</v>
      </c>
      <c r="V1050" s="54" t="str">
        <f>VLOOKUP(Tabla1[[#This Row],[PROGRAMA]],Hoja1!A:B,2,FALSE)</f>
        <v>1621. Recogida de residuos</v>
      </c>
      <c r="W1050" s="57" t="str">
        <f>MID(Tabla1[[#This Row],[Aplicación]],14,2)</f>
        <v>21</v>
      </c>
      <c r="X1050" s="57" t="str">
        <f>MID(Tabla1[[#This Row],[Aplicación]],14,6)</f>
        <v>214</v>
      </c>
    </row>
    <row r="1051" spans="1:24" hidden="1" x14ac:dyDescent="0.25">
      <c r="A1051" s="60">
        <v>220240006271</v>
      </c>
      <c r="B1051" s="43" t="s">
        <v>390</v>
      </c>
      <c r="C1051" s="61">
        <v>45364</v>
      </c>
      <c r="D1051" s="60">
        <v>22024003117</v>
      </c>
      <c r="E1051" s="43" t="s">
        <v>1470</v>
      </c>
      <c r="F1051" s="62">
        <v>3520</v>
      </c>
      <c r="G1051" s="43" t="s">
        <v>2513</v>
      </c>
      <c r="H1051" s="43" t="s">
        <v>2514</v>
      </c>
      <c r="I1051" s="60">
        <v>220</v>
      </c>
      <c r="J1051" s="43" t="s">
        <v>2515</v>
      </c>
      <c r="K1051" s="43" t="s">
        <v>398</v>
      </c>
      <c r="L1051" s="43" t="s">
        <v>399</v>
      </c>
      <c r="M1051" s="43" t="s">
        <v>585</v>
      </c>
      <c r="N1051" s="43" t="s">
        <v>539</v>
      </c>
      <c r="O1051" s="52" t="s">
        <v>326</v>
      </c>
      <c r="P1051" s="63" t="s">
        <v>276</v>
      </c>
      <c r="Q1051" s="57" t="str">
        <f>MID(Tabla1[[#This Row],[Aplicación]],14,1)</f>
        <v>2</v>
      </c>
      <c r="R1051" s="35" t="s">
        <v>265</v>
      </c>
      <c r="S1051" s="57" t="str">
        <f>MID(Tabla1[[#This Row],[Aplicación]],6,2)</f>
        <v>10</v>
      </c>
      <c r="T1051" s="54" t="str">
        <f>VLOOKUP(Tabla1[[#This Row],[AREA]],Hoja1!A:B,2,FALSE)</f>
        <v>10. Personas mayores, familia y servicios sociales</v>
      </c>
      <c r="U1051" s="57" t="str">
        <f>MID(Tabla1[[#This Row],[Aplicación]],9,4)</f>
        <v>2312</v>
      </c>
      <c r="V1051" s="54" t="str">
        <f>VLOOKUP(Tabla1[[#This Row],[PROGRAMA]],Hoja1!A:B,2,FALSE)</f>
        <v>2312. Iniciativas sociales</v>
      </c>
      <c r="W1051" s="57" t="str">
        <f>MID(Tabla1[[#This Row],[Aplicación]],14,2)</f>
        <v>22</v>
      </c>
      <c r="X1051" s="57" t="str">
        <f>MID(Tabla1[[#This Row],[Aplicación]],14,6)</f>
        <v>22617</v>
      </c>
    </row>
    <row r="1052" spans="1:24" hidden="1" x14ac:dyDescent="0.25">
      <c r="A1052" s="60">
        <v>220240001346</v>
      </c>
      <c r="B1052" s="43" t="s">
        <v>390</v>
      </c>
      <c r="C1052" s="61">
        <v>45331</v>
      </c>
      <c r="D1052" s="60">
        <v>22024001591</v>
      </c>
      <c r="E1052" s="43" t="s">
        <v>1278</v>
      </c>
      <c r="F1052" s="62">
        <v>3573.68</v>
      </c>
      <c r="G1052" s="43" t="s">
        <v>18</v>
      </c>
      <c r="H1052" s="43" t="s">
        <v>2516</v>
      </c>
      <c r="I1052" s="60">
        <v>220</v>
      </c>
      <c r="J1052" s="43" t="s">
        <v>398</v>
      </c>
      <c r="K1052" s="43" t="s">
        <v>398</v>
      </c>
      <c r="L1052" s="43" t="s">
        <v>399</v>
      </c>
      <c r="M1052" s="43" t="s">
        <v>585</v>
      </c>
      <c r="N1052" s="43" t="s">
        <v>539</v>
      </c>
      <c r="O1052" s="52" t="s">
        <v>326</v>
      </c>
      <c r="P1052" s="63" t="s">
        <v>276</v>
      </c>
      <c r="Q1052" s="57" t="str">
        <f>MID(Tabla1[[#This Row],[Aplicación]],14,1)</f>
        <v>2</v>
      </c>
      <c r="R1052" s="35" t="s">
        <v>265</v>
      </c>
      <c r="S1052" s="57" t="str">
        <f>MID(Tabla1[[#This Row],[Aplicación]],6,2)</f>
        <v>06</v>
      </c>
      <c r="T1052" s="54" t="str">
        <f>VLOOKUP(Tabla1[[#This Row],[AREA]],Hoja1!A:B,2,FALSE)</f>
        <v>06. Educación y cultura</v>
      </c>
      <c r="U1052" s="57" t="str">
        <f>MID(Tabla1[[#This Row],[Aplicación]],9,4)</f>
        <v>3231</v>
      </c>
      <c r="V1052" s="54" t="str">
        <f>VLOOKUP(Tabla1[[#This Row],[PROGRAMA]],Hoja1!A:B,2,FALSE)</f>
        <v>3231. Escuelas infantiles</v>
      </c>
      <c r="W1052" s="57" t="str">
        <f>MID(Tabla1[[#This Row],[Aplicación]],14,2)</f>
        <v>21</v>
      </c>
      <c r="X1052" s="57" t="str">
        <f>MID(Tabla1[[#This Row],[Aplicación]],14,6)</f>
        <v>213</v>
      </c>
    </row>
    <row r="1053" spans="1:24" hidden="1" x14ac:dyDescent="0.25">
      <c r="A1053" s="60">
        <v>220240003070</v>
      </c>
      <c r="B1053" s="43" t="s">
        <v>390</v>
      </c>
      <c r="C1053" s="61">
        <v>45343</v>
      </c>
      <c r="D1053" s="60">
        <v>22024001936</v>
      </c>
      <c r="E1053" s="43" t="s">
        <v>1285</v>
      </c>
      <c r="F1053" s="62">
        <v>3630</v>
      </c>
      <c r="G1053" s="43" t="s">
        <v>86</v>
      </c>
      <c r="H1053" s="43" t="s">
        <v>2517</v>
      </c>
      <c r="I1053" s="60">
        <v>220</v>
      </c>
      <c r="J1053" s="43" t="s">
        <v>398</v>
      </c>
      <c r="K1053" s="43" t="s">
        <v>398</v>
      </c>
      <c r="L1053" s="43" t="s">
        <v>413</v>
      </c>
      <c r="M1053" s="43" t="s">
        <v>585</v>
      </c>
      <c r="N1053" s="43" t="s">
        <v>539</v>
      </c>
      <c r="O1053" s="52" t="s">
        <v>326</v>
      </c>
      <c r="P1053" s="63" t="s">
        <v>276</v>
      </c>
      <c r="Q1053" s="57" t="str">
        <f>MID(Tabla1[[#This Row],[Aplicación]],14,1)</f>
        <v>2</v>
      </c>
      <c r="R1053" s="35" t="s">
        <v>265</v>
      </c>
      <c r="S1053" s="57" t="str">
        <f>MID(Tabla1[[#This Row],[Aplicación]],6,2)</f>
        <v>06</v>
      </c>
      <c r="T1053" s="54" t="str">
        <f>VLOOKUP(Tabla1[[#This Row],[AREA]],Hoja1!A:B,2,FALSE)</f>
        <v>06. Educación y cultura</v>
      </c>
      <c r="U1053" s="57" t="str">
        <f>MID(Tabla1[[#This Row],[Aplicación]],9,4)</f>
        <v>3232</v>
      </c>
      <c r="V1053" s="54" t="str">
        <f>VLOOKUP(Tabla1[[#This Row],[PROGRAMA]],Hoja1!A:B,2,FALSE)</f>
        <v>3232. Conservación y mantenimiento centros educación infantil y primaria</v>
      </c>
      <c r="W1053" s="57" t="str">
        <f>MID(Tabla1[[#This Row],[Aplicación]],14,2)</f>
        <v>21</v>
      </c>
      <c r="X1053" s="57" t="str">
        <f>MID(Tabla1[[#This Row],[Aplicación]],14,6)</f>
        <v>212</v>
      </c>
    </row>
    <row r="1054" spans="1:24" hidden="1" x14ac:dyDescent="0.25">
      <c r="A1054" s="60">
        <v>220239000707</v>
      </c>
      <c r="B1054" s="43" t="s">
        <v>390</v>
      </c>
      <c r="C1054" s="61">
        <v>45292</v>
      </c>
      <c r="D1054" s="60">
        <v>22024001263</v>
      </c>
      <c r="E1054" s="43" t="s">
        <v>1158</v>
      </c>
      <c r="F1054" s="62">
        <v>605</v>
      </c>
      <c r="G1054" s="43" t="s">
        <v>2375</v>
      </c>
      <c r="H1054" s="43" t="s">
        <v>2518</v>
      </c>
      <c r="I1054" s="60">
        <v>220</v>
      </c>
      <c r="J1054" s="43" t="s">
        <v>486</v>
      </c>
      <c r="K1054" s="43" t="s">
        <v>486</v>
      </c>
      <c r="L1054" s="43" t="s">
        <v>399</v>
      </c>
      <c r="M1054" s="43" t="s">
        <v>585</v>
      </c>
      <c r="N1054" s="43" t="s">
        <v>539</v>
      </c>
      <c r="O1054" s="52" t="s">
        <v>326</v>
      </c>
      <c r="P1054" s="63" t="s">
        <v>276</v>
      </c>
      <c r="Q1054" s="57" t="str">
        <f>MID(Tabla1[[#This Row],[Aplicación]],14,1)</f>
        <v>2</v>
      </c>
      <c r="R1054" s="35" t="s">
        <v>265</v>
      </c>
      <c r="S1054" s="57" t="str">
        <f>MID(Tabla1[[#This Row],[Aplicación]],6,2)</f>
        <v>10</v>
      </c>
      <c r="T1054" s="54" t="str">
        <f>VLOOKUP(Tabla1[[#This Row],[AREA]],Hoja1!A:B,2,FALSE)</f>
        <v>10. Personas mayores, familia y servicios sociales</v>
      </c>
      <c r="U1054" s="57" t="str">
        <f>MID(Tabla1[[#This Row],[Aplicación]],9,4)</f>
        <v>2312</v>
      </c>
      <c r="V1054" s="54" t="str">
        <f>VLOOKUP(Tabla1[[#This Row],[PROGRAMA]],Hoja1!A:B,2,FALSE)</f>
        <v>2312. Iniciativas sociales</v>
      </c>
      <c r="W1054" s="57" t="str">
        <f>MID(Tabla1[[#This Row],[Aplicación]],14,2)</f>
        <v>21</v>
      </c>
      <c r="X1054" s="57" t="str">
        <f>MID(Tabla1[[#This Row],[Aplicación]],14,6)</f>
        <v>213</v>
      </c>
    </row>
    <row r="1055" spans="1:24" hidden="1" x14ac:dyDescent="0.25">
      <c r="A1055" s="60">
        <v>220239000815</v>
      </c>
      <c r="B1055" s="43" t="s">
        <v>390</v>
      </c>
      <c r="C1055" s="61">
        <v>45292</v>
      </c>
      <c r="D1055" s="60">
        <v>22024001416</v>
      </c>
      <c r="E1055" s="43" t="s">
        <v>1283</v>
      </c>
      <c r="F1055" s="62">
        <v>600</v>
      </c>
      <c r="G1055" s="43" t="s">
        <v>363</v>
      </c>
      <c r="H1055" s="43" t="s">
        <v>2520</v>
      </c>
      <c r="I1055" s="60">
        <v>220</v>
      </c>
      <c r="J1055" s="43" t="s">
        <v>398</v>
      </c>
      <c r="K1055" s="43" t="s">
        <v>398</v>
      </c>
      <c r="L1055" s="43" t="s">
        <v>399</v>
      </c>
      <c r="M1055" s="43" t="s">
        <v>585</v>
      </c>
      <c r="N1055" s="43" t="s">
        <v>539</v>
      </c>
      <c r="O1055" s="52" t="s">
        <v>326</v>
      </c>
      <c r="P1055" s="63" t="s">
        <v>276</v>
      </c>
      <c r="Q1055" s="57" t="str">
        <f>MID(Tabla1[[#This Row],[Aplicación]],14,1)</f>
        <v>2</v>
      </c>
      <c r="R1055" s="35" t="s">
        <v>265</v>
      </c>
      <c r="S1055" s="57" t="str">
        <f>MID(Tabla1[[#This Row],[Aplicación]],6,2)</f>
        <v>10</v>
      </c>
      <c r="T1055" s="54" t="str">
        <f>VLOOKUP(Tabla1[[#This Row],[AREA]],Hoja1!A:B,2,FALSE)</f>
        <v>10. Personas mayores, familia y servicios sociales</v>
      </c>
      <c r="U1055" s="57" t="str">
        <f>MID(Tabla1[[#This Row],[Aplicación]],9,4)</f>
        <v>2315</v>
      </c>
      <c r="V1055" s="54" t="str">
        <f>VLOOKUP(Tabla1[[#This Row],[PROGRAMA]],Hoja1!A:B,2,FALSE)</f>
        <v>2315. Políticas de Igualdad e infancia</v>
      </c>
      <c r="W1055" s="57" t="str">
        <f>MID(Tabla1[[#This Row],[Aplicación]],14,2)</f>
        <v>22</v>
      </c>
      <c r="X1055" s="57" t="str">
        <f>MID(Tabla1[[#This Row],[Aplicación]],14,6)</f>
        <v>22611</v>
      </c>
    </row>
    <row r="1056" spans="1:24" hidden="1" x14ac:dyDescent="0.25">
      <c r="A1056" s="60">
        <v>220229000098</v>
      </c>
      <c r="B1056" s="43" t="s">
        <v>390</v>
      </c>
      <c r="C1056" s="61">
        <v>45292</v>
      </c>
      <c r="D1056" s="60">
        <v>22024002081</v>
      </c>
      <c r="E1056" s="43" t="s">
        <v>1174</v>
      </c>
      <c r="F1056" s="62">
        <v>1250</v>
      </c>
      <c r="G1056" s="43" t="s">
        <v>20</v>
      </c>
      <c r="H1056" s="43" t="s">
        <v>2522</v>
      </c>
      <c r="I1056" s="60">
        <v>220</v>
      </c>
      <c r="J1056" s="43" t="s">
        <v>398</v>
      </c>
      <c r="K1056" s="43" t="s">
        <v>398</v>
      </c>
      <c r="L1056" s="43" t="s">
        <v>399</v>
      </c>
      <c r="M1056" s="43" t="s">
        <v>395</v>
      </c>
      <c r="N1056" s="43" t="s">
        <v>396</v>
      </c>
      <c r="O1056" s="52" t="s">
        <v>321</v>
      </c>
      <c r="P1056" s="63" t="s">
        <v>276</v>
      </c>
      <c r="Q1056" s="57" t="str">
        <f>MID(Tabla1[[#This Row],[Aplicación]],14,1)</f>
        <v>2</v>
      </c>
      <c r="R1056" s="35" t="s">
        <v>265</v>
      </c>
      <c r="S1056" s="57" t="str">
        <f>MID(Tabla1[[#This Row],[Aplicación]],6,2)</f>
        <v>11</v>
      </c>
      <c r="T1056" s="54" t="str">
        <f>VLOOKUP(Tabla1[[#This Row],[AREA]],Hoja1!A:B,2,FALSE)</f>
        <v>11. Salud pública y seguridad ciudadana</v>
      </c>
      <c r="U1056" s="57" t="str">
        <f>MID(Tabla1[[#This Row],[Aplicación]],9,4)</f>
        <v>1321</v>
      </c>
      <c r="V1056" s="54" t="str">
        <f>VLOOKUP(Tabla1[[#This Row],[PROGRAMA]],Hoja1!A:B,2,FALSE)</f>
        <v>1321. Policía municipal</v>
      </c>
      <c r="W1056" s="57" t="str">
        <f>MID(Tabla1[[#This Row],[Aplicación]],14,2)</f>
        <v>21</v>
      </c>
      <c r="X1056" s="57" t="str">
        <f>MID(Tabla1[[#This Row],[Aplicación]],14,6)</f>
        <v>213</v>
      </c>
    </row>
    <row r="1057" spans="1:24" hidden="1" x14ac:dyDescent="0.25">
      <c r="A1057" s="60">
        <v>220229000099</v>
      </c>
      <c r="B1057" s="43" t="s">
        <v>390</v>
      </c>
      <c r="C1057" s="61">
        <v>45292</v>
      </c>
      <c r="D1057" s="60">
        <v>22024002082</v>
      </c>
      <c r="E1057" s="43" t="s">
        <v>1174</v>
      </c>
      <c r="F1057" s="62">
        <v>1797.06</v>
      </c>
      <c r="G1057" s="43" t="s">
        <v>20</v>
      </c>
      <c r="H1057" s="43" t="s">
        <v>2523</v>
      </c>
      <c r="I1057" s="60">
        <v>220</v>
      </c>
      <c r="J1057" s="43" t="s">
        <v>398</v>
      </c>
      <c r="K1057" s="43" t="s">
        <v>398</v>
      </c>
      <c r="L1057" s="43" t="s">
        <v>399</v>
      </c>
      <c r="M1057" s="43" t="s">
        <v>395</v>
      </c>
      <c r="N1057" s="43" t="s">
        <v>396</v>
      </c>
      <c r="O1057" s="52" t="s">
        <v>321</v>
      </c>
      <c r="P1057" s="63" t="s">
        <v>276</v>
      </c>
      <c r="Q1057" s="57" t="str">
        <f>MID(Tabla1[[#This Row],[Aplicación]],14,1)</f>
        <v>2</v>
      </c>
      <c r="R1057" s="35" t="s">
        <v>265</v>
      </c>
      <c r="S1057" s="57" t="str">
        <f>MID(Tabla1[[#This Row],[Aplicación]],6,2)</f>
        <v>11</v>
      </c>
      <c r="T1057" s="54" t="str">
        <f>VLOOKUP(Tabla1[[#This Row],[AREA]],Hoja1!A:B,2,FALSE)</f>
        <v>11. Salud pública y seguridad ciudadana</v>
      </c>
      <c r="U1057" s="57" t="str">
        <f>MID(Tabla1[[#This Row],[Aplicación]],9,4)</f>
        <v>1321</v>
      </c>
      <c r="V1057" s="54" t="str">
        <f>VLOOKUP(Tabla1[[#This Row],[PROGRAMA]],Hoja1!A:B,2,FALSE)</f>
        <v>1321. Policía municipal</v>
      </c>
      <c r="W1057" s="57" t="str">
        <f>MID(Tabla1[[#This Row],[Aplicación]],14,2)</f>
        <v>21</v>
      </c>
      <c r="X1057" s="57" t="str">
        <f>MID(Tabla1[[#This Row],[Aplicación]],14,6)</f>
        <v>213</v>
      </c>
    </row>
    <row r="1058" spans="1:24" hidden="1" x14ac:dyDescent="0.25">
      <c r="A1058" s="60">
        <v>220240005709</v>
      </c>
      <c r="B1058" s="43" t="s">
        <v>702</v>
      </c>
      <c r="C1058" s="61">
        <v>45364</v>
      </c>
      <c r="D1058" s="60">
        <v>22024000456</v>
      </c>
      <c r="E1058" s="43" t="s">
        <v>1426</v>
      </c>
      <c r="F1058" s="62">
        <v>10.01</v>
      </c>
      <c r="G1058" s="43" t="s">
        <v>776</v>
      </c>
      <c r="H1058" s="43" t="s">
        <v>2524</v>
      </c>
      <c r="I1058" s="60">
        <v>300</v>
      </c>
      <c r="J1058" s="43" t="s">
        <v>398</v>
      </c>
      <c r="K1058" s="43" t="s">
        <v>398</v>
      </c>
      <c r="L1058" s="43" t="s">
        <v>413</v>
      </c>
      <c r="M1058" s="43" t="s">
        <v>395</v>
      </c>
      <c r="N1058" s="43" t="s">
        <v>396</v>
      </c>
      <c r="O1058" s="52" t="s">
        <v>325</v>
      </c>
      <c r="P1058" s="63" t="s">
        <v>276</v>
      </c>
      <c r="Q1058" s="57" t="str">
        <f>MID(Tabla1[[#This Row],[Aplicación]],14,1)</f>
        <v>2</v>
      </c>
      <c r="R1058" s="35" t="s">
        <v>265</v>
      </c>
      <c r="S1058" s="57" t="str">
        <f>MID(Tabla1[[#This Row],[Aplicación]],6,2)</f>
        <v>11</v>
      </c>
      <c r="T1058" s="54" t="str">
        <f>VLOOKUP(Tabla1[[#This Row],[AREA]],Hoja1!A:B,2,FALSE)</f>
        <v>11. Salud pública y seguridad ciudadana</v>
      </c>
      <c r="U1058" s="57" t="str">
        <f>MID(Tabla1[[#This Row],[Aplicación]],9,4)</f>
        <v>1621</v>
      </c>
      <c r="V1058" s="54" t="str">
        <f>VLOOKUP(Tabla1[[#This Row],[PROGRAMA]],Hoja1!A:B,2,FALSE)</f>
        <v>1621. Recogida de residuos</v>
      </c>
      <c r="W1058" s="57" t="str">
        <f>MID(Tabla1[[#This Row],[Aplicación]],14,2)</f>
        <v>22</v>
      </c>
      <c r="X1058" s="57" t="str">
        <f>MID(Tabla1[[#This Row],[Aplicación]],14,6)</f>
        <v>22199</v>
      </c>
    </row>
    <row r="1059" spans="1:24" hidden="1" x14ac:dyDescent="0.25">
      <c r="A1059" s="60">
        <v>220240007736</v>
      </c>
      <c r="B1059" s="43" t="s">
        <v>702</v>
      </c>
      <c r="C1059" s="61">
        <v>45372</v>
      </c>
      <c r="D1059" s="60">
        <v>22024000749</v>
      </c>
      <c r="E1059" s="43" t="s">
        <v>1290</v>
      </c>
      <c r="F1059" s="62">
        <v>150.9</v>
      </c>
      <c r="G1059" s="43" t="s">
        <v>776</v>
      </c>
      <c r="H1059" s="43" t="s">
        <v>2525</v>
      </c>
      <c r="I1059" s="60">
        <v>300</v>
      </c>
      <c r="J1059" s="43" t="s">
        <v>398</v>
      </c>
      <c r="K1059" s="43" t="s">
        <v>398</v>
      </c>
      <c r="L1059" s="43" t="s">
        <v>413</v>
      </c>
      <c r="M1059" s="43" t="s">
        <v>395</v>
      </c>
      <c r="N1059" s="43" t="s">
        <v>396</v>
      </c>
      <c r="O1059" s="52" t="s">
        <v>325</v>
      </c>
      <c r="P1059" s="63" t="s">
        <v>276</v>
      </c>
      <c r="Q1059" s="57" t="str">
        <f>MID(Tabla1[[#This Row],[Aplicación]],14,1)</f>
        <v>2</v>
      </c>
      <c r="R1059" s="35" t="s">
        <v>265</v>
      </c>
      <c r="S1059" s="57" t="str">
        <f>MID(Tabla1[[#This Row],[Aplicación]],6,2)</f>
        <v>02</v>
      </c>
      <c r="T1059" s="54" t="str">
        <f>VLOOKUP(Tabla1[[#This Row],[AREA]],Hoja1!A:B,2,FALSE)</f>
        <v>02. Urbanismo y vivienda</v>
      </c>
      <c r="U1059" s="57" t="str">
        <f>MID(Tabla1[[#This Row],[Aplicación]],9,4)</f>
        <v>9332</v>
      </c>
      <c r="V1059" s="54" t="str">
        <f>VLOOKUP(Tabla1[[#This Row],[PROGRAMA]],Hoja1!A:B,2,FALSE)</f>
        <v>9332. Mantenimiento de edificios e instalaciones municipales</v>
      </c>
      <c r="W1059" s="57" t="str">
        <f>MID(Tabla1[[#This Row],[Aplicación]],14,2)</f>
        <v>21</v>
      </c>
      <c r="X1059" s="57" t="str">
        <f>MID(Tabla1[[#This Row],[Aplicación]],14,6)</f>
        <v>212</v>
      </c>
    </row>
    <row r="1060" spans="1:24" hidden="1" x14ac:dyDescent="0.25">
      <c r="A1060" s="60">
        <v>220240000817</v>
      </c>
      <c r="B1060" s="43" t="s">
        <v>390</v>
      </c>
      <c r="C1060" s="61">
        <v>45330</v>
      </c>
      <c r="D1060" s="60">
        <v>22024000955</v>
      </c>
      <c r="E1060" s="43" t="s">
        <v>1178</v>
      </c>
      <c r="F1060" s="62">
        <v>3630</v>
      </c>
      <c r="G1060" s="43" t="s">
        <v>286</v>
      </c>
      <c r="H1060" s="43" t="s">
        <v>2526</v>
      </c>
      <c r="I1060" s="60">
        <v>220</v>
      </c>
      <c r="J1060" s="43" t="s">
        <v>398</v>
      </c>
      <c r="K1060" s="43" t="s">
        <v>398</v>
      </c>
      <c r="L1060" s="43" t="s">
        <v>399</v>
      </c>
      <c r="M1060" s="43" t="s">
        <v>585</v>
      </c>
      <c r="N1060" s="43" t="s">
        <v>539</v>
      </c>
      <c r="O1060" s="52" t="s">
        <v>326</v>
      </c>
      <c r="P1060" s="63" t="s">
        <v>276</v>
      </c>
      <c r="Q1060" s="57" t="str">
        <f>MID(Tabla1[[#This Row],[Aplicación]],14,1)</f>
        <v>2</v>
      </c>
      <c r="R1060" s="35" t="s">
        <v>265</v>
      </c>
      <c r="S1060" s="57" t="str">
        <f>MID(Tabla1[[#This Row],[Aplicación]],6,2)</f>
        <v>06</v>
      </c>
      <c r="T1060" s="54" t="str">
        <f>VLOOKUP(Tabla1[[#This Row],[AREA]],Hoja1!A:B,2,FALSE)</f>
        <v>06. Educación y cultura</v>
      </c>
      <c r="U1060" s="57" t="str">
        <f>MID(Tabla1[[#This Row],[Aplicación]],9,4)</f>
        <v>3232</v>
      </c>
      <c r="V1060" s="54" t="str">
        <f>VLOOKUP(Tabla1[[#This Row],[PROGRAMA]],Hoja1!A:B,2,FALSE)</f>
        <v>3232. Conservación y mantenimiento centros educación infantil y primaria</v>
      </c>
      <c r="W1060" s="57" t="str">
        <f>MID(Tabla1[[#This Row],[Aplicación]],14,2)</f>
        <v>21</v>
      </c>
      <c r="X1060" s="57" t="str">
        <f>MID(Tabla1[[#This Row],[Aplicación]],14,6)</f>
        <v>213</v>
      </c>
    </row>
    <row r="1061" spans="1:24" hidden="1" x14ac:dyDescent="0.25">
      <c r="A1061" s="60">
        <v>220240000755</v>
      </c>
      <c r="B1061" s="43" t="s">
        <v>390</v>
      </c>
      <c r="C1061" s="61">
        <v>45327</v>
      </c>
      <c r="D1061" s="60">
        <v>22024000470</v>
      </c>
      <c r="E1061" s="43" t="s">
        <v>1471</v>
      </c>
      <c r="F1061" s="62">
        <v>3838.84</v>
      </c>
      <c r="G1061" s="43" t="s">
        <v>495</v>
      </c>
      <c r="H1061" s="43" t="s">
        <v>2527</v>
      </c>
      <c r="I1061" s="60">
        <v>220</v>
      </c>
      <c r="J1061" s="43" t="s">
        <v>496</v>
      </c>
      <c r="K1061" s="43" t="s">
        <v>393</v>
      </c>
      <c r="L1061" s="43" t="s">
        <v>399</v>
      </c>
      <c r="M1061" s="43" t="s">
        <v>585</v>
      </c>
      <c r="N1061" s="43" t="s">
        <v>539</v>
      </c>
      <c r="O1061" s="52" t="s">
        <v>326</v>
      </c>
      <c r="P1061" s="63" t="s">
        <v>276</v>
      </c>
      <c r="Q1061" s="57" t="str">
        <f>MID(Tabla1[[#This Row],[Aplicación]],14,1)</f>
        <v>2</v>
      </c>
      <c r="R1061" s="35" t="s">
        <v>265</v>
      </c>
      <c r="S1061" s="57" t="str">
        <f>MID(Tabla1[[#This Row],[Aplicación]],6,2)</f>
        <v>03</v>
      </c>
      <c r="T1061" s="54" t="str">
        <f>VLOOKUP(Tabla1[[#This Row],[AREA]],Hoja1!A:B,2,FALSE)</f>
        <v>03. Participación ciudadana y deportes</v>
      </c>
      <c r="U1061" s="57" t="str">
        <f>MID(Tabla1[[#This Row],[Aplicación]],9,4)</f>
        <v>9200</v>
      </c>
      <c r="V1061" s="54" t="str">
        <f>VLOOKUP(Tabla1[[#This Row],[PROGRAMA]],Hoja1!A:B,2,FALSE)</f>
        <v>9200. Dirección del area de participación ciudadana y deportes</v>
      </c>
      <c r="W1061" s="57" t="str">
        <f>MID(Tabla1[[#This Row],[Aplicación]],14,2)</f>
        <v>22</v>
      </c>
      <c r="X1061" s="57" t="str">
        <f>MID(Tabla1[[#This Row],[Aplicación]],14,6)</f>
        <v>22699</v>
      </c>
    </row>
    <row r="1062" spans="1:24" hidden="1" x14ac:dyDescent="0.25">
      <c r="A1062" s="60">
        <v>220229000727</v>
      </c>
      <c r="B1062" s="43" t="s">
        <v>390</v>
      </c>
      <c r="C1062" s="61">
        <v>45292</v>
      </c>
      <c r="D1062" s="60">
        <v>22024002048</v>
      </c>
      <c r="E1062" s="43" t="s">
        <v>1178</v>
      </c>
      <c r="F1062" s="62">
        <v>6487.8</v>
      </c>
      <c r="G1062" s="43" t="s">
        <v>28</v>
      </c>
      <c r="H1062" s="43" t="s">
        <v>849</v>
      </c>
      <c r="I1062" s="60">
        <v>220</v>
      </c>
      <c r="J1062" s="43" t="s">
        <v>398</v>
      </c>
      <c r="K1062" s="43" t="s">
        <v>398</v>
      </c>
      <c r="L1062" s="43" t="s">
        <v>399</v>
      </c>
      <c r="M1062" s="43" t="s">
        <v>395</v>
      </c>
      <c r="N1062" s="43" t="s">
        <v>433</v>
      </c>
      <c r="O1062" s="52" t="s">
        <v>321</v>
      </c>
      <c r="P1062" s="63" t="s">
        <v>276</v>
      </c>
      <c r="Q1062" s="57" t="str">
        <f>MID(Tabla1[[#This Row],[Aplicación]],14,1)</f>
        <v>2</v>
      </c>
      <c r="R1062" s="35" t="s">
        <v>265</v>
      </c>
      <c r="S1062" s="57" t="str">
        <f>MID(Tabla1[[#This Row],[Aplicación]],6,2)</f>
        <v>06</v>
      </c>
      <c r="T1062" s="54" t="str">
        <f>VLOOKUP(Tabla1[[#This Row],[AREA]],Hoja1!A:B,2,FALSE)</f>
        <v>06. Educación y cultura</v>
      </c>
      <c r="U1062" s="57" t="str">
        <f>MID(Tabla1[[#This Row],[Aplicación]],9,4)</f>
        <v>3232</v>
      </c>
      <c r="V1062" s="54" t="str">
        <f>VLOOKUP(Tabla1[[#This Row],[PROGRAMA]],Hoja1!A:B,2,FALSE)</f>
        <v>3232. Conservación y mantenimiento centros educación infantil y primaria</v>
      </c>
      <c r="W1062" s="57" t="str">
        <f>MID(Tabla1[[#This Row],[Aplicación]],14,2)</f>
        <v>21</v>
      </c>
      <c r="X1062" s="57" t="str">
        <f>MID(Tabla1[[#This Row],[Aplicación]],14,6)</f>
        <v>213</v>
      </c>
    </row>
    <row r="1063" spans="1:24" hidden="1" x14ac:dyDescent="0.25">
      <c r="A1063" s="60">
        <v>220240001346</v>
      </c>
      <c r="B1063" s="43" t="s">
        <v>390</v>
      </c>
      <c r="C1063" s="61">
        <v>45331</v>
      </c>
      <c r="D1063" s="60">
        <v>22024001590</v>
      </c>
      <c r="E1063" s="43" t="s">
        <v>1278</v>
      </c>
      <c r="F1063" s="62">
        <v>3680.27</v>
      </c>
      <c r="G1063" s="43" t="s">
        <v>18</v>
      </c>
      <c r="H1063" s="43" t="s">
        <v>2516</v>
      </c>
      <c r="I1063" s="60">
        <v>220</v>
      </c>
      <c r="J1063" s="43" t="s">
        <v>398</v>
      </c>
      <c r="K1063" s="43" t="s">
        <v>398</v>
      </c>
      <c r="L1063" s="43" t="s">
        <v>399</v>
      </c>
      <c r="M1063" s="43" t="s">
        <v>585</v>
      </c>
      <c r="N1063" s="43" t="s">
        <v>539</v>
      </c>
      <c r="O1063" s="52" t="s">
        <v>326</v>
      </c>
      <c r="P1063" s="63" t="s">
        <v>276</v>
      </c>
      <c r="Q1063" s="57" t="str">
        <f>MID(Tabla1[[#This Row],[Aplicación]],14,1)</f>
        <v>2</v>
      </c>
      <c r="R1063" s="35" t="s">
        <v>265</v>
      </c>
      <c r="S1063" s="57" t="str">
        <f>MID(Tabla1[[#This Row],[Aplicación]],6,2)</f>
        <v>06</v>
      </c>
      <c r="T1063" s="54" t="str">
        <f>VLOOKUP(Tabla1[[#This Row],[AREA]],Hoja1!A:B,2,FALSE)</f>
        <v>06. Educación y cultura</v>
      </c>
      <c r="U1063" s="57" t="str">
        <f>MID(Tabla1[[#This Row],[Aplicación]],9,4)</f>
        <v>3231</v>
      </c>
      <c r="V1063" s="54" t="str">
        <f>VLOOKUP(Tabla1[[#This Row],[PROGRAMA]],Hoja1!A:B,2,FALSE)</f>
        <v>3231. Escuelas infantiles</v>
      </c>
      <c r="W1063" s="57" t="str">
        <f>MID(Tabla1[[#This Row],[Aplicación]],14,2)</f>
        <v>21</v>
      </c>
      <c r="X1063" s="57" t="str">
        <f>MID(Tabla1[[#This Row],[Aplicación]],14,6)</f>
        <v>213</v>
      </c>
    </row>
    <row r="1064" spans="1:24" hidden="1" x14ac:dyDescent="0.25">
      <c r="A1064" s="60">
        <v>220240000784</v>
      </c>
      <c r="B1064" s="43" t="s">
        <v>390</v>
      </c>
      <c r="C1064" s="61">
        <v>45329</v>
      </c>
      <c r="D1064" s="60">
        <v>22024000612</v>
      </c>
      <c r="E1064" s="43" t="s">
        <v>1280</v>
      </c>
      <c r="F1064" s="62">
        <v>6564.25</v>
      </c>
      <c r="G1064" s="43" t="s">
        <v>19</v>
      </c>
      <c r="H1064" s="43" t="s">
        <v>2528</v>
      </c>
      <c r="I1064" s="60">
        <v>220</v>
      </c>
      <c r="J1064" s="43" t="s">
        <v>398</v>
      </c>
      <c r="K1064" s="43" t="s">
        <v>398</v>
      </c>
      <c r="L1064" s="43" t="s">
        <v>399</v>
      </c>
      <c r="M1064" s="43" t="s">
        <v>585</v>
      </c>
      <c r="N1064" s="43" t="s">
        <v>539</v>
      </c>
      <c r="O1064" s="52" t="s">
        <v>326</v>
      </c>
      <c r="P1064" s="63" t="s">
        <v>276</v>
      </c>
      <c r="Q1064" s="57" t="str">
        <f>MID(Tabla1[[#This Row],[Aplicación]],14,1)</f>
        <v>2</v>
      </c>
      <c r="R1064" s="35" t="s">
        <v>265</v>
      </c>
      <c r="S1064" s="57" t="str">
        <f>MID(Tabla1[[#This Row],[Aplicación]],6,2)</f>
        <v>04</v>
      </c>
      <c r="T1064" s="54" t="str">
        <f>VLOOKUP(Tabla1[[#This Row],[AREA]],Hoja1!A:B,2,FALSE)</f>
        <v>04. Hacienda, personal y modernización administrativa</v>
      </c>
      <c r="U1064" s="57" t="str">
        <f>MID(Tabla1[[#This Row],[Aplicación]],9,4)</f>
        <v>9321</v>
      </c>
      <c r="V1064" s="54" t="str">
        <f>VLOOKUP(Tabla1[[#This Row],[PROGRAMA]],Hoja1!A:B,2,FALSE)</f>
        <v>9321. Gestión de ingresos e inspección</v>
      </c>
      <c r="W1064" s="57" t="str">
        <f>MID(Tabla1[[#This Row],[Aplicación]],14,2)</f>
        <v>22</v>
      </c>
      <c r="X1064" s="57" t="str">
        <f>MID(Tabla1[[#This Row],[Aplicación]],14,6)</f>
        <v>22799</v>
      </c>
    </row>
    <row r="1065" spans="1:24" hidden="1" x14ac:dyDescent="0.25">
      <c r="A1065" s="60">
        <v>220239000352</v>
      </c>
      <c r="B1065" s="43" t="s">
        <v>390</v>
      </c>
      <c r="C1065" s="61">
        <v>45292</v>
      </c>
      <c r="D1065" s="60">
        <v>22024001539</v>
      </c>
      <c r="E1065" s="43" t="s">
        <v>1408</v>
      </c>
      <c r="F1065" s="62">
        <v>598.95000000000005</v>
      </c>
      <c r="G1065" s="43" t="s">
        <v>18</v>
      </c>
      <c r="H1065" s="43" t="s">
        <v>1040</v>
      </c>
      <c r="I1065" s="60">
        <v>220</v>
      </c>
      <c r="J1065" s="43" t="s">
        <v>398</v>
      </c>
      <c r="K1065" s="43" t="s">
        <v>398</v>
      </c>
      <c r="L1065" s="43" t="s">
        <v>399</v>
      </c>
      <c r="M1065" s="43" t="s">
        <v>585</v>
      </c>
      <c r="N1065" s="43" t="s">
        <v>539</v>
      </c>
      <c r="O1065" s="52" t="s">
        <v>326</v>
      </c>
      <c r="P1065" s="63" t="s">
        <v>276</v>
      </c>
      <c r="Q1065" s="57" t="str">
        <f>MID(Tabla1[[#This Row],[Aplicación]],14,1)</f>
        <v>2</v>
      </c>
      <c r="R1065" s="35" t="s">
        <v>265</v>
      </c>
      <c r="S1065" s="57" t="str">
        <f>MID(Tabla1[[#This Row],[Aplicación]],6,2)</f>
        <v>09</v>
      </c>
      <c r="T1065" s="54" t="str">
        <f>VLOOKUP(Tabla1[[#This Row],[AREA]],Hoja1!A:B,2,FALSE)</f>
        <v>09. Turismo, eventos y marca ciudad</v>
      </c>
      <c r="U1065" s="57" t="str">
        <f>MID(Tabla1[[#This Row],[Aplicación]],9,4)</f>
        <v>4321</v>
      </c>
      <c r="V1065" s="54" t="str">
        <f>VLOOKUP(Tabla1[[#This Row],[PROGRAMA]],Hoja1!A:B,2,FALSE)</f>
        <v>4321. Turismo</v>
      </c>
      <c r="W1065" s="57" t="str">
        <f>MID(Tabla1[[#This Row],[Aplicación]],14,2)</f>
        <v>22</v>
      </c>
      <c r="X1065" s="57" t="str">
        <f>MID(Tabla1[[#This Row],[Aplicación]],14,6)</f>
        <v>22701</v>
      </c>
    </row>
    <row r="1066" spans="1:24" hidden="1" x14ac:dyDescent="0.25">
      <c r="A1066" s="60">
        <v>220229000721</v>
      </c>
      <c r="B1066" s="43" t="s">
        <v>390</v>
      </c>
      <c r="C1066" s="61">
        <v>45292</v>
      </c>
      <c r="D1066" s="60">
        <v>22024002043</v>
      </c>
      <c r="E1066" s="43" t="s">
        <v>1278</v>
      </c>
      <c r="F1066" s="62">
        <v>497.03</v>
      </c>
      <c r="G1066" s="43" t="s">
        <v>28</v>
      </c>
      <c r="H1066" s="43" t="s">
        <v>850</v>
      </c>
      <c r="I1066" s="60">
        <v>220</v>
      </c>
      <c r="J1066" s="43" t="s">
        <v>398</v>
      </c>
      <c r="K1066" s="43" t="s">
        <v>398</v>
      </c>
      <c r="L1066" s="43" t="s">
        <v>399</v>
      </c>
      <c r="M1066" s="43" t="s">
        <v>395</v>
      </c>
      <c r="N1066" s="43" t="s">
        <v>433</v>
      </c>
      <c r="O1066" s="52" t="s">
        <v>321</v>
      </c>
      <c r="P1066" s="63" t="s">
        <v>276</v>
      </c>
      <c r="Q1066" s="57" t="str">
        <f>MID(Tabla1[[#This Row],[Aplicación]],14,1)</f>
        <v>2</v>
      </c>
      <c r="R1066" s="35" t="s">
        <v>265</v>
      </c>
      <c r="S1066" s="57" t="str">
        <f>MID(Tabla1[[#This Row],[Aplicación]],6,2)</f>
        <v>06</v>
      </c>
      <c r="T1066" s="54" t="str">
        <f>VLOOKUP(Tabla1[[#This Row],[AREA]],Hoja1!A:B,2,FALSE)</f>
        <v>06. Educación y cultura</v>
      </c>
      <c r="U1066" s="57">
        <v>4312</v>
      </c>
      <c r="V1066" s="54" t="str">
        <f>VLOOKUP(Tabla1[[#This Row],[PROGRAMA]],Hoja1!A:B,2,FALSE)</f>
        <v>4312. Mercados</v>
      </c>
      <c r="W1066" s="57">
        <v>22</v>
      </c>
      <c r="X1066" s="57">
        <v>22799</v>
      </c>
    </row>
    <row r="1067" spans="1:24" hidden="1" x14ac:dyDescent="0.25">
      <c r="A1067" s="60">
        <v>220229000726</v>
      </c>
      <c r="B1067" s="43" t="s">
        <v>390</v>
      </c>
      <c r="C1067" s="61">
        <v>45292</v>
      </c>
      <c r="D1067" s="60">
        <v>22024002797</v>
      </c>
      <c r="E1067" s="43" t="s">
        <v>1302</v>
      </c>
      <c r="F1067" s="62">
        <v>497.03</v>
      </c>
      <c r="G1067" s="43" t="s">
        <v>28</v>
      </c>
      <c r="H1067" s="43" t="s">
        <v>851</v>
      </c>
      <c r="I1067" s="60">
        <v>220</v>
      </c>
      <c r="J1067" s="43" t="s">
        <v>398</v>
      </c>
      <c r="K1067" s="43" t="s">
        <v>398</v>
      </c>
      <c r="L1067" s="43" t="s">
        <v>399</v>
      </c>
      <c r="M1067" s="43" t="s">
        <v>395</v>
      </c>
      <c r="N1067" s="43" t="s">
        <v>433</v>
      </c>
      <c r="O1067" s="52" t="s">
        <v>321</v>
      </c>
      <c r="P1067" s="63" t="s">
        <v>276</v>
      </c>
      <c r="Q1067" s="57" t="str">
        <f>MID(Tabla1[[#This Row],[Aplicación]],14,1)</f>
        <v>2</v>
      </c>
      <c r="R1067" s="35" t="s">
        <v>265</v>
      </c>
      <c r="S1067" s="57" t="str">
        <f>MID(Tabla1[[#This Row],[Aplicación]],6,2)</f>
        <v>10</v>
      </c>
      <c r="T1067" s="54" t="str">
        <f>VLOOKUP(Tabla1[[#This Row],[AREA]],Hoja1!A:B,2,FALSE)</f>
        <v>10. Personas mayores, familia y servicios sociales</v>
      </c>
      <c r="U1067" s="57" t="str">
        <f>MID(Tabla1[[#This Row],[Aplicación]],9,4)</f>
        <v>2314</v>
      </c>
      <c r="V1067" s="54" t="str">
        <f>VLOOKUP(Tabla1[[#This Row],[PROGRAMA]],Hoja1!A:B,2,FALSE)</f>
        <v>2314. Centro de programas juveniles</v>
      </c>
      <c r="W1067" s="57" t="str">
        <f>MID(Tabla1[[#This Row],[Aplicación]],14,2)</f>
        <v>21</v>
      </c>
      <c r="X1067" s="57" t="str">
        <f>MID(Tabla1[[#This Row],[Aplicación]],14,6)</f>
        <v>213</v>
      </c>
    </row>
    <row r="1068" spans="1:24" hidden="1" x14ac:dyDescent="0.25">
      <c r="A1068" s="60">
        <v>220240003679</v>
      </c>
      <c r="B1068" s="43" t="s">
        <v>390</v>
      </c>
      <c r="C1068" s="61">
        <v>45351</v>
      </c>
      <c r="D1068" s="60">
        <v>22024002604</v>
      </c>
      <c r="E1068" s="43" t="s">
        <v>1466</v>
      </c>
      <c r="F1068" s="62">
        <v>597.92999999999995</v>
      </c>
      <c r="G1068" s="43" t="s">
        <v>30</v>
      </c>
      <c r="H1068" s="43" t="s">
        <v>2529</v>
      </c>
      <c r="I1068" s="60">
        <v>220</v>
      </c>
      <c r="J1068" s="43" t="s">
        <v>398</v>
      </c>
      <c r="K1068" s="43" t="s">
        <v>398</v>
      </c>
      <c r="L1068" s="43" t="s">
        <v>413</v>
      </c>
      <c r="M1068" s="43" t="s">
        <v>585</v>
      </c>
      <c r="N1068" s="43" t="s">
        <v>539</v>
      </c>
      <c r="O1068" s="52" t="s">
        <v>326</v>
      </c>
      <c r="P1068" s="63" t="s">
        <v>276</v>
      </c>
      <c r="Q1068" s="57" t="str">
        <f>MID(Tabla1[[#This Row],[Aplicación]],14,1)</f>
        <v>2</v>
      </c>
      <c r="R1068" s="35" t="s">
        <v>265</v>
      </c>
      <c r="S1068" s="57" t="str">
        <f>MID(Tabla1[[#This Row],[Aplicación]],6,2)</f>
        <v>03</v>
      </c>
      <c r="T1068" s="54" t="str">
        <f>VLOOKUP(Tabla1[[#This Row],[AREA]],Hoja1!A:B,2,FALSE)</f>
        <v>03. Participación ciudadana y deportes</v>
      </c>
      <c r="U1068" s="57" t="str">
        <f>MID(Tabla1[[#This Row],[Aplicación]],9,4)</f>
        <v>9241</v>
      </c>
      <c r="V1068" s="54" t="str">
        <f>VLOOKUP(Tabla1[[#This Row],[PROGRAMA]],Hoja1!A:B,2,FALSE)</f>
        <v>9241. Participación ciudadana</v>
      </c>
      <c r="W1068" s="57" t="str">
        <f>MID(Tabla1[[#This Row],[Aplicación]],14,2)</f>
        <v>22</v>
      </c>
      <c r="X1068" s="57" t="str">
        <f>MID(Tabla1[[#This Row],[Aplicación]],14,6)</f>
        <v>22103</v>
      </c>
    </row>
    <row r="1069" spans="1:24" hidden="1" x14ac:dyDescent="0.25">
      <c r="A1069" s="60">
        <v>220240005363</v>
      </c>
      <c r="B1069" s="43" t="s">
        <v>390</v>
      </c>
      <c r="C1069" s="61">
        <v>45359</v>
      </c>
      <c r="D1069" s="60">
        <v>22024003272</v>
      </c>
      <c r="E1069" s="43" t="s">
        <v>1174</v>
      </c>
      <c r="F1069" s="62">
        <v>3766.93</v>
      </c>
      <c r="G1069" s="43" t="s">
        <v>97</v>
      </c>
      <c r="H1069" s="43" t="s">
        <v>2530</v>
      </c>
      <c r="I1069" s="60">
        <v>220</v>
      </c>
      <c r="J1069" s="43" t="s">
        <v>398</v>
      </c>
      <c r="K1069" s="43" t="s">
        <v>398</v>
      </c>
      <c r="L1069" s="43" t="s">
        <v>399</v>
      </c>
      <c r="M1069" s="43" t="s">
        <v>585</v>
      </c>
      <c r="N1069" s="43" t="s">
        <v>539</v>
      </c>
      <c r="O1069" s="52" t="s">
        <v>326</v>
      </c>
      <c r="P1069" s="63" t="s">
        <v>276</v>
      </c>
      <c r="Q1069" s="57" t="str">
        <f>MID(Tabla1[[#This Row],[Aplicación]],14,1)</f>
        <v>2</v>
      </c>
      <c r="R1069" s="35" t="s">
        <v>265</v>
      </c>
      <c r="S1069" s="57" t="str">
        <f>MID(Tabla1[[#This Row],[Aplicación]],6,2)</f>
        <v>11</v>
      </c>
      <c r="T1069" s="54" t="str">
        <f>VLOOKUP(Tabla1[[#This Row],[AREA]],Hoja1!A:B,2,FALSE)</f>
        <v>11. Salud pública y seguridad ciudadana</v>
      </c>
      <c r="U1069" s="57" t="str">
        <f>MID(Tabla1[[#This Row],[Aplicación]],9,4)</f>
        <v>1321</v>
      </c>
      <c r="V1069" s="54" t="str">
        <f>VLOOKUP(Tabla1[[#This Row],[PROGRAMA]],Hoja1!A:B,2,FALSE)</f>
        <v>1321. Policía municipal</v>
      </c>
      <c r="W1069" s="57" t="str">
        <f>MID(Tabla1[[#This Row],[Aplicación]],14,2)</f>
        <v>21</v>
      </c>
      <c r="X1069" s="57" t="str">
        <f>MID(Tabla1[[#This Row],[Aplicación]],14,6)</f>
        <v>213</v>
      </c>
    </row>
    <row r="1070" spans="1:24" hidden="1" x14ac:dyDescent="0.25">
      <c r="A1070" s="60">
        <v>220240008423</v>
      </c>
      <c r="B1070" s="43" t="s">
        <v>390</v>
      </c>
      <c r="C1070" s="61">
        <v>45373</v>
      </c>
      <c r="D1070" s="60">
        <v>22024003597</v>
      </c>
      <c r="E1070" s="43" t="s">
        <v>1472</v>
      </c>
      <c r="F1070" s="62">
        <v>580.79999999999995</v>
      </c>
      <c r="G1070" s="43" t="s">
        <v>916</v>
      </c>
      <c r="H1070" s="43" t="s">
        <v>2531</v>
      </c>
      <c r="I1070" s="60">
        <v>220</v>
      </c>
      <c r="J1070" s="43" t="s">
        <v>393</v>
      </c>
      <c r="K1070" s="43" t="s">
        <v>393</v>
      </c>
      <c r="L1070" s="43" t="s">
        <v>399</v>
      </c>
      <c r="M1070" s="43" t="s">
        <v>585</v>
      </c>
      <c r="N1070" s="43" t="s">
        <v>539</v>
      </c>
      <c r="O1070" s="52" t="s">
        <v>326</v>
      </c>
      <c r="P1070" s="63" t="s">
        <v>276</v>
      </c>
      <c r="Q1070" s="57" t="str">
        <f>MID(Tabla1[[#This Row],[Aplicación]],14,1)</f>
        <v>2</v>
      </c>
      <c r="R1070" s="35" t="s">
        <v>265</v>
      </c>
      <c r="S1070" s="57" t="str">
        <f>MID(Tabla1[[#This Row],[Aplicación]],6,2)</f>
        <v>11</v>
      </c>
      <c r="T1070" s="54" t="str">
        <f>VLOOKUP(Tabla1[[#This Row],[AREA]],Hoja1!A:B,2,FALSE)</f>
        <v>11. Salud pública y seguridad ciudadana</v>
      </c>
      <c r="U1070" s="57" t="str">
        <f>MID(Tabla1[[#This Row],[Aplicación]],9,4)</f>
        <v>1321</v>
      </c>
      <c r="V1070" s="54" t="str">
        <f>VLOOKUP(Tabla1[[#This Row],[PROGRAMA]],Hoja1!A:B,2,FALSE)</f>
        <v>1321. Policía municipal</v>
      </c>
      <c r="W1070" s="57" t="str">
        <f>MID(Tabla1[[#This Row],[Aplicación]],14,2)</f>
        <v>22</v>
      </c>
      <c r="X1070" s="57" t="str">
        <f>MID(Tabla1[[#This Row],[Aplicación]],14,6)</f>
        <v>22200</v>
      </c>
    </row>
    <row r="1071" spans="1:24" hidden="1" x14ac:dyDescent="0.25">
      <c r="A1071" s="60">
        <v>220240008425</v>
      </c>
      <c r="B1071" s="43" t="s">
        <v>390</v>
      </c>
      <c r="C1071" s="61">
        <v>45373</v>
      </c>
      <c r="D1071" s="60">
        <v>22024003618</v>
      </c>
      <c r="E1071" s="43" t="s">
        <v>1296</v>
      </c>
      <c r="F1071" s="62">
        <v>3805.45</v>
      </c>
      <c r="G1071" s="43" t="s">
        <v>984</v>
      </c>
      <c r="H1071" s="43" t="s">
        <v>2532</v>
      </c>
      <c r="I1071" s="60">
        <v>220</v>
      </c>
      <c r="J1071" s="43" t="s">
        <v>979</v>
      </c>
      <c r="K1071" s="43" t="s">
        <v>980</v>
      </c>
      <c r="L1071" s="43" t="s">
        <v>413</v>
      </c>
      <c r="M1071" s="43" t="s">
        <v>585</v>
      </c>
      <c r="N1071" s="43" t="s">
        <v>539</v>
      </c>
      <c r="O1071" s="52" t="s">
        <v>326</v>
      </c>
      <c r="P1071" s="63" t="s">
        <v>276</v>
      </c>
      <c r="Q1071" s="57" t="str">
        <f>MID(Tabla1[[#This Row],[Aplicación]],14,1)</f>
        <v>2</v>
      </c>
      <c r="R1071" s="35" t="s">
        <v>265</v>
      </c>
      <c r="S1071" s="57" t="str">
        <f>MID(Tabla1[[#This Row],[Aplicación]],6,2)</f>
        <v>11</v>
      </c>
      <c r="T1071" s="54" t="str">
        <f>VLOOKUP(Tabla1[[#This Row],[AREA]],Hoja1!A:B,2,FALSE)</f>
        <v>11. Salud pública y seguridad ciudadana</v>
      </c>
      <c r="U1071" s="57" t="str">
        <f>MID(Tabla1[[#This Row],[Aplicación]],9,4)</f>
        <v>1361</v>
      </c>
      <c r="V1071" s="54" t="str">
        <f>VLOOKUP(Tabla1[[#This Row],[PROGRAMA]],Hoja1!A:B,2,FALSE)</f>
        <v>1361. Prevención y extinción de incencios</v>
      </c>
      <c r="W1071" s="57" t="str">
        <f>MID(Tabla1[[#This Row],[Aplicación]],14,2)</f>
        <v>22</v>
      </c>
      <c r="X1071" s="57" t="str">
        <f>MID(Tabla1[[#This Row],[Aplicación]],14,6)</f>
        <v>22199</v>
      </c>
    </row>
    <row r="1072" spans="1:24" hidden="1" x14ac:dyDescent="0.25">
      <c r="A1072" s="60">
        <v>220240004061</v>
      </c>
      <c r="B1072" s="43" t="s">
        <v>390</v>
      </c>
      <c r="C1072" s="61">
        <v>45353</v>
      </c>
      <c r="D1072" s="60">
        <v>22024002470</v>
      </c>
      <c r="E1072" s="43" t="s">
        <v>1283</v>
      </c>
      <c r="F1072" s="62">
        <v>3872</v>
      </c>
      <c r="G1072" s="43" t="s">
        <v>373</v>
      </c>
      <c r="H1072" s="43" t="s">
        <v>2533</v>
      </c>
      <c r="I1072" s="60">
        <v>220</v>
      </c>
      <c r="J1072" s="43" t="s">
        <v>398</v>
      </c>
      <c r="K1072" s="43" t="s">
        <v>398</v>
      </c>
      <c r="L1072" s="43" t="s">
        <v>399</v>
      </c>
      <c r="M1072" s="43" t="s">
        <v>585</v>
      </c>
      <c r="N1072" s="43" t="s">
        <v>539</v>
      </c>
      <c r="O1072" s="52" t="s">
        <v>326</v>
      </c>
      <c r="P1072" s="63" t="s">
        <v>276</v>
      </c>
      <c r="Q1072" s="57" t="str">
        <f>MID(Tabla1[[#This Row],[Aplicación]],14,1)</f>
        <v>2</v>
      </c>
      <c r="R1072" s="35" t="s">
        <v>265</v>
      </c>
      <c r="S1072" s="57" t="str">
        <f>MID(Tabla1[[#This Row],[Aplicación]],6,2)</f>
        <v>10</v>
      </c>
      <c r="T1072" s="54" t="str">
        <f>VLOOKUP(Tabla1[[#This Row],[AREA]],Hoja1!A:B,2,FALSE)</f>
        <v>10. Personas mayores, familia y servicios sociales</v>
      </c>
      <c r="U1072" s="57" t="str">
        <f>MID(Tabla1[[#This Row],[Aplicación]],9,4)</f>
        <v>2315</v>
      </c>
      <c r="V1072" s="54" t="str">
        <f>VLOOKUP(Tabla1[[#This Row],[PROGRAMA]],Hoja1!A:B,2,FALSE)</f>
        <v>2315. Políticas de Igualdad e infancia</v>
      </c>
      <c r="W1072" s="57" t="str">
        <f>MID(Tabla1[[#This Row],[Aplicación]],14,2)</f>
        <v>22</v>
      </c>
      <c r="X1072" s="57" t="str">
        <f>MID(Tabla1[[#This Row],[Aplicación]],14,6)</f>
        <v>22611</v>
      </c>
    </row>
    <row r="1073" spans="1:24" hidden="1" x14ac:dyDescent="0.25">
      <c r="A1073" s="60">
        <v>220240000802</v>
      </c>
      <c r="B1073" s="43" t="s">
        <v>390</v>
      </c>
      <c r="C1073" s="61">
        <v>45330</v>
      </c>
      <c r="D1073" s="60">
        <v>22024000739</v>
      </c>
      <c r="E1073" s="43" t="s">
        <v>1341</v>
      </c>
      <c r="F1073" s="62">
        <v>3876.84</v>
      </c>
      <c r="G1073" s="43" t="s">
        <v>354</v>
      </c>
      <c r="H1073" s="43" t="s">
        <v>2534</v>
      </c>
      <c r="I1073" s="60">
        <v>220</v>
      </c>
      <c r="J1073" s="43" t="s">
        <v>499</v>
      </c>
      <c r="K1073" s="43" t="s">
        <v>499</v>
      </c>
      <c r="L1073" s="43" t="s">
        <v>413</v>
      </c>
      <c r="M1073" s="43" t="s">
        <v>585</v>
      </c>
      <c r="N1073" s="43" t="s">
        <v>539</v>
      </c>
      <c r="O1073" s="52" t="s">
        <v>326</v>
      </c>
      <c r="P1073" s="63" t="s">
        <v>276</v>
      </c>
      <c r="Q1073" s="57" t="str">
        <f>MID(Tabla1[[#This Row],[Aplicación]],14,1)</f>
        <v>2</v>
      </c>
      <c r="R1073" s="35" t="s">
        <v>265</v>
      </c>
      <c r="S1073" s="57" t="str">
        <f>MID(Tabla1[[#This Row],[Aplicación]],6,2)</f>
        <v>11</v>
      </c>
      <c r="T1073" s="54" t="str">
        <f>VLOOKUP(Tabla1[[#This Row],[AREA]],Hoja1!A:B,2,FALSE)</f>
        <v>11. Salud pública y seguridad ciudadana</v>
      </c>
      <c r="U1073" s="57" t="str">
        <f>MID(Tabla1[[#This Row],[Aplicación]],9,4)</f>
        <v>1321</v>
      </c>
      <c r="V1073" s="54" t="str">
        <f>VLOOKUP(Tabla1[[#This Row],[PROGRAMA]],Hoja1!A:B,2,FALSE)</f>
        <v>1321. Policía municipal</v>
      </c>
      <c r="W1073" s="57" t="str">
        <f>MID(Tabla1[[#This Row],[Aplicación]],14,2)</f>
        <v>22</v>
      </c>
      <c r="X1073" s="57" t="str">
        <f>MID(Tabla1[[#This Row],[Aplicación]],14,6)</f>
        <v>22199</v>
      </c>
    </row>
    <row r="1074" spans="1:24" hidden="1" x14ac:dyDescent="0.25">
      <c r="A1074" s="60">
        <v>220240000777</v>
      </c>
      <c r="B1074" s="43" t="s">
        <v>390</v>
      </c>
      <c r="C1074" s="61">
        <v>45329</v>
      </c>
      <c r="D1074" s="60">
        <v>22024000599</v>
      </c>
      <c r="E1074" s="43" t="s">
        <v>1398</v>
      </c>
      <c r="F1074" s="62">
        <v>3960.33</v>
      </c>
      <c r="G1074" s="43" t="s">
        <v>1112</v>
      </c>
      <c r="H1074" s="43" t="s">
        <v>2535</v>
      </c>
      <c r="I1074" s="60">
        <v>220</v>
      </c>
      <c r="J1074" s="43" t="s">
        <v>1113</v>
      </c>
      <c r="K1074" s="43" t="s">
        <v>974</v>
      </c>
      <c r="L1074" s="43" t="s">
        <v>399</v>
      </c>
      <c r="M1074" s="43" t="s">
        <v>585</v>
      </c>
      <c r="N1074" s="43" t="s">
        <v>539</v>
      </c>
      <c r="O1074" s="52" t="s">
        <v>326</v>
      </c>
      <c r="P1074" s="63" t="s">
        <v>276</v>
      </c>
      <c r="Q1074" s="57" t="str">
        <f>MID(Tabla1[[#This Row],[Aplicación]],14,1)</f>
        <v>2</v>
      </c>
      <c r="R1074" s="35" t="s">
        <v>265</v>
      </c>
      <c r="S1074" s="57" t="str">
        <f>MID(Tabla1[[#This Row],[Aplicación]],6,2)</f>
        <v>11</v>
      </c>
      <c r="T1074" s="54" t="str">
        <f>VLOOKUP(Tabla1[[#This Row],[AREA]],Hoja1!A:B,2,FALSE)</f>
        <v>11. Salud pública y seguridad ciudadana</v>
      </c>
      <c r="U1074" s="57" t="str">
        <f>MID(Tabla1[[#This Row],[Aplicación]],9,4)</f>
        <v>1621</v>
      </c>
      <c r="V1074" s="54" t="str">
        <f>VLOOKUP(Tabla1[[#This Row],[PROGRAMA]],Hoja1!A:B,2,FALSE)</f>
        <v>1621. Recogida de residuos</v>
      </c>
      <c r="W1074" s="57" t="str">
        <f>MID(Tabla1[[#This Row],[Aplicación]],14,2)</f>
        <v>21</v>
      </c>
      <c r="X1074" s="57" t="str">
        <f>MID(Tabla1[[#This Row],[Aplicación]],14,6)</f>
        <v>212</v>
      </c>
    </row>
    <row r="1075" spans="1:24" hidden="1" x14ac:dyDescent="0.25">
      <c r="A1075" s="60">
        <v>220240003702</v>
      </c>
      <c r="B1075" s="43" t="s">
        <v>390</v>
      </c>
      <c r="C1075" s="61">
        <v>45351</v>
      </c>
      <c r="D1075" s="60">
        <v>22024002509</v>
      </c>
      <c r="E1075" s="43" t="s">
        <v>1473</v>
      </c>
      <c r="F1075" s="62">
        <v>3963.96</v>
      </c>
      <c r="G1075" s="43" t="s">
        <v>94</v>
      </c>
      <c r="H1075" s="43" t="s">
        <v>2536</v>
      </c>
      <c r="I1075" s="60">
        <v>220</v>
      </c>
      <c r="J1075" s="43" t="s">
        <v>393</v>
      </c>
      <c r="K1075" s="43" t="s">
        <v>393</v>
      </c>
      <c r="L1075" s="43" t="s">
        <v>399</v>
      </c>
      <c r="M1075" s="43" t="s">
        <v>585</v>
      </c>
      <c r="N1075" s="43" t="s">
        <v>539</v>
      </c>
      <c r="O1075" s="52" t="s">
        <v>326</v>
      </c>
      <c r="P1075" s="63" t="s">
        <v>276</v>
      </c>
      <c r="Q1075" s="57" t="str">
        <f>MID(Tabla1[[#This Row],[Aplicación]],14,1)</f>
        <v>2</v>
      </c>
      <c r="R1075" s="35" t="s">
        <v>265</v>
      </c>
      <c r="S1075" s="57" t="str">
        <f>MID(Tabla1[[#This Row],[Aplicación]],6,2)</f>
        <v>11</v>
      </c>
      <c r="T1075" s="54" t="str">
        <f>VLOOKUP(Tabla1[[#This Row],[AREA]],Hoja1!A:B,2,FALSE)</f>
        <v>11. Salud pública y seguridad ciudadana</v>
      </c>
      <c r="U1075" s="57" t="str">
        <f>MID(Tabla1[[#This Row],[Aplicación]],9,4)</f>
        <v>1321</v>
      </c>
      <c r="V1075" s="54" t="str">
        <f>VLOOKUP(Tabla1[[#This Row],[PROGRAMA]],Hoja1!A:B,2,FALSE)</f>
        <v>1321. Policía municipal</v>
      </c>
      <c r="W1075" s="57" t="str">
        <f>MID(Tabla1[[#This Row],[Aplicación]],14,2)</f>
        <v>22</v>
      </c>
      <c r="X1075" s="57" t="str">
        <f>MID(Tabla1[[#This Row],[Aplicación]],14,6)</f>
        <v>22706</v>
      </c>
    </row>
    <row r="1076" spans="1:24" hidden="1" x14ac:dyDescent="0.25">
      <c r="A1076" s="60">
        <v>220240003346</v>
      </c>
      <c r="B1076" s="43" t="s">
        <v>390</v>
      </c>
      <c r="C1076" s="61">
        <v>45348</v>
      </c>
      <c r="D1076" s="60">
        <v>22024002009</v>
      </c>
      <c r="E1076" s="43" t="s">
        <v>1295</v>
      </c>
      <c r="F1076" s="62">
        <v>435.6</v>
      </c>
      <c r="G1076" s="43" t="s">
        <v>704</v>
      </c>
      <c r="H1076" s="43" t="s">
        <v>2537</v>
      </c>
      <c r="I1076" s="60">
        <v>220</v>
      </c>
      <c r="J1076" s="43" t="s">
        <v>537</v>
      </c>
      <c r="K1076" s="43" t="s">
        <v>537</v>
      </c>
      <c r="L1076" s="43" t="s">
        <v>399</v>
      </c>
      <c r="M1076" s="43" t="s">
        <v>585</v>
      </c>
      <c r="N1076" s="43" t="s">
        <v>539</v>
      </c>
      <c r="O1076" s="52" t="s">
        <v>326</v>
      </c>
      <c r="P1076" s="63" t="s">
        <v>276</v>
      </c>
      <c r="Q1076" s="57" t="str">
        <f>MID(Tabla1[[#This Row],[Aplicación]],14,1)</f>
        <v>2</v>
      </c>
      <c r="R1076" s="35" t="s">
        <v>265</v>
      </c>
      <c r="S1076" s="57" t="str">
        <f>MID(Tabla1[[#This Row],[Aplicación]],6,2)</f>
        <v>01</v>
      </c>
      <c r="T1076" s="54" t="str">
        <f>VLOOKUP(Tabla1[[#This Row],[AREA]],Hoja1!A:B,2,FALSE)</f>
        <v>01. Alcaldía</v>
      </c>
      <c r="U1076" s="57" t="str">
        <f>MID(Tabla1[[#This Row],[Aplicación]],9,4)</f>
        <v>4331</v>
      </c>
      <c r="V1076" s="54" t="str">
        <f>VLOOKUP(Tabla1[[#This Row],[PROGRAMA]],Hoja1!A:B,2,FALSE)</f>
        <v>4331. Desarrollo empresarial</v>
      </c>
      <c r="W1076" s="57" t="str">
        <f>MID(Tabla1[[#This Row],[Aplicación]],14,2)</f>
        <v>22</v>
      </c>
      <c r="X1076" s="57" t="str">
        <f>MID(Tabla1[[#This Row],[Aplicación]],14,6)</f>
        <v>22699</v>
      </c>
    </row>
    <row r="1077" spans="1:24" hidden="1" x14ac:dyDescent="0.25">
      <c r="A1077" s="60">
        <v>220240003050</v>
      </c>
      <c r="B1077" s="43" t="s">
        <v>390</v>
      </c>
      <c r="C1077" s="61">
        <v>45343</v>
      </c>
      <c r="D1077" s="60">
        <v>22024001663</v>
      </c>
      <c r="E1077" s="43" t="s">
        <v>1425</v>
      </c>
      <c r="F1077" s="62">
        <v>4000</v>
      </c>
      <c r="G1077" s="43" t="s">
        <v>49</v>
      </c>
      <c r="H1077" s="43" t="s">
        <v>2538</v>
      </c>
      <c r="I1077" s="60">
        <v>220</v>
      </c>
      <c r="J1077" s="43" t="s">
        <v>716</v>
      </c>
      <c r="K1077" s="43" t="s">
        <v>393</v>
      </c>
      <c r="L1077" s="43" t="s">
        <v>413</v>
      </c>
      <c r="M1077" s="43" t="s">
        <v>585</v>
      </c>
      <c r="N1077" s="43" t="s">
        <v>539</v>
      </c>
      <c r="O1077" s="52" t="s">
        <v>326</v>
      </c>
      <c r="P1077" s="63" t="s">
        <v>276</v>
      </c>
      <c r="Q1077" s="57" t="str">
        <f>MID(Tabla1[[#This Row],[Aplicación]],14,1)</f>
        <v>2</v>
      </c>
      <c r="R1077" s="35" t="s">
        <v>265</v>
      </c>
      <c r="S1077" s="57" t="str">
        <f>MID(Tabla1[[#This Row],[Aplicación]],6,2)</f>
        <v>11</v>
      </c>
      <c r="T1077" s="54" t="str">
        <f>VLOOKUP(Tabla1[[#This Row],[AREA]],Hoja1!A:B,2,FALSE)</f>
        <v>11. Salud pública y seguridad ciudadana</v>
      </c>
      <c r="U1077" s="57" t="str">
        <f>MID(Tabla1[[#This Row],[Aplicación]],9,4)</f>
        <v>1621</v>
      </c>
      <c r="V1077" s="54" t="str">
        <f>VLOOKUP(Tabla1[[#This Row],[PROGRAMA]],Hoja1!A:B,2,FALSE)</f>
        <v>1621. Recogida de residuos</v>
      </c>
      <c r="W1077" s="57" t="str">
        <f>MID(Tabla1[[#This Row],[Aplicación]],14,2)</f>
        <v>21</v>
      </c>
      <c r="X1077" s="57" t="str">
        <f>MID(Tabla1[[#This Row],[Aplicación]],14,6)</f>
        <v>214</v>
      </c>
    </row>
    <row r="1078" spans="1:24" hidden="1" x14ac:dyDescent="0.25">
      <c r="A1078" s="60">
        <v>220240003088</v>
      </c>
      <c r="B1078" s="43" t="s">
        <v>390</v>
      </c>
      <c r="C1078" s="61">
        <v>45343</v>
      </c>
      <c r="D1078" s="60">
        <v>22024001834</v>
      </c>
      <c r="E1078" s="43" t="s">
        <v>1174</v>
      </c>
      <c r="F1078" s="62">
        <v>4000</v>
      </c>
      <c r="G1078" s="43" t="s">
        <v>388</v>
      </c>
      <c r="H1078" s="43" t="s">
        <v>2539</v>
      </c>
      <c r="I1078" s="60">
        <v>220</v>
      </c>
      <c r="J1078" s="43" t="s">
        <v>398</v>
      </c>
      <c r="K1078" s="43" t="s">
        <v>398</v>
      </c>
      <c r="L1078" s="43" t="s">
        <v>399</v>
      </c>
      <c r="M1078" s="43" t="s">
        <v>585</v>
      </c>
      <c r="N1078" s="43" t="s">
        <v>539</v>
      </c>
      <c r="O1078" s="52" t="s">
        <v>326</v>
      </c>
      <c r="P1078" s="63" t="s">
        <v>276</v>
      </c>
      <c r="Q1078" s="57" t="str">
        <f>MID(Tabla1[[#This Row],[Aplicación]],14,1)</f>
        <v>2</v>
      </c>
      <c r="R1078" s="35" t="s">
        <v>265</v>
      </c>
      <c r="S1078" s="57" t="str">
        <f>MID(Tabla1[[#This Row],[Aplicación]],6,2)</f>
        <v>11</v>
      </c>
      <c r="T1078" s="54" t="str">
        <f>VLOOKUP(Tabla1[[#This Row],[AREA]],Hoja1!A:B,2,FALSE)</f>
        <v>11. Salud pública y seguridad ciudadana</v>
      </c>
      <c r="U1078" s="57" t="str">
        <f>MID(Tabla1[[#This Row],[Aplicación]],9,4)</f>
        <v>1321</v>
      </c>
      <c r="V1078" s="54" t="str">
        <f>VLOOKUP(Tabla1[[#This Row],[PROGRAMA]],Hoja1!A:B,2,FALSE)</f>
        <v>1321. Policía municipal</v>
      </c>
      <c r="W1078" s="57" t="str">
        <f>MID(Tabla1[[#This Row],[Aplicación]],14,2)</f>
        <v>21</v>
      </c>
      <c r="X1078" s="57" t="str">
        <f>MID(Tabla1[[#This Row],[Aplicación]],14,6)</f>
        <v>213</v>
      </c>
    </row>
    <row r="1079" spans="1:24" hidden="1" x14ac:dyDescent="0.25">
      <c r="A1079" s="60">
        <v>220239000709</v>
      </c>
      <c r="B1079" s="43" t="s">
        <v>390</v>
      </c>
      <c r="C1079" s="61">
        <v>45292</v>
      </c>
      <c r="D1079" s="60">
        <v>22024001326</v>
      </c>
      <c r="E1079" s="43" t="s">
        <v>1189</v>
      </c>
      <c r="F1079" s="62">
        <v>430.77</v>
      </c>
      <c r="G1079" s="43" t="s">
        <v>2375</v>
      </c>
      <c r="H1079" s="43" t="s">
        <v>2540</v>
      </c>
      <c r="I1079" s="60">
        <v>220</v>
      </c>
      <c r="J1079" s="43" t="s">
        <v>486</v>
      </c>
      <c r="K1079" s="43" t="s">
        <v>486</v>
      </c>
      <c r="L1079" s="43" t="s">
        <v>399</v>
      </c>
      <c r="M1079" s="43" t="s">
        <v>585</v>
      </c>
      <c r="N1079" s="43" t="s">
        <v>539</v>
      </c>
      <c r="O1079" s="52" t="s">
        <v>326</v>
      </c>
      <c r="P1079" s="63" t="s">
        <v>276</v>
      </c>
      <c r="Q1079" s="57" t="str">
        <f>MID(Tabla1[[#This Row],[Aplicación]],14,1)</f>
        <v>2</v>
      </c>
      <c r="R1079" s="35" t="s">
        <v>265</v>
      </c>
      <c r="S1079" s="57" t="str">
        <f>MID(Tabla1[[#This Row],[Aplicación]],6,2)</f>
        <v>10</v>
      </c>
      <c r="T1079" s="54" t="str">
        <f>VLOOKUP(Tabla1[[#This Row],[AREA]],Hoja1!A:B,2,FALSE)</f>
        <v>10. Personas mayores, familia y servicios sociales</v>
      </c>
      <c r="U1079" s="57" t="str">
        <f>MID(Tabla1[[#This Row],[Aplicación]],9,4)</f>
        <v>2312</v>
      </c>
      <c r="V1079" s="54" t="str">
        <f>VLOOKUP(Tabla1[[#This Row],[PROGRAMA]],Hoja1!A:B,2,FALSE)</f>
        <v>2312. Iniciativas sociales</v>
      </c>
      <c r="W1079" s="57" t="str">
        <f>MID(Tabla1[[#This Row],[Aplicación]],14,2)</f>
        <v>22</v>
      </c>
      <c r="X1079" s="57" t="str">
        <f>MID(Tabla1[[#This Row],[Aplicación]],14,6)</f>
        <v>22799</v>
      </c>
    </row>
    <row r="1080" spans="1:24" hidden="1" x14ac:dyDescent="0.25">
      <c r="A1080" s="60">
        <v>220239000732</v>
      </c>
      <c r="B1080" s="43" t="s">
        <v>390</v>
      </c>
      <c r="C1080" s="61">
        <v>45292</v>
      </c>
      <c r="D1080" s="60">
        <v>22024001269</v>
      </c>
      <c r="E1080" s="43" t="s">
        <v>1159</v>
      </c>
      <c r="F1080" s="62">
        <v>424</v>
      </c>
      <c r="G1080" s="43" t="s">
        <v>14</v>
      </c>
      <c r="H1080" s="43" t="s">
        <v>2541</v>
      </c>
      <c r="I1080" s="60">
        <v>220</v>
      </c>
      <c r="J1080" s="43" t="s">
        <v>398</v>
      </c>
      <c r="K1080" s="43" t="s">
        <v>398</v>
      </c>
      <c r="L1080" s="43" t="s">
        <v>399</v>
      </c>
      <c r="M1080" s="43" t="s">
        <v>585</v>
      </c>
      <c r="N1080" s="43" t="s">
        <v>539</v>
      </c>
      <c r="O1080" s="52" t="s">
        <v>326</v>
      </c>
      <c r="P1080" s="63" t="s">
        <v>276</v>
      </c>
      <c r="Q1080" s="57" t="str">
        <f>MID(Tabla1[[#This Row],[Aplicación]],14,1)</f>
        <v>2</v>
      </c>
      <c r="R1080" s="35" t="s">
        <v>265</v>
      </c>
      <c r="S1080" s="57" t="str">
        <f>MID(Tabla1[[#This Row],[Aplicación]],6,2)</f>
        <v>10</v>
      </c>
      <c r="T1080" s="54" t="str">
        <f>VLOOKUP(Tabla1[[#This Row],[AREA]],Hoja1!A:B,2,FALSE)</f>
        <v>10. Personas mayores, familia y servicios sociales</v>
      </c>
      <c r="U1080" s="57" t="str">
        <f>MID(Tabla1[[#This Row],[Aplicación]],9,4)</f>
        <v>2412</v>
      </c>
      <c r="V1080" s="54" t="str">
        <f>VLOOKUP(Tabla1[[#This Row],[PROGRAMA]],Hoja1!A:B,2,FALSE)</f>
        <v>2412. Formación para el empleo</v>
      </c>
      <c r="W1080" s="57" t="str">
        <f>MID(Tabla1[[#This Row],[Aplicación]],14,2)</f>
        <v>21</v>
      </c>
      <c r="X1080" s="57" t="str">
        <f>MID(Tabla1[[#This Row],[Aplicación]],14,6)</f>
        <v>213</v>
      </c>
    </row>
    <row r="1081" spans="1:24" hidden="1" x14ac:dyDescent="0.25">
      <c r="A1081" s="60">
        <v>220240000803</v>
      </c>
      <c r="B1081" s="43" t="s">
        <v>390</v>
      </c>
      <c r="C1081" s="61">
        <v>45330</v>
      </c>
      <c r="D1081" s="60">
        <v>22024000747</v>
      </c>
      <c r="E1081" s="43" t="s">
        <v>1344</v>
      </c>
      <c r="F1081" s="62">
        <v>288.70999999999998</v>
      </c>
      <c r="G1081" s="43" t="s">
        <v>74</v>
      </c>
      <c r="H1081" s="43" t="s">
        <v>2542</v>
      </c>
      <c r="I1081" s="60">
        <v>220</v>
      </c>
      <c r="J1081" s="43" t="s">
        <v>537</v>
      </c>
      <c r="K1081" s="43" t="s">
        <v>537</v>
      </c>
      <c r="L1081" s="43" t="s">
        <v>413</v>
      </c>
      <c r="M1081" s="43" t="s">
        <v>585</v>
      </c>
      <c r="N1081" s="43" t="s">
        <v>539</v>
      </c>
      <c r="O1081" s="52" t="s">
        <v>326</v>
      </c>
      <c r="P1081" s="63" t="s">
        <v>276</v>
      </c>
      <c r="Q1081" s="57" t="str">
        <f>MID(Tabla1[[#This Row],[Aplicación]],14,1)</f>
        <v>2</v>
      </c>
      <c r="R1081" s="35" t="s">
        <v>265</v>
      </c>
      <c r="S1081" s="57" t="str">
        <f>MID(Tabla1[[#This Row],[Aplicación]],6,2)</f>
        <v>11</v>
      </c>
      <c r="T1081" s="54" t="str">
        <f>VLOOKUP(Tabla1[[#This Row],[AREA]],Hoja1!A:B,2,FALSE)</f>
        <v>11. Salud pública y seguridad ciudadana</v>
      </c>
      <c r="U1081" s="57" t="str">
        <f>MID(Tabla1[[#This Row],[Aplicación]],9,4)</f>
        <v>1321</v>
      </c>
      <c r="V1081" s="54" t="str">
        <f>VLOOKUP(Tabla1[[#This Row],[PROGRAMA]],Hoja1!A:B,2,FALSE)</f>
        <v>1321. Policía municipal</v>
      </c>
      <c r="W1081" s="57" t="str">
        <f>MID(Tabla1[[#This Row],[Aplicación]],14,2)</f>
        <v>22</v>
      </c>
      <c r="X1081" s="57" t="str">
        <f>MID(Tabla1[[#This Row],[Aplicación]],14,6)</f>
        <v>22699</v>
      </c>
    </row>
    <row r="1082" spans="1:24" hidden="1" x14ac:dyDescent="0.25">
      <c r="A1082" s="60">
        <v>220240001322</v>
      </c>
      <c r="B1082" s="43" t="s">
        <v>702</v>
      </c>
      <c r="C1082" s="61">
        <v>45331</v>
      </c>
      <c r="D1082" s="60">
        <v>22024000008</v>
      </c>
      <c r="E1082" s="43" t="s">
        <v>1474</v>
      </c>
      <c r="F1082" s="62">
        <v>2579.4499999999998</v>
      </c>
      <c r="G1082" s="43" t="s">
        <v>2543</v>
      </c>
      <c r="H1082" s="43" t="s">
        <v>2544</v>
      </c>
      <c r="I1082" s="60">
        <v>300</v>
      </c>
      <c r="J1082" s="43" t="s">
        <v>2545</v>
      </c>
      <c r="K1082" s="43" t="s">
        <v>2546</v>
      </c>
      <c r="L1082" s="43" t="s">
        <v>413</v>
      </c>
      <c r="M1082" s="43" t="s">
        <v>395</v>
      </c>
      <c r="N1082" s="43" t="s">
        <v>396</v>
      </c>
      <c r="O1082" s="52" t="s">
        <v>321</v>
      </c>
      <c r="P1082" s="63" t="s">
        <v>276</v>
      </c>
      <c r="Q1082" s="57" t="str">
        <f>MID(Tabla1[[#This Row],[Aplicación]],14,1)</f>
        <v>2</v>
      </c>
      <c r="R1082" s="35" t="s">
        <v>265</v>
      </c>
      <c r="S1082" s="57" t="str">
        <f>MID(Tabla1[[#This Row],[Aplicación]],6,2)</f>
        <v>05</v>
      </c>
      <c r="T1082" s="54" t="str">
        <f>VLOOKUP(Tabla1[[#This Row],[AREA]],Hoja1!A:B,2,FALSE)</f>
        <v>05. Comercio, mercados y consumo</v>
      </c>
      <c r="U1082" s="57" t="str">
        <f>MID(Tabla1[[#This Row],[Aplicación]],9,4)</f>
        <v>4312</v>
      </c>
      <c r="V1082" s="54" t="str">
        <f>VLOOKUP(Tabla1[[#This Row],[PROGRAMA]],Hoja1!A:B,2,FALSE)</f>
        <v>4312. Mercados</v>
      </c>
      <c r="W1082" s="57" t="str">
        <f>MID(Tabla1[[#This Row],[Aplicación]],14,2)</f>
        <v>22</v>
      </c>
      <c r="X1082" s="57" t="str">
        <f>MID(Tabla1[[#This Row],[Aplicación]],14,6)</f>
        <v>22104</v>
      </c>
    </row>
    <row r="1083" spans="1:24" hidden="1" x14ac:dyDescent="0.25">
      <c r="A1083" s="60">
        <v>220240003027</v>
      </c>
      <c r="B1083" s="43" t="s">
        <v>390</v>
      </c>
      <c r="C1083" s="61">
        <v>45343</v>
      </c>
      <c r="D1083" s="60">
        <v>22024001546</v>
      </c>
      <c r="E1083" s="43" t="s">
        <v>1287</v>
      </c>
      <c r="F1083" s="62">
        <v>4091.67</v>
      </c>
      <c r="G1083" s="43" t="s">
        <v>1059</v>
      </c>
      <c r="H1083" s="43" t="s">
        <v>2547</v>
      </c>
      <c r="I1083" s="60">
        <v>220</v>
      </c>
      <c r="J1083" s="43" t="s">
        <v>398</v>
      </c>
      <c r="K1083" s="43" t="s">
        <v>398</v>
      </c>
      <c r="L1083" s="43" t="s">
        <v>399</v>
      </c>
      <c r="M1083" s="43" t="s">
        <v>585</v>
      </c>
      <c r="N1083" s="43" t="s">
        <v>539</v>
      </c>
      <c r="O1083" s="52" t="s">
        <v>326</v>
      </c>
      <c r="P1083" s="63" t="s">
        <v>276</v>
      </c>
      <c r="Q1083" s="57" t="str">
        <f>MID(Tabla1[[#This Row],[Aplicación]],14,1)</f>
        <v>2</v>
      </c>
      <c r="R1083" s="35" t="s">
        <v>265</v>
      </c>
      <c r="S1083" s="57" t="str">
        <f>MID(Tabla1[[#This Row],[Aplicación]],6,2)</f>
        <v>10</v>
      </c>
      <c r="T1083" s="54" t="str">
        <f>VLOOKUP(Tabla1[[#This Row],[AREA]],Hoja1!A:B,2,FALSE)</f>
        <v>10. Personas mayores, familia y servicios sociales</v>
      </c>
      <c r="U1083" s="57" t="str">
        <f>MID(Tabla1[[#This Row],[Aplicación]],9,4)</f>
        <v>2311</v>
      </c>
      <c r="V1083" s="54" t="str">
        <f>VLOOKUP(Tabla1[[#This Row],[PROGRAMA]],Hoja1!A:B,2,FALSE)</f>
        <v>2311. Intervención social</v>
      </c>
      <c r="W1083" s="57" t="str">
        <f>MID(Tabla1[[#This Row],[Aplicación]],14,2)</f>
        <v>21</v>
      </c>
      <c r="X1083" s="57" t="str">
        <f>MID(Tabla1[[#This Row],[Aplicación]],14,6)</f>
        <v>212</v>
      </c>
    </row>
    <row r="1084" spans="1:24" hidden="1" x14ac:dyDescent="0.25">
      <c r="A1084" s="60">
        <v>220240003042</v>
      </c>
      <c r="B1084" s="43" t="s">
        <v>390</v>
      </c>
      <c r="C1084" s="61">
        <v>45343</v>
      </c>
      <c r="D1084" s="60">
        <v>22024001619</v>
      </c>
      <c r="E1084" s="43" t="s">
        <v>1294</v>
      </c>
      <c r="F1084" s="62">
        <v>4185.2299999999996</v>
      </c>
      <c r="G1084" s="43" t="s">
        <v>796</v>
      </c>
      <c r="H1084" s="43" t="s">
        <v>2548</v>
      </c>
      <c r="I1084" s="60">
        <v>220</v>
      </c>
      <c r="J1084" s="43" t="s">
        <v>393</v>
      </c>
      <c r="K1084" s="43" t="s">
        <v>393</v>
      </c>
      <c r="L1084" s="43" t="s">
        <v>413</v>
      </c>
      <c r="M1084" s="43" t="s">
        <v>585</v>
      </c>
      <c r="N1084" s="43" t="s">
        <v>539</v>
      </c>
      <c r="O1084" s="52" t="s">
        <v>326</v>
      </c>
      <c r="P1084" s="63" t="s">
        <v>276</v>
      </c>
      <c r="Q1084" s="57" t="str">
        <f>MID(Tabla1[[#This Row],[Aplicación]],14,1)</f>
        <v>2</v>
      </c>
      <c r="R1084" s="35" t="s">
        <v>265</v>
      </c>
      <c r="S1084" s="57" t="str">
        <f>MID(Tabla1[[#This Row],[Aplicación]],6,2)</f>
        <v>06</v>
      </c>
      <c r="T1084" s="54" t="str">
        <f>VLOOKUP(Tabla1[[#This Row],[AREA]],Hoja1!A:B,2,FALSE)</f>
        <v>06. Educación y cultura</v>
      </c>
      <c r="U1084" s="57" t="str">
        <f>MID(Tabla1[[#This Row],[Aplicación]],9,4)</f>
        <v>3321</v>
      </c>
      <c r="V1084" s="54" t="str">
        <f>VLOOKUP(Tabla1[[#This Row],[PROGRAMA]],Hoja1!A:B,2,FALSE)</f>
        <v>3321. Bibliotecas públicas</v>
      </c>
      <c r="W1084" s="57" t="str">
        <f>MID(Tabla1[[#This Row],[Aplicación]],14,2)</f>
        <v>22</v>
      </c>
      <c r="X1084" s="57" t="str">
        <f>MID(Tabla1[[#This Row],[Aplicación]],14,6)</f>
        <v>22001</v>
      </c>
    </row>
    <row r="1085" spans="1:24" hidden="1" x14ac:dyDescent="0.25">
      <c r="A1085" s="60">
        <v>220239000902</v>
      </c>
      <c r="B1085" s="43" t="s">
        <v>390</v>
      </c>
      <c r="C1085" s="61">
        <v>45292</v>
      </c>
      <c r="D1085" s="60">
        <v>22024001283</v>
      </c>
      <c r="E1085" s="43" t="s">
        <v>1158</v>
      </c>
      <c r="F1085" s="62">
        <v>387.7</v>
      </c>
      <c r="G1085" s="43" t="s">
        <v>883</v>
      </c>
      <c r="H1085" s="43" t="s">
        <v>2549</v>
      </c>
      <c r="I1085" s="60">
        <v>220</v>
      </c>
      <c r="J1085" s="43" t="s">
        <v>398</v>
      </c>
      <c r="K1085" s="43" t="s">
        <v>398</v>
      </c>
      <c r="L1085" s="43" t="s">
        <v>399</v>
      </c>
      <c r="M1085" s="43" t="s">
        <v>585</v>
      </c>
      <c r="N1085" s="43" t="s">
        <v>539</v>
      </c>
      <c r="O1085" s="52" t="s">
        <v>326</v>
      </c>
      <c r="P1085" s="63" t="s">
        <v>276</v>
      </c>
      <c r="Q1085" s="57" t="str">
        <f>MID(Tabla1[[#This Row],[Aplicación]],14,1)</f>
        <v>2</v>
      </c>
      <c r="R1085" s="35" t="s">
        <v>265</v>
      </c>
      <c r="S1085" s="57" t="str">
        <f>MID(Tabla1[[#This Row],[Aplicación]],6,2)</f>
        <v>10</v>
      </c>
      <c r="T1085" s="54" t="str">
        <f>VLOOKUP(Tabla1[[#This Row],[AREA]],Hoja1!A:B,2,FALSE)</f>
        <v>10. Personas mayores, familia y servicios sociales</v>
      </c>
      <c r="U1085" s="57" t="str">
        <f>MID(Tabla1[[#This Row],[Aplicación]],9,4)</f>
        <v>2312</v>
      </c>
      <c r="V1085" s="54" t="str">
        <f>VLOOKUP(Tabla1[[#This Row],[PROGRAMA]],Hoja1!A:B,2,FALSE)</f>
        <v>2312. Iniciativas sociales</v>
      </c>
      <c r="W1085" s="57" t="str">
        <f>MID(Tabla1[[#This Row],[Aplicación]],14,2)</f>
        <v>21</v>
      </c>
      <c r="X1085" s="57" t="str">
        <f>MID(Tabla1[[#This Row],[Aplicación]],14,6)</f>
        <v>213</v>
      </c>
    </row>
    <row r="1086" spans="1:24" hidden="1" x14ac:dyDescent="0.25">
      <c r="A1086" s="60">
        <v>220229000882</v>
      </c>
      <c r="B1086" s="43" t="s">
        <v>390</v>
      </c>
      <c r="C1086" s="61">
        <v>45292</v>
      </c>
      <c r="D1086" s="60">
        <v>22024002152</v>
      </c>
      <c r="E1086" s="43" t="s">
        <v>1357</v>
      </c>
      <c r="F1086" s="62">
        <v>347.9</v>
      </c>
      <c r="G1086" s="43" t="s">
        <v>649</v>
      </c>
      <c r="H1086" s="43" t="s">
        <v>2550</v>
      </c>
      <c r="I1086" s="60">
        <v>220</v>
      </c>
      <c r="J1086" s="43" t="s">
        <v>499</v>
      </c>
      <c r="K1086" s="43" t="s">
        <v>499</v>
      </c>
      <c r="L1086" s="43" t="s">
        <v>413</v>
      </c>
      <c r="M1086" s="43" t="s">
        <v>395</v>
      </c>
      <c r="N1086" s="43" t="s">
        <v>396</v>
      </c>
      <c r="O1086" s="52" t="s">
        <v>321</v>
      </c>
      <c r="P1086" s="63" t="s">
        <v>276</v>
      </c>
      <c r="Q1086" s="57" t="str">
        <f>MID(Tabla1[[#This Row],[Aplicación]],14,1)</f>
        <v>2</v>
      </c>
      <c r="R1086" s="35" t="s">
        <v>265</v>
      </c>
      <c r="S1086" s="57" t="str">
        <f>MID(Tabla1[[#This Row],[Aplicación]],6,2)</f>
        <v>01</v>
      </c>
      <c r="T1086" s="54" t="str">
        <f>VLOOKUP(Tabla1[[#This Row],[AREA]],Hoja1!A:B,2,FALSE)</f>
        <v>01. Alcaldía</v>
      </c>
      <c r="U1086" s="57" t="str">
        <f>MID(Tabla1[[#This Row],[Aplicación]],9,4)</f>
        <v>9203</v>
      </c>
      <c r="V1086" s="54" t="str">
        <f>VLOOKUP(Tabla1[[#This Row],[PROGRAMA]],Hoja1!A:B,2,FALSE)</f>
        <v>9203. Unidad de régimen interior</v>
      </c>
      <c r="W1086" s="57" t="str">
        <f>MID(Tabla1[[#This Row],[Aplicación]],14,2)</f>
        <v>22</v>
      </c>
      <c r="X1086" s="57" t="str">
        <f>MID(Tabla1[[#This Row],[Aplicación]],14,6)</f>
        <v>22000</v>
      </c>
    </row>
    <row r="1087" spans="1:24" hidden="1" x14ac:dyDescent="0.25">
      <c r="A1087" s="60">
        <v>220240003021</v>
      </c>
      <c r="B1087" s="43" t="s">
        <v>390</v>
      </c>
      <c r="C1087" s="61">
        <v>45343</v>
      </c>
      <c r="D1087" s="60">
        <v>22024000463</v>
      </c>
      <c r="E1087" s="43" t="s">
        <v>1323</v>
      </c>
      <c r="F1087" s="62">
        <v>300.39</v>
      </c>
      <c r="G1087" s="43" t="s">
        <v>83</v>
      </c>
      <c r="H1087" s="43" t="s">
        <v>2551</v>
      </c>
      <c r="I1087" s="60">
        <v>220</v>
      </c>
      <c r="J1087" s="43" t="s">
        <v>770</v>
      </c>
      <c r="K1087" s="43" t="s">
        <v>398</v>
      </c>
      <c r="L1087" s="43" t="s">
        <v>399</v>
      </c>
      <c r="M1087" s="43" t="s">
        <v>585</v>
      </c>
      <c r="N1087" s="43" t="s">
        <v>539</v>
      </c>
      <c r="O1087" s="52" t="s">
        <v>326</v>
      </c>
      <c r="P1087" s="63" t="s">
        <v>276</v>
      </c>
      <c r="Q1087" s="57" t="str">
        <f>MID(Tabla1[[#This Row],[Aplicación]],14,1)</f>
        <v>2</v>
      </c>
      <c r="R1087" s="35" t="s">
        <v>265</v>
      </c>
      <c r="S1087" s="57" t="str">
        <f>MID(Tabla1[[#This Row],[Aplicación]],6,2)</f>
        <v>10</v>
      </c>
      <c r="T1087" s="54" t="str">
        <f>VLOOKUP(Tabla1[[#This Row],[AREA]],Hoja1!A:B,2,FALSE)</f>
        <v>10. Personas mayores, familia y servicios sociales</v>
      </c>
      <c r="U1087" s="57" t="str">
        <f>MID(Tabla1[[#This Row],[Aplicación]],9,4)</f>
        <v>2312</v>
      </c>
      <c r="V1087" s="54" t="str">
        <f>VLOOKUP(Tabla1[[#This Row],[PROGRAMA]],Hoja1!A:B,2,FALSE)</f>
        <v>2312. Iniciativas sociales</v>
      </c>
      <c r="W1087" s="57" t="str">
        <f>MID(Tabla1[[#This Row],[Aplicación]],14,2)</f>
        <v>21</v>
      </c>
      <c r="X1087" s="57" t="str">
        <f>MID(Tabla1[[#This Row],[Aplicación]],14,6)</f>
        <v>212</v>
      </c>
    </row>
    <row r="1088" spans="1:24" hidden="1" x14ac:dyDescent="0.25">
      <c r="A1088" s="60">
        <v>220240007622</v>
      </c>
      <c r="B1088" s="43" t="s">
        <v>658</v>
      </c>
      <c r="C1088" s="61">
        <v>45372</v>
      </c>
      <c r="D1088" s="60">
        <v>22024003590</v>
      </c>
      <c r="E1088" s="43" t="s">
        <v>1290</v>
      </c>
      <c r="F1088" s="62">
        <v>4319.7700000000004</v>
      </c>
      <c r="G1088" s="43" t="s">
        <v>1786</v>
      </c>
      <c r="H1088" s="43" t="s">
        <v>2552</v>
      </c>
      <c r="I1088" s="60">
        <v>240</v>
      </c>
      <c r="J1088" s="43" t="s">
        <v>736</v>
      </c>
      <c r="K1088" s="43" t="s">
        <v>398</v>
      </c>
      <c r="L1088" s="43" t="s">
        <v>413</v>
      </c>
      <c r="M1088" s="43" t="s">
        <v>585</v>
      </c>
      <c r="N1088" s="43" t="s">
        <v>539</v>
      </c>
      <c r="O1088" s="52" t="s">
        <v>326</v>
      </c>
      <c r="P1088" s="63" t="s">
        <v>276</v>
      </c>
      <c r="Q1088" s="57" t="str">
        <f>MID(Tabla1[[#This Row],[Aplicación]],14,1)</f>
        <v>2</v>
      </c>
      <c r="R1088" s="35" t="s">
        <v>265</v>
      </c>
      <c r="S1088" s="57" t="str">
        <f>MID(Tabla1[[#This Row],[Aplicación]],6,2)</f>
        <v>02</v>
      </c>
      <c r="T1088" s="54" t="str">
        <f>VLOOKUP(Tabla1[[#This Row],[AREA]],Hoja1!A:B,2,FALSE)</f>
        <v>02. Urbanismo y vivienda</v>
      </c>
      <c r="U1088" s="57" t="str">
        <f>MID(Tabla1[[#This Row],[Aplicación]],9,4)</f>
        <v>9332</v>
      </c>
      <c r="V1088" s="54" t="str">
        <f>VLOOKUP(Tabla1[[#This Row],[PROGRAMA]],Hoja1!A:B,2,FALSE)</f>
        <v>9332. Mantenimiento de edificios e instalaciones municipales</v>
      </c>
      <c r="W1088" s="57" t="str">
        <f>MID(Tabla1[[#This Row],[Aplicación]],14,2)</f>
        <v>21</v>
      </c>
      <c r="X1088" s="57" t="str">
        <f>MID(Tabla1[[#This Row],[Aplicación]],14,6)</f>
        <v>212</v>
      </c>
    </row>
    <row r="1089" spans="1:24" hidden="1" x14ac:dyDescent="0.25">
      <c r="A1089" s="60">
        <v>220240001323</v>
      </c>
      <c r="B1089" s="43" t="s">
        <v>702</v>
      </c>
      <c r="C1089" s="61">
        <v>45331</v>
      </c>
      <c r="D1089" s="60">
        <v>22024000007</v>
      </c>
      <c r="E1089" s="43" t="s">
        <v>1475</v>
      </c>
      <c r="F1089" s="62">
        <v>18631.310000000001</v>
      </c>
      <c r="G1089" s="43" t="s">
        <v>2543</v>
      </c>
      <c r="H1089" s="43" t="s">
        <v>2553</v>
      </c>
      <c r="I1089" s="60">
        <v>300</v>
      </c>
      <c r="J1089" s="43" t="s">
        <v>2545</v>
      </c>
      <c r="K1089" s="43" t="s">
        <v>2546</v>
      </c>
      <c r="L1089" s="43" t="s">
        <v>413</v>
      </c>
      <c r="M1089" s="43" t="s">
        <v>395</v>
      </c>
      <c r="N1089" s="43" t="s">
        <v>396</v>
      </c>
      <c r="O1089" s="52" t="s">
        <v>321</v>
      </c>
      <c r="P1089" s="63" t="s">
        <v>276</v>
      </c>
      <c r="Q1089" s="57" t="str">
        <f>MID(Tabla1[[#This Row],[Aplicación]],14,1)</f>
        <v>2</v>
      </c>
      <c r="R1089" s="35" t="s">
        <v>265</v>
      </c>
      <c r="S1089" s="57" t="str">
        <f>MID(Tabla1[[#This Row],[Aplicación]],6,2)</f>
        <v>03</v>
      </c>
      <c r="T1089" s="54" t="str">
        <f>VLOOKUP(Tabla1[[#This Row],[AREA]],Hoja1!A:B,2,FALSE)</f>
        <v>03. Participación ciudadana y deportes</v>
      </c>
      <c r="U1089" s="57" t="str">
        <f>MID(Tabla1[[#This Row],[Aplicación]],9,4)</f>
        <v>9241</v>
      </c>
      <c r="V1089" s="54" t="str">
        <f>VLOOKUP(Tabla1[[#This Row],[PROGRAMA]],Hoja1!A:B,2,FALSE)</f>
        <v>9241. Participación ciudadana</v>
      </c>
      <c r="W1089" s="57" t="str">
        <f>MID(Tabla1[[#This Row],[Aplicación]],14,2)</f>
        <v>22</v>
      </c>
      <c r="X1089" s="57" t="str">
        <f>MID(Tabla1[[#This Row],[Aplicación]],14,6)</f>
        <v>22104</v>
      </c>
    </row>
    <row r="1090" spans="1:24" hidden="1" x14ac:dyDescent="0.25">
      <c r="A1090" s="60">
        <v>220239000567</v>
      </c>
      <c r="B1090" s="43" t="s">
        <v>390</v>
      </c>
      <c r="C1090" s="61">
        <v>45292</v>
      </c>
      <c r="D1090" s="60">
        <v>22024001444</v>
      </c>
      <c r="E1090" s="43" t="s">
        <v>1349</v>
      </c>
      <c r="F1090" s="62">
        <v>278.3</v>
      </c>
      <c r="G1090" s="43" t="s">
        <v>69</v>
      </c>
      <c r="H1090" s="43" t="s">
        <v>2554</v>
      </c>
      <c r="I1090" s="60">
        <v>220</v>
      </c>
      <c r="J1090" s="43" t="s">
        <v>398</v>
      </c>
      <c r="K1090" s="43" t="s">
        <v>398</v>
      </c>
      <c r="L1090" s="43" t="s">
        <v>399</v>
      </c>
      <c r="M1090" s="43" t="s">
        <v>585</v>
      </c>
      <c r="N1090" s="43" t="s">
        <v>539</v>
      </c>
      <c r="O1090" s="52" t="s">
        <v>326</v>
      </c>
      <c r="P1090" s="63" t="s">
        <v>276</v>
      </c>
      <c r="Q1090" s="57" t="str">
        <f>MID(Tabla1[[#This Row],[Aplicación]],14,1)</f>
        <v>2</v>
      </c>
      <c r="R1090" s="35" t="s">
        <v>265</v>
      </c>
      <c r="S1090" s="57" t="str">
        <f>MID(Tabla1[[#This Row],[Aplicación]],6,2)</f>
        <v>06</v>
      </c>
      <c r="T1090" s="54" t="str">
        <f>VLOOKUP(Tabla1[[#This Row],[AREA]],Hoja1!A:B,2,FALSE)</f>
        <v>06. Educación y cultura</v>
      </c>
      <c r="U1090" s="57" t="str">
        <f>MID(Tabla1[[#This Row],[Aplicación]],9,4)</f>
        <v>3341</v>
      </c>
      <c r="V1090" s="54" t="str">
        <f>VLOOKUP(Tabla1[[#This Row],[PROGRAMA]],Hoja1!A:B,2,FALSE)</f>
        <v>3341. Coordinación de políticas culturales</v>
      </c>
      <c r="W1090" s="57" t="str">
        <f>MID(Tabla1[[#This Row],[Aplicación]],14,2)</f>
        <v>22</v>
      </c>
      <c r="X1090" s="57" t="str">
        <f>MID(Tabla1[[#This Row],[Aplicación]],14,6)</f>
        <v>22799</v>
      </c>
    </row>
    <row r="1091" spans="1:24" hidden="1" x14ac:dyDescent="0.25">
      <c r="A1091" s="60">
        <v>220240004063</v>
      </c>
      <c r="B1091" s="43" t="s">
        <v>390</v>
      </c>
      <c r="C1091" s="61">
        <v>45353</v>
      </c>
      <c r="D1091" s="60">
        <v>22024002511</v>
      </c>
      <c r="E1091" s="43" t="s">
        <v>1329</v>
      </c>
      <c r="F1091" s="62">
        <v>4440.7</v>
      </c>
      <c r="G1091" s="43" t="s">
        <v>2555</v>
      </c>
      <c r="H1091" s="43" t="s">
        <v>2556</v>
      </c>
      <c r="I1091" s="60">
        <v>220</v>
      </c>
      <c r="J1091" s="43" t="s">
        <v>695</v>
      </c>
      <c r="K1091" s="43" t="s">
        <v>398</v>
      </c>
      <c r="L1091" s="43" t="s">
        <v>399</v>
      </c>
      <c r="M1091" s="43" t="s">
        <v>585</v>
      </c>
      <c r="N1091" s="43" t="s">
        <v>539</v>
      </c>
      <c r="O1091" s="52" t="s">
        <v>326</v>
      </c>
      <c r="P1091" s="63" t="s">
        <v>276</v>
      </c>
      <c r="Q1091" s="57" t="str">
        <f>MID(Tabla1[[#This Row],[Aplicación]],14,1)</f>
        <v>2</v>
      </c>
      <c r="R1091" s="35" t="s">
        <v>265</v>
      </c>
      <c r="S1091" s="57" t="str">
        <f>MID(Tabla1[[#This Row],[Aplicación]],6,2)</f>
        <v>02</v>
      </c>
      <c r="T1091" s="54" t="str">
        <f>VLOOKUP(Tabla1[[#This Row],[AREA]],Hoja1!A:B,2,FALSE)</f>
        <v>02. Urbanismo y vivienda</v>
      </c>
      <c r="U1091" s="57">
        <v>4312</v>
      </c>
      <c r="V1091" s="54" t="str">
        <f>VLOOKUP(Tabla1[[#This Row],[PROGRAMA]],Hoja1!A:B,2,FALSE)</f>
        <v>4312. Mercados</v>
      </c>
      <c r="W1091" s="57">
        <v>22</v>
      </c>
      <c r="X1091" s="57">
        <v>22602</v>
      </c>
    </row>
    <row r="1092" spans="1:24" hidden="1" x14ac:dyDescent="0.25">
      <c r="A1092" s="60">
        <v>220239000669</v>
      </c>
      <c r="B1092" s="43" t="s">
        <v>390</v>
      </c>
      <c r="C1092" s="61">
        <v>45292</v>
      </c>
      <c r="D1092" s="60">
        <v>22024001322</v>
      </c>
      <c r="E1092" s="43" t="s">
        <v>1256</v>
      </c>
      <c r="F1092" s="62">
        <v>267</v>
      </c>
      <c r="G1092" s="43" t="s">
        <v>1105</v>
      </c>
      <c r="H1092" s="43" t="s">
        <v>2557</v>
      </c>
      <c r="I1092" s="60">
        <v>220</v>
      </c>
      <c r="J1092" s="43" t="s">
        <v>398</v>
      </c>
      <c r="K1092" s="43" t="s">
        <v>398</v>
      </c>
      <c r="L1092" s="43" t="s">
        <v>399</v>
      </c>
      <c r="M1092" s="43" t="s">
        <v>585</v>
      </c>
      <c r="N1092" s="43" t="s">
        <v>539</v>
      </c>
      <c r="O1092" s="52" t="s">
        <v>326</v>
      </c>
      <c r="P1092" s="63" t="s">
        <v>276</v>
      </c>
      <c r="Q1092" s="57" t="str">
        <f>MID(Tabla1[[#This Row],[Aplicación]],14,1)</f>
        <v>2</v>
      </c>
      <c r="R1092" s="35" t="s">
        <v>265</v>
      </c>
      <c r="S1092" s="57" t="str">
        <f>MID(Tabla1[[#This Row],[Aplicación]],6,2)</f>
        <v>06</v>
      </c>
      <c r="T1092" s="54" t="str">
        <f>VLOOKUP(Tabla1[[#This Row],[AREA]],Hoja1!A:B,2,FALSE)</f>
        <v>06. Educación y cultura</v>
      </c>
      <c r="U1092" s="57" t="str">
        <f>MID(Tabla1[[#This Row],[Aplicación]],9,4)</f>
        <v>3261</v>
      </c>
      <c r="V1092" s="54" t="str">
        <f>VLOOKUP(Tabla1[[#This Row],[PROGRAMA]],Hoja1!A:B,2,FALSE)</f>
        <v>3261. Servicios complementarios de educación</v>
      </c>
      <c r="W1092" s="57" t="str">
        <f>MID(Tabla1[[#This Row],[Aplicación]],14,2)</f>
        <v>22</v>
      </c>
      <c r="X1092" s="57" t="str">
        <f>MID(Tabla1[[#This Row],[Aplicación]],14,6)</f>
        <v>22799</v>
      </c>
    </row>
    <row r="1093" spans="1:24" hidden="1" x14ac:dyDescent="0.25">
      <c r="A1093" s="60">
        <v>220240002024</v>
      </c>
      <c r="B1093" s="43" t="s">
        <v>390</v>
      </c>
      <c r="C1093" s="61">
        <v>45343</v>
      </c>
      <c r="D1093" s="60">
        <v>22024001750</v>
      </c>
      <c r="E1093" s="43" t="s">
        <v>1476</v>
      </c>
      <c r="F1093" s="62">
        <v>4500</v>
      </c>
      <c r="G1093" s="43" t="s">
        <v>285</v>
      </c>
      <c r="H1093" s="43" t="s">
        <v>2558</v>
      </c>
      <c r="I1093" s="60">
        <v>220</v>
      </c>
      <c r="J1093" s="43" t="s">
        <v>732</v>
      </c>
      <c r="K1093" s="43" t="s">
        <v>393</v>
      </c>
      <c r="L1093" s="43" t="s">
        <v>413</v>
      </c>
      <c r="M1093" s="43" t="s">
        <v>585</v>
      </c>
      <c r="N1093" s="43" t="s">
        <v>539</v>
      </c>
      <c r="O1093" s="52" t="s">
        <v>326</v>
      </c>
      <c r="P1093" s="63" t="s">
        <v>276</v>
      </c>
      <c r="Q1093" s="57" t="str">
        <f>MID(Tabla1[[#This Row],[Aplicación]],14,1)</f>
        <v>2</v>
      </c>
      <c r="R1093" s="35" t="s">
        <v>265</v>
      </c>
      <c r="S1093" s="57" t="str">
        <f>MID(Tabla1[[#This Row],[Aplicación]],6,2)</f>
        <v>04</v>
      </c>
      <c r="T1093" s="54" t="str">
        <f>VLOOKUP(Tabla1[[#This Row],[AREA]],Hoja1!A:B,2,FALSE)</f>
        <v>04. Hacienda, personal y modernización administrativa</v>
      </c>
      <c r="U1093" s="57" t="str">
        <f>MID(Tabla1[[#This Row],[Aplicación]],9,4)</f>
        <v>3121</v>
      </c>
      <c r="V1093" s="54" t="str">
        <f>VLOOKUP(Tabla1[[#This Row],[PROGRAMA]],Hoja1!A:B,2,FALSE)</f>
        <v>3121. Prevención y salud laboral</v>
      </c>
      <c r="W1093" s="57" t="str">
        <f>MID(Tabla1[[#This Row],[Aplicación]],14,2)</f>
        <v>22</v>
      </c>
      <c r="X1093" s="57" t="str">
        <f>MID(Tabla1[[#This Row],[Aplicación]],14,6)</f>
        <v>22106</v>
      </c>
    </row>
    <row r="1094" spans="1:24" hidden="1" x14ac:dyDescent="0.25">
      <c r="A1094" s="60">
        <v>220239000147</v>
      </c>
      <c r="B1094" s="43" t="s">
        <v>390</v>
      </c>
      <c r="C1094" s="61">
        <v>45292</v>
      </c>
      <c r="D1094" s="60">
        <v>22024001156</v>
      </c>
      <c r="E1094" s="43" t="s">
        <v>1433</v>
      </c>
      <c r="F1094" s="62">
        <v>29354.42</v>
      </c>
      <c r="G1094" s="43" t="s">
        <v>610</v>
      </c>
      <c r="H1094" s="43" t="s">
        <v>978</v>
      </c>
      <c r="I1094" s="60">
        <v>220</v>
      </c>
      <c r="J1094" s="43" t="s">
        <v>611</v>
      </c>
      <c r="K1094" s="43" t="s">
        <v>906</v>
      </c>
      <c r="L1094" s="43" t="s">
        <v>413</v>
      </c>
      <c r="M1094" s="43" t="s">
        <v>395</v>
      </c>
      <c r="N1094" s="43" t="s">
        <v>433</v>
      </c>
      <c r="O1094" s="52" t="s">
        <v>321</v>
      </c>
      <c r="P1094" s="63" t="s">
        <v>276</v>
      </c>
      <c r="Q1094" s="57" t="str">
        <f>MID(Tabla1[[#This Row],[Aplicación]],14,1)</f>
        <v>2</v>
      </c>
      <c r="R1094" s="35" t="s">
        <v>265</v>
      </c>
      <c r="S1094" s="57" t="str">
        <f>MID(Tabla1[[#This Row],[Aplicación]],6,2)</f>
        <v>04</v>
      </c>
      <c r="T1094" s="54" t="str">
        <f>VLOOKUP(Tabla1[[#This Row],[AREA]],Hoja1!A:B,2,FALSE)</f>
        <v>04. Hacienda, personal y modernización administrativa</v>
      </c>
      <c r="U1094" s="57" t="str">
        <f>MID(Tabla1[[#This Row],[Aplicación]],9,4)</f>
        <v>9204</v>
      </c>
      <c r="V1094" s="54" t="str">
        <f>VLOOKUP(Tabla1[[#This Row],[PROGRAMA]],Hoja1!A:B,2,FALSE)</f>
        <v>9204. Tecnologías de la información y comunicación</v>
      </c>
      <c r="W1094" s="57" t="str">
        <f>MID(Tabla1[[#This Row],[Aplicación]],14,2)</f>
        <v>22</v>
      </c>
      <c r="X1094" s="57" t="str">
        <f>MID(Tabla1[[#This Row],[Aplicación]],14,6)</f>
        <v>22002</v>
      </c>
    </row>
    <row r="1095" spans="1:24" hidden="1" x14ac:dyDescent="0.25">
      <c r="A1095" s="60">
        <v>220240003051</v>
      </c>
      <c r="B1095" s="43" t="s">
        <v>390</v>
      </c>
      <c r="C1095" s="61">
        <v>45343</v>
      </c>
      <c r="D1095" s="60">
        <v>22024001682</v>
      </c>
      <c r="E1095" s="43" t="s">
        <v>1425</v>
      </c>
      <c r="F1095" s="62">
        <v>4500</v>
      </c>
      <c r="G1095" s="43" t="s">
        <v>50</v>
      </c>
      <c r="H1095" s="43" t="s">
        <v>2559</v>
      </c>
      <c r="I1095" s="60">
        <v>220</v>
      </c>
      <c r="J1095" s="43" t="s">
        <v>795</v>
      </c>
      <c r="K1095" s="43" t="s">
        <v>393</v>
      </c>
      <c r="L1095" s="43" t="s">
        <v>413</v>
      </c>
      <c r="M1095" s="43" t="s">
        <v>585</v>
      </c>
      <c r="N1095" s="43" t="s">
        <v>539</v>
      </c>
      <c r="O1095" s="52" t="s">
        <v>326</v>
      </c>
      <c r="P1095" s="63" t="s">
        <v>276</v>
      </c>
      <c r="Q1095" s="57" t="str">
        <f>MID(Tabla1[[#This Row],[Aplicación]],14,1)</f>
        <v>2</v>
      </c>
      <c r="R1095" s="35" t="s">
        <v>265</v>
      </c>
      <c r="S1095" s="57" t="str">
        <f>MID(Tabla1[[#This Row],[Aplicación]],6,2)</f>
        <v>11</v>
      </c>
      <c r="T1095" s="54" t="str">
        <f>VLOOKUP(Tabla1[[#This Row],[AREA]],Hoja1!A:B,2,FALSE)</f>
        <v>11. Salud pública y seguridad ciudadana</v>
      </c>
      <c r="U1095" s="57" t="str">
        <f>MID(Tabla1[[#This Row],[Aplicación]],9,4)</f>
        <v>1621</v>
      </c>
      <c r="V1095" s="54" t="str">
        <f>VLOOKUP(Tabla1[[#This Row],[PROGRAMA]],Hoja1!A:B,2,FALSE)</f>
        <v>1621. Recogida de residuos</v>
      </c>
      <c r="W1095" s="57" t="str">
        <f>MID(Tabla1[[#This Row],[Aplicación]],14,2)</f>
        <v>21</v>
      </c>
      <c r="X1095" s="57" t="str">
        <f>MID(Tabla1[[#This Row],[Aplicación]],14,6)</f>
        <v>214</v>
      </c>
    </row>
    <row r="1096" spans="1:24" hidden="1" x14ac:dyDescent="0.25">
      <c r="A1096" s="60">
        <v>220240001324</v>
      </c>
      <c r="B1096" s="43" t="s">
        <v>702</v>
      </c>
      <c r="C1096" s="61">
        <v>45331</v>
      </c>
      <c r="D1096" s="60">
        <v>22024000011</v>
      </c>
      <c r="E1096" s="43" t="s">
        <v>1477</v>
      </c>
      <c r="F1096" s="62">
        <v>1666.65</v>
      </c>
      <c r="G1096" s="43" t="s">
        <v>2543</v>
      </c>
      <c r="H1096" s="43" t="s">
        <v>2560</v>
      </c>
      <c r="I1096" s="60">
        <v>300</v>
      </c>
      <c r="J1096" s="43" t="s">
        <v>2545</v>
      </c>
      <c r="K1096" s="43" t="s">
        <v>2546</v>
      </c>
      <c r="L1096" s="43" t="s">
        <v>413</v>
      </c>
      <c r="M1096" s="43" t="s">
        <v>395</v>
      </c>
      <c r="N1096" s="43" t="s">
        <v>396</v>
      </c>
      <c r="O1096" s="52" t="s">
        <v>321</v>
      </c>
      <c r="P1096" s="63" t="s">
        <v>276</v>
      </c>
      <c r="Q1096" s="57" t="str">
        <f>MID(Tabla1[[#This Row],[Aplicación]],14,1)</f>
        <v>2</v>
      </c>
      <c r="R1096" s="35" t="s">
        <v>265</v>
      </c>
      <c r="S1096" s="57" t="str">
        <f>MID(Tabla1[[#This Row],[Aplicación]],6,2)</f>
        <v>10</v>
      </c>
      <c r="T1096" s="54" t="str">
        <f>VLOOKUP(Tabla1[[#This Row],[AREA]],Hoja1!A:B,2,FALSE)</f>
        <v>10. Personas mayores, familia y servicios sociales</v>
      </c>
      <c r="U1096" s="57" t="str">
        <f>MID(Tabla1[[#This Row],[Aplicación]],9,4)</f>
        <v>2312</v>
      </c>
      <c r="V1096" s="54" t="str">
        <f>VLOOKUP(Tabla1[[#This Row],[PROGRAMA]],Hoja1!A:B,2,FALSE)</f>
        <v>2312. Iniciativas sociales</v>
      </c>
      <c r="W1096" s="57" t="str">
        <f>MID(Tabla1[[#This Row],[Aplicación]],14,2)</f>
        <v>22</v>
      </c>
      <c r="X1096" s="57" t="str">
        <f>MID(Tabla1[[#This Row],[Aplicación]],14,6)</f>
        <v>22104</v>
      </c>
    </row>
    <row r="1097" spans="1:24" hidden="1" x14ac:dyDescent="0.25">
      <c r="A1097" s="60">
        <v>220240001325</v>
      </c>
      <c r="B1097" s="43" t="s">
        <v>702</v>
      </c>
      <c r="C1097" s="61">
        <v>45331</v>
      </c>
      <c r="D1097" s="60">
        <v>22024000012</v>
      </c>
      <c r="E1097" s="43" t="s">
        <v>1477</v>
      </c>
      <c r="F1097" s="62">
        <v>3333.28</v>
      </c>
      <c r="G1097" s="43" t="s">
        <v>2543</v>
      </c>
      <c r="H1097" s="43" t="s">
        <v>2561</v>
      </c>
      <c r="I1097" s="60">
        <v>300</v>
      </c>
      <c r="J1097" s="43" t="s">
        <v>2545</v>
      </c>
      <c r="K1097" s="43" t="s">
        <v>2546</v>
      </c>
      <c r="L1097" s="43" t="s">
        <v>413</v>
      </c>
      <c r="M1097" s="43" t="s">
        <v>395</v>
      </c>
      <c r="N1097" s="43" t="s">
        <v>396</v>
      </c>
      <c r="O1097" s="52" t="s">
        <v>321</v>
      </c>
      <c r="P1097" s="63" t="s">
        <v>276</v>
      </c>
      <c r="Q1097" s="57" t="str">
        <f>MID(Tabla1[[#This Row],[Aplicación]],14,1)</f>
        <v>2</v>
      </c>
      <c r="R1097" s="35" t="s">
        <v>265</v>
      </c>
      <c r="S1097" s="57" t="str">
        <f>MID(Tabla1[[#This Row],[Aplicación]],6,2)</f>
        <v>10</v>
      </c>
      <c r="T1097" s="54" t="str">
        <f>VLOOKUP(Tabla1[[#This Row],[AREA]],Hoja1!A:B,2,FALSE)</f>
        <v>10. Personas mayores, familia y servicios sociales</v>
      </c>
      <c r="U1097" s="57" t="str">
        <f>MID(Tabla1[[#This Row],[Aplicación]],9,4)</f>
        <v>2312</v>
      </c>
      <c r="V1097" s="54" t="str">
        <f>VLOOKUP(Tabla1[[#This Row],[PROGRAMA]],Hoja1!A:B,2,FALSE)</f>
        <v>2312. Iniciativas sociales</v>
      </c>
      <c r="W1097" s="57" t="str">
        <f>MID(Tabla1[[#This Row],[Aplicación]],14,2)</f>
        <v>22</v>
      </c>
      <c r="X1097" s="57" t="str">
        <f>MID(Tabla1[[#This Row],[Aplicación]],14,6)</f>
        <v>22104</v>
      </c>
    </row>
    <row r="1098" spans="1:24" hidden="1" x14ac:dyDescent="0.25">
      <c r="A1098" s="60">
        <v>220240001326</v>
      </c>
      <c r="B1098" s="43" t="s">
        <v>702</v>
      </c>
      <c r="C1098" s="61">
        <v>45331</v>
      </c>
      <c r="D1098" s="60">
        <v>22024000010</v>
      </c>
      <c r="E1098" s="43" t="s">
        <v>1478</v>
      </c>
      <c r="F1098" s="62">
        <v>1072.27</v>
      </c>
      <c r="G1098" s="43" t="s">
        <v>2543</v>
      </c>
      <c r="H1098" s="43" t="s">
        <v>2562</v>
      </c>
      <c r="I1098" s="60">
        <v>300</v>
      </c>
      <c r="J1098" s="43" t="s">
        <v>2545</v>
      </c>
      <c r="K1098" s="43" t="s">
        <v>2546</v>
      </c>
      <c r="L1098" s="43" t="s">
        <v>413</v>
      </c>
      <c r="M1098" s="43" t="s">
        <v>395</v>
      </c>
      <c r="N1098" s="43" t="s">
        <v>396</v>
      </c>
      <c r="O1098" s="52" t="s">
        <v>321</v>
      </c>
      <c r="P1098" s="63" t="s">
        <v>276</v>
      </c>
      <c r="Q1098" s="57" t="str">
        <f>MID(Tabla1[[#This Row],[Aplicación]],14,1)</f>
        <v>2</v>
      </c>
      <c r="R1098" s="35" t="s">
        <v>265</v>
      </c>
      <c r="S1098" s="57" t="str">
        <f>MID(Tabla1[[#This Row],[Aplicación]],6,2)</f>
        <v>10</v>
      </c>
      <c r="T1098" s="54" t="str">
        <f>VLOOKUP(Tabla1[[#This Row],[AREA]],Hoja1!A:B,2,FALSE)</f>
        <v>10. Personas mayores, familia y servicios sociales</v>
      </c>
      <c r="U1098" s="57" t="str">
        <f>MID(Tabla1[[#This Row],[Aplicación]],9,4)</f>
        <v>2311</v>
      </c>
      <c r="V1098" s="54" t="str">
        <f>VLOOKUP(Tabla1[[#This Row],[PROGRAMA]],Hoja1!A:B,2,FALSE)</f>
        <v>2311. Intervención social</v>
      </c>
      <c r="W1098" s="57" t="str">
        <f>MID(Tabla1[[#This Row],[Aplicación]],14,2)</f>
        <v>22</v>
      </c>
      <c r="X1098" s="57" t="str">
        <f>MID(Tabla1[[#This Row],[Aplicación]],14,6)</f>
        <v>22104</v>
      </c>
    </row>
    <row r="1099" spans="1:24" hidden="1" x14ac:dyDescent="0.25">
      <c r="A1099" s="60">
        <v>220240001327</v>
      </c>
      <c r="B1099" s="43" t="s">
        <v>702</v>
      </c>
      <c r="C1099" s="61">
        <v>45331</v>
      </c>
      <c r="D1099" s="60">
        <v>22024000009</v>
      </c>
      <c r="E1099" s="43" t="s">
        <v>1479</v>
      </c>
      <c r="F1099" s="62">
        <v>3827.21</v>
      </c>
      <c r="G1099" s="43" t="s">
        <v>2543</v>
      </c>
      <c r="H1099" s="43" t="s">
        <v>2563</v>
      </c>
      <c r="I1099" s="60">
        <v>300</v>
      </c>
      <c r="J1099" s="43" t="s">
        <v>2545</v>
      </c>
      <c r="K1099" s="43" t="s">
        <v>2546</v>
      </c>
      <c r="L1099" s="43" t="s">
        <v>399</v>
      </c>
      <c r="M1099" s="43" t="s">
        <v>395</v>
      </c>
      <c r="N1099" s="43" t="s">
        <v>396</v>
      </c>
      <c r="O1099" s="52" t="s">
        <v>321</v>
      </c>
      <c r="P1099" s="63" t="s">
        <v>276</v>
      </c>
      <c r="Q1099" s="57" t="str">
        <f>MID(Tabla1[[#This Row],[Aplicación]],14,1)</f>
        <v>2</v>
      </c>
      <c r="R1099" s="35" t="s">
        <v>265</v>
      </c>
      <c r="S1099" s="57" t="str">
        <f>MID(Tabla1[[#This Row],[Aplicación]],6,2)</f>
        <v>06</v>
      </c>
      <c r="T1099" s="54" t="str">
        <f>VLOOKUP(Tabla1[[#This Row],[AREA]],Hoja1!A:B,2,FALSE)</f>
        <v>06. Educación y cultura</v>
      </c>
      <c r="U1099" s="57" t="str">
        <f>MID(Tabla1[[#This Row],[Aplicación]],9,4)</f>
        <v>3232</v>
      </c>
      <c r="V1099" s="54" t="str">
        <f>VLOOKUP(Tabla1[[#This Row],[PROGRAMA]],Hoja1!A:B,2,FALSE)</f>
        <v>3232. Conservación y mantenimiento centros educación infantil y primaria</v>
      </c>
      <c r="W1099" s="57" t="str">
        <f>MID(Tabla1[[#This Row],[Aplicación]],14,2)</f>
        <v>22</v>
      </c>
      <c r="X1099" s="57" t="str">
        <f>MID(Tabla1[[#This Row],[Aplicación]],14,6)</f>
        <v>22104</v>
      </c>
    </row>
    <row r="1100" spans="1:24" hidden="1" x14ac:dyDescent="0.25">
      <c r="A1100" s="60">
        <v>220240003034</v>
      </c>
      <c r="B1100" s="43" t="s">
        <v>673</v>
      </c>
      <c r="C1100" s="61">
        <v>45343</v>
      </c>
      <c r="D1100" s="60">
        <v>22024001536</v>
      </c>
      <c r="E1100" s="43" t="s">
        <v>1310</v>
      </c>
      <c r="F1100" s="62">
        <v>-15617.28</v>
      </c>
      <c r="G1100" s="43" t="s">
        <v>828</v>
      </c>
      <c r="H1100" s="43" t="s">
        <v>2565</v>
      </c>
      <c r="I1100" s="60">
        <v>220</v>
      </c>
      <c r="J1100" s="43" t="s">
        <v>699</v>
      </c>
      <c r="K1100" s="43" t="s">
        <v>398</v>
      </c>
      <c r="L1100" s="43" t="s">
        <v>399</v>
      </c>
      <c r="M1100" s="43" t="s">
        <v>395</v>
      </c>
      <c r="N1100" s="43" t="s">
        <v>396</v>
      </c>
      <c r="O1100" s="52" t="s">
        <v>321</v>
      </c>
      <c r="P1100" s="63" t="s">
        <v>276</v>
      </c>
      <c r="Q1100" s="57" t="str">
        <f>MID(Tabla1[[#This Row],[Aplicación]],14,1)</f>
        <v>2</v>
      </c>
      <c r="R1100" s="35" t="s">
        <v>265</v>
      </c>
      <c r="S1100" s="57" t="str">
        <f>MID(Tabla1[[#This Row],[Aplicación]],6,2)</f>
        <v>10</v>
      </c>
      <c r="T1100" s="54" t="str">
        <f>VLOOKUP(Tabla1[[#This Row],[AREA]],Hoja1!A:B,2,FALSE)</f>
        <v>10. Personas mayores, familia y servicios sociales</v>
      </c>
      <c r="U1100" s="57" t="str">
        <f>MID(Tabla1[[#This Row],[Aplicación]],9,4)</f>
        <v>2315</v>
      </c>
      <c r="V1100" s="54" t="str">
        <f>VLOOKUP(Tabla1[[#This Row],[PROGRAMA]],Hoja1!A:B,2,FALSE)</f>
        <v>2315. Políticas de Igualdad e infancia</v>
      </c>
      <c r="W1100" s="57" t="str">
        <f>MID(Tabla1[[#This Row],[Aplicación]],14,2)</f>
        <v>22</v>
      </c>
      <c r="X1100" s="57" t="str">
        <f>MID(Tabla1[[#This Row],[Aplicación]],14,6)</f>
        <v>22619</v>
      </c>
    </row>
    <row r="1101" spans="1:24" hidden="1" x14ac:dyDescent="0.25">
      <c r="A1101" s="60">
        <v>220240003113</v>
      </c>
      <c r="B1101" s="43" t="s">
        <v>702</v>
      </c>
      <c r="C1101" s="61">
        <v>45343</v>
      </c>
      <c r="D1101" s="60">
        <v>22024000071</v>
      </c>
      <c r="E1101" s="43" t="s">
        <v>1453</v>
      </c>
      <c r="F1101" s="62">
        <v>9601.75</v>
      </c>
      <c r="G1101" s="43" t="s">
        <v>774</v>
      </c>
      <c r="H1101" s="43" t="s">
        <v>2566</v>
      </c>
      <c r="I1101" s="60">
        <v>300</v>
      </c>
      <c r="J1101" s="43" t="s">
        <v>393</v>
      </c>
      <c r="K1101" s="43" t="s">
        <v>393</v>
      </c>
      <c r="L1101" s="43" t="s">
        <v>399</v>
      </c>
      <c r="M1101" s="43" t="s">
        <v>395</v>
      </c>
      <c r="N1101" s="43" t="s">
        <v>396</v>
      </c>
      <c r="O1101" s="52" t="s">
        <v>321</v>
      </c>
      <c r="P1101" s="63" t="s">
        <v>276</v>
      </c>
      <c r="Q1101" s="57" t="str">
        <f>MID(Tabla1[[#This Row],[Aplicación]],14,1)</f>
        <v>2</v>
      </c>
      <c r="R1101" s="35" t="s">
        <v>265</v>
      </c>
      <c r="S1101" s="57" t="str">
        <f>MID(Tabla1[[#This Row],[Aplicación]],6,2)</f>
        <v>10</v>
      </c>
      <c r="T1101" s="54" t="str">
        <f>VLOOKUP(Tabla1[[#This Row],[AREA]],Hoja1!A:B,2,FALSE)</f>
        <v>10. Personas mayores, familia y servicios sociales</v>
      </c>
      <c r="U1101" s="57" t="str">
        <f>MID(Tabla1[[#This Row],[Aplicación]],9,4)</f>
        <v>2312</v>
      </c>
      <c r="V1101" s="54" t="str">
        <f>VLOOKUP(Tabla1[[#This Row],[PROGRAMA]],Hoja1!A:B,2,FALSE)</f>
        <v>2312. Iniciativas sociales</v>
      </c>
      <c r="W1101" s="57" t="str">
        <f>MID(Tabla1[[#This Row],[Aplicación]],14,2)</f>
        <v>21</v>
      </c>
      <c r="X1101" s="57" t="str">
        <f>MID(Tabla1[[#This Row],[Aplicación]],14,6)</f>
        <v>216</v>
      </c>
    </row>
    <row r="1102" spans="1:24" hidden="1" x14ac:dyDescent="0.25">
      <c r="A1102" s="60">
        <v>220240003307</v>
      </c>
      <c r="B1102" s="43" t="s">
        <v>390</v>
      </c>
      <c r="C1102" s="61">
        <v>45345</v>
      </c>
      <c r="D1102" s="60">
        <v>22024001562</v>
      </c>
      <c r="E1102" s="43" t="s">
        <v>1480</v>
      </c>
      <c r="F1102" s="62">
        <v>17303</v>
      </c>
      <c r="G1102" s="43" t="s">
        <v>914</v>
      </c>
      <c r="H1102" s="43" t="s">
        <v>2567</v>
      </c>
      <c r="I1102" s="60">
        <v>220</v>
      </c>
      <c r="J1102" s="43" t="s">
        <v>398</v>
      </c>
      <c r="K1102" s="43" t="s">
        <v>398</v>
      </c>
      <c r="L1102" s="43" t="s">
        <v>399</v>
      </c>
      <c r="M1102" s="43" t="s">
        <v>585</v>
      </c>
      <c r="N1102" s="43" t="s">
        <v>539</v>
      </c>
      <c r="O1102" s="52" t="s">
        <v>326</v>
      </c>
      <c r="P1102" s="63" t="s">
        <v>276</v>
      </c>
      <c r="Q1102" s="57">
        <v>2</v>
      </c>
      <c r="R1102" s="35" t="s">
        <v>265</v>
      </c>
      <c r="S1102" s="57" t="str">
        <f>MID(Tabla1[[#This Row],[Aplicación]],6,2)</f>
        <v>05</v>
      </c>
      <c r="T1102" s="54" t="str">
        <f>VLOOKUP(Tabla1[[#This Row],[AREA]],Hoja1!A:B,2,FALSE)</f>
        <v>05. Comercio, mercados y consumo</v>
      </c>
      <c r="U1102" s="57">
        <v>4314</v>
      </c>
      <c r="V1102" s="54" t="str">
        <f>VLOOKUP(Tabla1[[#This Row],[PROGRAMA]],Hoja1!A:B,2,FALSE)</f>
        <v>4314. Actuaciones en materia de comercio minorista</v>
      </c>
      <c r="W1102" s="57">
        <v>22</v>
      </c>
      <c r="X1102" s="57">
        <v>22706</v>
      </c>
    </row>
    <row r="1103" spans="1:24" hidden="1" x14ac:dyDescent="0.25">
      <c r="A1103" s="60">
        <v>220240003335</v>
      </c>
      <c r="B1103" s="43" t="s">
        <v>390</v>
      </c>
      <c r="C1103" s="61">
        <v>45348</v>
      </c>
      <c r="D1103" s="60">
        <v>22024001651</v>
      </c>
      <c r="E1103" s="43" t="s">
        <v>1402</v>
      </c>
      <c r="F1103" s="62">
        <v>16903.7</v>
      </c>
      <c r="G1103" s="43" t="s">
        <v>2568</v>
      </c>
      <c r="H1103" s="43" t="s">
        <v>2569</v>
      </c>
      <c r="I1103" s="60">
        <v>220</v>
      </c>
      <c r="J1103" s="43" t="s">
        <v>410</v>
      </c>
      <c r="K1103" s="43" t="s">
        <v>410</v>
      </c>
      <c r="L1103" s="43" t="s">
        <v>399</v>
      </c>
      <c r="M1103" s="43" t="s">
        <v>585</v>
      </c>
      <c r="N1103" s="43" t="s">
        <v>539</v>
      </c>
      <c r="O1103" s="52" t="s">
        <v>326</v>
      </c>
      <c r="P1103" s="63" t="s">
        <v>276</v>
      </c>
      <c r="Q1103" s="57" t="str">
        <f>MID(Tabla1[[#This Row],[Aplicación]],14,1)</f>
        <v>2</v>
      </c>
      <c r="R1103" s="35" t="s">
        <v>265</v>
      </c>
      <c r="S1103" s="57" t="str">
        <f>MID(Tabla1[[#This Row],[Aplicación]],6,2)</f>
        <v>08</v>
      </c>
      <c r="T1103" s="54" t="str">
        <f>VLOOKUP(Tabla1[[#This Row],[AREA]],Hoja1!A:B,2,FALSE)</f>
        <v>08. Tráfico y movilidad</v>
      </c>
      <c r="U1103" s="57" t="str">
        <f>MID(Tabla1[[#This Row],[Aplicación]],9,4)</f>
        <v>1301</v>
      </c>
      <c r="V1103" s="54" t="str">
        <f>VLOOKUP(Tabla1[[#This Row],[PROGRAMA]],Hoja1!A:B,2,FALSE)</f>
        <v>1301. Dirección del área de tráfico y movilidad</v>
      </c>
      <c r="W1103" s="57" t="str">
        <f>MID(Tabla1[[#This Row],[Aplicación]],14,2)</f>
        <v>22</v>
      </c>
      <c r="X1103" s="57" t="str">
        <f>MID(Tabla1[[#This Row],[Aplicación]],14,6)</f>
        <v>22706</v>
      </c>
    </row>
    <row r="1104" spans="1:24" hidden="1" x14ac:dyDescent="0.25">
      <c r="A1104" s="60">
        <v>220240003341</v>
      </c>
      <c r="B1104" s="43" t="s">
        <v>390</v>
      </c>
      <c r="C1104" s="61">
        <v>45348</v>
      </c>
      <c r="D1104" s="60">
        <v>22024000451</v>
      </c>
      <c r="E1104" s="43" t="s">
        <v>1189</v>
      </c>
      <c r="F1104" s="62">
        <v>30008</v>
      </c>
      <c r="G1104" s="43" t="s">
        <v>1003</v>
      </c>
      <c r="H1104" s="43" t="s">
        <v>2570</v>
      </c>
      <c r="I1104" s="60">
        <v>220</v>
      </c>
      <c r="J1104" s="43" t="s">
        <v>398</v>
      </c>
      <c r="K1104" s="43" t="s">
        <v>398</v>
      </c>
      <c r="L1104" s="43" t="s">
        <v>399</v>
      </c>
      <c r="M1104" s="43" t="s">
        <v>395</v>
      </c>
      <c r="N1104" s="43" t="s">
        <v>396</v>
      </c>
      <c r="O1104" s="52" t="s">
        <v>321</v>
      </c>
      <c r="P1104" s="63" t="s">
        <v>276</v>
      </c>
      <c r="Q1104" s="57" t="str">
        <f>MID(Tabla1[[#This Row],[Aplicación]],14,1)</f>
        <v>2</v>
      </c>
      <c r="R1104" s="35" t="s">
        <v>265</v>
      </c>
      <c r="S1104" s="57" t="str">
        <f>MID(Tabla1[[#This Row],[Aplicación]],6,2)</f>
        <v>10</v>
      </c>
      <c r="T1104" s="54" t="str">
        <f>VLOOKUP(Tabla1[[#This Row],[AREA]],Hoja1!A:B,2,FALSE)</f>
        <v>10. Personas mayores, familia y servicios sociales</v>
      </c>
      <c r="U1104" s="57" t="str">
        <f>MID(Tabla1[[#This Row],[Aplicación]],9,4)</f>
        <v>2312</v>
      </c>
      <c r="V1104" s="54" t="str">
        <f>VLOOKUP(Tabla1[[#This Row],[PROGRAMA]],Hoja1!A:B,2,FALSE)</f>
        <v>2312. Iniciativas sociales</v>
      </c>
      <c r="W1104" s="57" t="str">
        <f>MID(Tabla1[[#This Row],[Aplicación]],14,2)</f>
        <v>22</v>
      </c>
      <c r="X1104" s="57" t="str">
        <f>MID(Tabla1[[#This Row],[Aplicación]],14,6)</f>
        <v>22799</v>
      </c>
    </row>
    <row r="1105" spans="1:24" hidden="1" x14ac:dyDescent="0.25">
      <c r="A1105" s="60">
        <v>220239000921</v>
      </c>
      <c r="B1105" s="43" t="s">
        <v>390</v>
      </c>
      <c r="C1105" s="61">
        <v>45292</v>
      </c>
      <c r="D1105" s="60">
        <v>22024001285</v>
      </c>
      <c r="E1105" s="43" t="s">
        <v>1151</v>
      </c>
      <c r="F1105" s="62">
        <v>4621.08</v>
      </c>
      <c r="G1105" s="43" t="s">
        <v>873</v>
      </c>
      <c r="H1105" s="43" t="s">
        <v>2571</v>
      </c>
      <c r="I1105" s="60">
        <v>220</v>
      </c>
      <c r="J1105" s="43" t="s">
        <v>393</v>
      </c>
      <c r="K1105" s="43" t="s">
        <v>393</v>
      </c>
      <c r="L1105" s="43" t="s">
        <v>399</v>
      </c>
      <c r="M1105" s="43" t="s">
        <v>395</v>
      </c>
      <c r="N1105" s="43" t="s">
        <v>396</v>
      </c>
      <c r="O1105" s="52" t="s">
        <v>321</v>
      </c>
      <c r="P1105" s="63" t="s">
        <v>276</v>
      </c>
      <c r="Q1105" s="57" t="str">
        <f>MID(Tabla1[[#This Row],[Aplicación]],14,1)</f>
        <v>2</v>
      </c>
      <c r="R1105" s="35" t="s">
        <v>265</v>
      </c>
      <c r="S1105" s="57" t="str">
        <f>MID(Tabla1[[#This Row],[Aplicación]],6,2)</f>
        <v>04</v>
      </c>
      <c r="T1105" s="54" t="str">
        <f>VLOOKUP(Tabla1[[#This Row],[AREA]],Hoja1!A:B,2,FALSE)</f>
        <v>04. Hacienda, personal y modernización administrativa</v>
      </c>
      <c r="U1105" s="57" t="str">
        <f>MID(Tabla1[[#This Row],[Aplicación]],9,4)</f>
        <v>9204</v>
      </c>
      <c r="V1105" s="54" t="str">
        <f>VLOOKUP(Tabla1[[#This Row],[PROGRAMA]],Hoja1!A:B,2,FALSE)</f>
        <v>9204. Tecnologías de la información y comunicación</v>
      </c>
      <c r="W1105" s="57" t="str">
        <f>MID(Tabla1[[#This Row],[Aplicación]],14,2)</f>
        <v>21</v>
      </c>
      <c r="X1105" s="57" t="str">
        <f>MID(Tabla1[[#This Row],[Aplicación]],14,6)</f>
        <v>213</v>
      </c>
    </row>
    <row r="1106" spans="1:24" hidden="1" x14ac:dyDescent="0.25">
      <c r="A1106" s="60">
        <v>220239000730</v>
      </c>
      <c r="B1106" s="43" t="s">
        <v>390</v>
      </c>
      <c r="C1106" s="61">
        <v>45292</v>
      </c>
      <c r="D1106" s="60">
        <v>22024001267</v>
      </c>
      <c r="E1106" s="43" t="s">
        <v>1158</v>
      </c>
      <c r="F1106" s="62">
        <v>2758.8</v>
      </c>
      <c r="G1106" s="43" t="s">
        <v>20</v>
      </c>
      <c r="H1106" s="43" t="s">
        <v>2572</v>
      </c>
      <c r="I1106" s="60">
        <v>220</v>
      </c>
      <c r="J1106" s="43" t="s">
        <v>398</v>
      </c>
      <c r="K1106" s="43" t="s">
        <v>398</v>
      </c>
      <c r="L1106" s="43" t="s">
        <v>399</v>
      </c>
      <c r="M1106" s="43" t="s">
        <v>585</v>
      </c>
      <c r="N1106" s="43" t="s">
        <v>539</v>
      </c>
      <c r="O1106" s="52" t="s">
        <v>326</v>
      </c>
      <c r="P1106" s="63" t="s">
        <v>276</v>
      </c>
      <c r="Q1106" s="57" t="str">
        <f>MID(Tabla1[[#This Row],[Aplicación]],14,1)</f>
        <v>2</v>
      </c>
      <c r="R1106" s="35" t="s">
        <v>265</v>
      </c>
      <c r="S1106" s="57" t="str">
        <f>MID(Tabla1[[#This Row],[Aplicación]],6,2)</f>
        <v>10</v>
      </c>
      <c r="T1106" s="54" t="str">
        <f>VLOOKUP(Tabla1[[#This Row],[AREA]],Hoja1!A:B,2,FALSE)</f>
        <v>10. Personas mayores, familia y servicios sociales</v>
      </c>
      <c r="U1106" s="57" t="str">
        <f>MID(Tabla1[[#This Row],[Aplicación]],9,4)</f>
        <v>2312</v>
      </c>
      <c r="V1106" s="54" t="str">
        <f>VLOOKUP(Tabla1[[#This Row],[PROGRAMA]],Hoja1!A:B,2,FALSE)</f>
        <v>2312. Iniciativas sociales</v>
      </c>
      <c r="W1106" s="57" t="str">
        <f>MID(Tabla1[[#This Row],[Aplicación]],14,2)</f>
        <v>21</v>
      </c>
      <c r="X1106" s="57" t="str">
        <f>MID(Tabla1[[#This Row],[Aplicación]],14,6)</f>
        <v>213</v>
      </c>
    </row>
    <row r="1107" spans="1:24" hidden="1" x14ac:dyDescent="0.25">
      <c r="A1107" s="60">
        <v>220239000190</v>
      </c>
      <c r="B1107" s="43" t="s">
        <v>390</v>
      </c>
      <c r="C1107" s="61">
        <v>45292</v>
      </c>
      <c r="D1107" s="60">
        <v>22024001162</v>
      </c>
      <c r="E1107" s="43" t="s">
        <v>1453</v>
      </c>
      <c r="F1107" s="62">
        <v>266.58999999999997</v>
      </c>
      <c r="G1107" s="43" t="s">
        <v>774</v>
      </c>
      <c r="H1107" s="43" t="s">
        <v>2573</v>
      </c>
      <c r="I1107" s="60">
        <v>220</v>
      </c>
      <c r="J1107" s="43" t="s">
        <v>393</v>
      </c>
      <c r="K1107" s="43" t="s">
        <v>393</v>
      </c>
      <c r="L1107" s="43" t="s">
        <v>399</v>
      </c>
      <c r="M1107" s="43" t="s">
        <v>585</v>
      </c>
      <c r="N1107" s="43" t="s">
        <v>539</v>
      </c>
      <c r="O1107" s="52" t="s">
        <v>326</v>
      </c>
      <c r="P1107" s="63" t="s">
        <v>276</v>
      </c>
      <c r="Q1107" s="57" t="str">
        <f>MID(Tabla1[[#This Row],[Aplicación]],14,1)</f>
        <v>2</v>
      </c>
      <c r="R1107" s="35" t="s">
        <v>265</v>
      </c>
      <c r="S1107" s="57" t="str">
        <f>MID(Tabla1[[#This Row],[Aplicación]],6,2)</f>
        <v>10</v>
      </c>
      <c r="T1107" s="54" t="str">
        <f>VLOOKUP(Tabla1[[#This Row],[AREA]],Hoja1!A:B,2,FALSE)</f>
        <v>10. Personas mayores, familia y servicios sociales</v>
      </c>
      <c r="U1107" s="57">
        <v>4314</v>
      </c>
      <c r="V1107" s="54" t="str">
        <f>VLOOKUP(Tabla1[[#This Row],[PROGRAMA]],Hoja1!A:B,2,FALSE)</f>
        <v>4314. Actuaciones en materia de comercio minorista</v>
      </c>
      <c r="W1107" s="57">
        <v>22</v>
      </c>
      <c r="X1107" s="57">
        <v>22799</v>
      </c>
    </row>
    <row r="1108" spans="1:24" hidden="1" x14ac:dyDescent="0.25">
      <c r="A1108" s="60">
        <v>220240000778</v>
      </c>
      <c r="B1108" s="43" t="s">
        <v>390</v>
      </c>
      <c r="C1108" s="61">
        <v>45329</v>
      </c>
      <c r="D1108" s="60">
        <v>22024000600</v>
      </c>
      <c r="E1108" s="43" t="s">
        <v>1481</v>
      </c>
      <c r="F1108" s="62">
        <v>4629.1499999999996</v>
      </c>
      <c r="G1108" s="43" t="s">
        <v>992</v>
      </c>
      <c r="H1108" s="43" t="s">
        <v>2574</v>
      </c>
      <c r="I1108" s="60">
        <v>220</v>
      </c>
      <c r="J1108" s="43" t="s">
        <v>398</v>
      </c>
      <c r="K1108" s="43" t="s">
        <v>398</v>
      </c>
      <c r="L1108" s="43" t="s">
        <v>399</v>
      </c>
      <c r="M1108" s="43" t="s">
        <v>585</v>
      </c>
      <c r="N1108" s="43" t="s">
        <v>539</v>
      </c>
      <c r="O1108" s="52" t="s">
        <v>326</v>
      </c>
      <c r="P1108" s="63" t="s">
        <v>276</v>
      </c>
      <c r="Q1108" s="57" t="str">
        <f>MID(Tabla1[[#This Row],[Aplicación]],14,1)</f>
        <v>2</v>
      </c>
      <c r="R1108" s="35" t="s">
        <v>265</v>
      </c>
      <c r="S1108" s="57" t="str">
        <f>MID(Tabla1[[#This Row],[Aplicación]],6,2)</f>
        <v>11</v>
      </c>
      <c r="T1108" s="54" t="str">
        <f>VLOOKUP(Tabla1[[#This Row],[AREA]],Hoja1!A:B,2,FALSE)</f>
        <v>11. Salud pública y seguridad ciudadana</v>
      </c>
      <c r="U1108" s="57" t="str">
        <f>MID(Tabla1[[#This Row],[Aplicación]],9,4)</f>
        <v>1631</v>
      </c>
      <c r="V1108" s="54" t="str">
        <f>VLOOKUP(Tabla1[[#This Row],[PROGRAMA]],Hoja1!A:B,2,FALSE)</f>
        <v>1631. Limpieza viaria</v>
      </c>
      <c r="W1108" s="57" t="str">
        <f>MID(Tabla1[[#This Row],[Aplicación]],14,2)</f>
        <v>21</v>
      </c>
      <c r="X1108" s="57" t="str">
        <f>MID(Tabla1[[#This Row],[Aplicación]],14,6)</f>
        <v>212</v>
      </c>
    </row>
    <row r="1109" spans="1:24" hidden="1" x14ac:dyDescent="0.25">
      <c r="A1109" s="60">
        <v>220240004480</v>
      </c>
      <c r="B1109" s="43" t="s">
        <v>702</v>
      </c>
      <c r="C1109" s="61">
        <v>45356</v>
      </c>
      <c r="D1109" s="60">
        <v>22024001380</v>
      </c>
      <c r="E1109" s="43" t="s">
        <v>1262</v>
      </c>
      <c r="F1109" s="62">
        <v>4643.9799999999996</v>
      </c>
      <c r="G1109" s="43" t="s">
        <v>60</v>
      </c>
      <c r="H1109" s="43" t="s">
        <v>2575</v>
      </c>
      <c r="I1109" s="60">
        <v>300</v>
      </c>
      <c r="J1109" s="43" t="s">
        <v>398</v>
      </c>
      <c r="K1109" s="43" t="s">
        <v>393</v>
      </c>
      <c r="L1109" s="43" t="s">
        <v>413</v>
      </c>
      <c r="M1109" s="43" t="s">
        <v>585</v>
      </c>
      <c r="N1109" s="43" t="s">
        <v>539</v>
      </c>
      <c r="O1109" s="52" t="s">
        <v>326</v>
      </c>
      <c r="P1109" s="63" t="s">
        <v>276</v>
      </c>
      <c r="Q1109" s="57" t="str">
        <f>MID(Tabla1[[#This Row],[Aplicación]],14,1)</f>
        <v>2</v>
      </c>
      <c r="R1109" s="35" t="s">
        <v>265</v>
      </c>
      <c r="S1109" s="57" t="str">
        <f>MID(Tabla1[[#This Row],[Aplicación]],6,2)</f>
        <v>03</v>
      </c>
      <c r="T1109" s="54" t="str">
        <f>VLOOKUP(Tabla1[[#This Row],[AREA]],Hoja1!A:B,2,FALSE)</f>
        <v>03. Participación ciudadana y deportes</v>
      </c>
      <c r="U1109" s="57" t="str">
        <f>MID(Tabla1[[#This Row],[Aplicación]],9,4)</f>
        <v>9241</v>
      </c>
      <c r="V1109" s="54" t="str">
        <f>VLOOKUP(Tabla1[[#This Row],[PROGRAMA]],Hoja1!A:B,2,FALSE)</f>
        <v>9241. Participación ciudadana</v>
      </c>
      <c r="W1109" s="57" t="str">
        <f>MID(Tabla1[[#This Row],[Aplicación]],14,2)</f>
        <v>21</v>
      </c>
      <c r="X1109" s="57" t="str">
        <f>MID(Tabla1[[#This Row],[Aplicación]],14,6)</f>
        <v>213</v>
      </c>
    </row>
    <row r="1110" spans="1:24" hidden="1" x14ac:dyDescent="0.25">
      <c r="A1110" s="60">
        <v>220240003069</v>
      </c>
      <c r="B1110" s="43" t="s">
        <v>390</v>
      </c>
      <c r="C1110" s="61">
        <v>45343</v>
      </c>
      <c r="D1110" s="60">
        <v>22024001933</v>
      </c>
      <c r="E1110" s="43" t="s">
        <v>1285</v>
      </c>
      <c r="F1110" s="62">
        <v>4840</v>
      </c>
      <c r="G1110" s="43" t="s">
        <v>723</v>
      </c>
      <c r="H1110" s="43" t="s">
        <v>2576</v>
      </c>
      <c r="I1110" s="60">
        <v>220</v>
      </c>
      <c r="J1110" s="43" t="s">
        <v>398</v>
      </c>
      <c r="K1110" s="43" t="s">
        <v>398</v>
      </c>
      <c r="L1110" s="43" t="s">
        <v>399</v>
      </c>
      <c r="M1110" s="43" t="s">
        <v>585</v>
      </c>
      <c r="N1110" s="43" t="s">
        <v>539</v>
      </c>
      <c r="O1110" s="52" t="s">
        <v>326</v>
      </c>
      <c r="P1110" s="63" t="s">
        <v>276</v>
      </c>
      <c r="Q1110" s="57" t="str">
        <f>MID(Tabla1[[#This Row],[Aplicación]],14,1)</f>
        <v>2</v>
      </c>
      <c r="R1110" s="35" t="s">
        <v>265</v>
      </c>
      <c r="S1110" s="57" t="str">
        <f>MID(Tabla1[[#This Row],[Aplicación]],6,2)</f>
        <v>06</v>
      </c>
      <c r="T1110" s="54" t="str">
        <f>VLOOKUP(Tabla1[[#This Row],[AREA]],Hoja1!A:B,2,FALSE)</f>
        <v>06. Educación y cultura</v>
      </c>
      <c r="U1110" s="57" t="str">
        <f>MID(Tabla1[[#This Row],[Aplicación]],9,4)</f>
        <v>3232</v>
      </c>
      <c r="V1110" s="54" t="str">
        <f>VLOOKUP(Tabla1[[#This Row],[PROGRAMA]],Hoja1!A:B,2,FALSE)</f>
        <v>3232. Conservación y mantenimiento centros educación infantil y primaria</v>
      </c>
      <c r="W1110" s="57" t="str">
        <f>MID(Tabla1[[#This Row],[Aplicación]],14,2)</f>
        <v>21</v>
      </c>
      <c r="X1110" s="57" t="str">
        <f>MID(Tabla1[[#This Row],[Aplicación]],14,6)</f>
        <v>212</v>
      </c>
    </row>
    <row r="1111" spans="1:24" hidden="1" x14ac:dyDescent="0.25">
      <c r="A1111" s="60">
        <v>220240003689</v>
      </c>
      <c r="B1111" s="43" t="s">
        <v>390</v>
      </c>
      <c r="C1111" s="61">
        <v>45351</v>
      </c>
      <c r="D1111" s="60">
        <v>22024002443</v>
      </c>
      <c r="E1111" s="43" t="s">
        <v>1454</v>
      </c>
      <c r="F1111" s="62">
        <v>4950</v>
      </c>
      <c r="G1111" s="43" t="s">
        <v>293</v>
      </c>
      <c r="H1111" s="43" t="s">
        <v>2577</v>
      </c>
      <c r="I1111" s="60">
        <v>220</v>
      </c>
      <c r="J1111" s="43" t="s">
        <v>398</v>
      </c>
      <c r="K1111" s="43" t="s">
        <v>398</v>
      </c>
      <c r="L1111" s="43" t="s">
        <v>413</v>
      </c>
      <c r="M1111" s="43" t="s">
        <v>585</v>
      </c>
      <c r="N1111" s="43" t="s">
        <v>539</v>
      </c>
      <c r="O1111" s="52" t="s">
        <v>326</v>
      </c>
      <c r="P1111" s="63" t="s">
        <v>276</v>
      </c>
      <c r="Q1111" s="57" t="str">
        <f>MID(Tabla1[[#This Row],[Aplicación]],14,1)</f>
        <v>2</v>
      </c>
      <c r="R1111" s="35" t="s">
        <v>265</v>
      </c>
      <c r="S1111" s="57" t="str">
        <f>MID(Tabla1[[#This Row],[Aplicación]],6,2)</f>
        <v>08</v>
      </c>
      <c r="T1111" s="54" t="str">
        <f>VLOOKUP(Tabla1[[#This Row],[AREA]],Hoja1!A:B,2,FALSE)</f>
        <v>08. Tráfico y movilidad</v>
      </c>
      <c r="U1111" s="57" t="str">
        <f>MID(Tabla1[[#This Row],[Aplicación]],9,4)</f>
        <v>1532</v>
      </c>
      <c r="V1111" s="54" t="str">
        <f>VLOOKUP(Tabla1[[#This Row],[PROGRAMA]],Hoja1!A:B,2,FALSE)</f>
        <v>1532. Pavimentación vias públicas y otros servicios urbanísticos</v>
      </c>
      <c r="W1111" s="57" t="str">
        <f>MID(Tabla1[[#This Row],[Aplicación]],14,2)</f>
        <v>21</v>
      </c>
      <c r="X1111" s="57" t="str">
        <f>MID(Tabla1[[#This Row],[Aplicación]],14,6)</f>
        <v>210</v>
      </c>
    </row>
    <row r="1112" spans="1:24" hidden="1" x14ac:dyDescent="0.25">
      <c r="A1112" s="60">
        <v>220240000808</v>
      </c>
      <c r="B1112" s="43" t="s">
        <v>390</v>
      </c>
      <c r="C1112" s="61">
        <v>45330</v>
      </c>
      <c r="D1112" s="60">
        <v>22024000761</v>
      </c>
      <c r="E1112" s="43" t="s">
        <v>1482</v>
      </c>
      <c r="F1112" s="62">
        <v>5063.8500000000004</v>
      </c>
      <c r="G1112" s="43" t="s">
        <v>31</v>
      </c>
      <c r="H1112" s="43" t="s">
        <v>2578</v>
      </c>
      <c r="I1112" s="60">
        <v>220</v>
      </c>
      <c r="J1112" s="43" t="s">
        <v>398</v>
      </c>
      <c r="K1112" s="43" t="s">
        <v>398</v>
      </c>
      <c r="L1112" s="43" t="s">
        <v>399</v>
      </c>
      <c r="M1112" s="43" t="s">
        <v>585</v>
      </c>
      <c r="N1112" s="43" t="s">
        <v>539</v>
      </c>
      <c r="O1112" s="52" t="s">
        <v>326</v>
      </c>
      <c r="P1112" s="63" t="s">
        <v>276</v>
      </c>
      <c r="Q1112" s="57">
        <v>2</v>
      </c>
      <c r="R1112" s="35" t="s">
        <v>265</v>
      </c>
      <c r="S1112" s="57" t="str">
        <f>MID(Tabla1[[#This Row],[Aplicación]],6,2)</f>
        <v>11</v>
      </c>
      <c r="T1112" s="54" t="str">
        <f>VLOOKUP(Tabla1[[#This Row],[AREA]],Hoja1!A:B,2,FALSE)</f>
        <v>11. Salud pública y seguridad ciudadana</v>
      </c>
      <c r="U1112" s="57">
        <v>1621</v>
      </c>
      <c r="V1112" s="54" t="str">
        <f>VLOOKUP(Tabla1[[#This Row],[PROGRAMA]],Hoja1!A:B,2,FALSE)</f>
        <v>1621. Recogida de residuos</v>
      </c>
      <c r="W1112" s="57">
        <v>22</v>
      </c>
      <c r="X1112" s="57">
        <v>22799</v>
      </c>
    </row>
    <row r="1113" spans="1:24" hidden="1" x14ac:dyDescent="0.25">
      <c r="A1113" s="60">
        <v>220239000731</v>
      </c>
      <c r="B1113" s="43" t="s">
        <v>390</v>
      </c>
      <c r="C1113" s="61">
        <v>45292</v>
      </c>
      <c r="D1113" s="60">
        <v>22024001268</v>
      </c>
      <c r="E1113" s="43" t="s">
        <v>1158</v>
      </c>
      <c r="F1113" s="62">
        <v>3310.56</v>
      </c>
      <c r="G1113" s="43" t="s">
        <v>20</v>
      </c>
      <c r="H1113" s="43" t="s">
        <v>2579</v>
      </c>
      <c r="I1113" s="60">
        <v>220</v>
      </c>
      <c r="J1113" s="43" t="s">
        <v>398</v>
      </c>
      <c r="K1113" s="43" t="s">
        <v>398</v>
      </c>
      <c r="L1113" s="43" t="s">
        <v>399</v>
      </c>
      <c r="M1113" s="43" t="s">
        <v>585</v>
      </c>
      <c r="N1113" s="43" t="s">
        <v>539</v>
      </c>
      <c r="O1113" s="52" t="s">
        <v>326</v>
      </c>
      <c r="P1113" s="63" t="s">
        <v>276</v>
      </c>
      <c r="Q1113" s="57" t="str">
        <f>MID(Tabla1[[#This Row],[Aplicación]],14,1)</f>
        <v>2</v>
      </c>
      <c r="R1113" s="35" t="s">
        <v>265</v>
      </c>
      <c r="S1113" s="57" t="str">
        <f>MID(Tabla1[[#This Row],[Aplicación]],6,2)</f>
        <v>10</v>
      </c>
      <c r="T1113" s="54" t="str">
        <f>VLOOKUP(Tabla1[[#This Row],[AREA]],Hoja1!A:B,2,FALSE)</f>
        <v>10. Personas mayores, familia y servicios sociales</v>
      </c>
      <c r="U1113" s="57" t="str">
        <f>MID(Tabla1[[#This Row],[Aplicación]],9,4)</f>
        <v>2312</v>
      </c>
      <c r="V1113" s="54" t="str">
        <f>VLOOKUP(Tabla1[[#This Row],[PROGRAMA]],Hoja1!A:B,2,FALSE)</f>
        <v>2312. Iniciativas sociales</v>
      </c>
      <c r="W1113" s="57" t="str">
        <f>MID(Tabla1[[#This Row],[Aplicación]],14,2)</f>
        <v>21</v>
      </c>
      <c r="X1113" s="57" t="str">
        <f>MID(Tabla1[[#This Row],[Aplicación]],14,6)</f>
        <v>213</v>
      </c>
    </row>
    <row r="1114" spans="1:24" hidden="1" x14ac:dyDescent="0.25">
      <c r="A1114" s="60">
        <v>220240003061</v>
      </c>
      <c r="B1114" s="43" t="s">
        <v>390</v>
      </c>
      <c r="C1114" s="61">
        <v>45343</v>
      </c>
      <c r="D1114" s="60">
        <v>22024001751</v>
      </c>
      <c r="E1114" s="43" t="s">
        <v>1315</v>
      </c>
      <c r="F1114" s="62">
        <v>5203</v>
      </c>
      <c r="G1114" s="43" t="s">
        <v>2480</v>
      </c>
      <c r="H1114" s="43" t="s">
        <v>2580</v>
      </c>
      <c r="I1114" s="60">
        <v>220</v>
      </c>
      <c r="J1114" s="43" t="s">
        <v>398</v>
      </c>
      <c r="K1114" s="43" t="s">
        <v>398</v>
      </c>
      <c r="L1114" s="43" t="s">
        <v>399</v>
      </c>
      <c r="M1114" s="43" t="s">
        <v>585</v>
      </c>
      <c r="N1114" s="43" t="s">
        <v>539</v>
      </c>
      <c r="O1114" s="52" t="s">
        <v>326</v>
      </c>
      <c r="P1114" s="63" t="s">
        <v>276</v>
      </c>
      <c r="Q1114" s="57" t="str">
        <f>MID(Tabla1[[#This Row],[Aplicación]],14,1)</f>
        <v>2</v>
      </c>
      <c r="R1114" s="35" t="s">
        <v>265</v>
      </c>
      <c r="S1114" s="57" t="str">
        <f>MID(Tabla1[[#This Row],[Aplicación]],6,2)</f>
        <v>10</v>
      </c>
      <c r="T1114" s="54" t="str">
        <f>VLOOKUP(Tabla1[[#This Row],[AREA]],Hoja1!A:B,2,FALSE)</f>
        <v>10. Personas mayores, familia y servicios sociales</v>
      </c>
      <c r="U1114" s="57" t="str">
        <f>MID(Tabla1[[#This Row],[Aplicación]],9,4)</f>
        <v>2314</v>
      </c>
      <c r="V1114" s="54" t="str">
        <f>VLOOKUP(Tabla1[[#This Row],[PROGRAMA]],Hoja1!A:B,2,FALSE)</f>
        <v>2314. Centro de programas juveniles</v>
      </c>
      <c r="W1114" s="57" t="str">
        <f>MID(Tabla1[[#This Row],[Aplicación]],14,2)</f>
        <v>22</v>
      </c>
      <c r="X1114" s="57" t="str">
        <f>MID(Tabla1[[#This Row],[Aplicación]],14,6)</f>
        <v>22613</v>
      </c>
    </row>
    <row r="1115" spans="1:24" hidden="1" x14ac:dyDescent="0.25">
      <c r="A1115" s="60">
        <v>220240003028</v>
      </c>
      <c r="B1115" s="43" t="s">
        <v>390</v>
      </c>
      <c r="C1115" s="61">
        <v>45343</v>
      </c>
      <c r="D1115" s="60">
        <v>22024001555</v>
      </c>
      <c r="E1115" s="43" t="s">
        <v>1287</v>
      </c>
      <c r="F1115" s="62">
        <v>245.53</v>
      </c>
      <c r="G1115" s="43" t="s">
        <v>1114</v>
      </c>
      <c r="H1115" s="43" t="s">
        <v>2581</v>
      </c>
      <c r="I1115" s="60">
        <v>220</v>
      </c>
      <c r="J1115" s="43" t="s">
        <v>685</v>
      </c>
      <c r="K1115" s="43" t="s">
        <v>398</v>
      </c>
      <c r="L1115" s="43" t="s">
        <v>399</v>
      </c>
      <c r="M1115" s="43" t="s">
        <v>585</v>
      </c>
      <c r="N1115" s="43" t="s">
        <v>539</v>
      </c>
      <c r="O1115" s="52" t="s">
        <v>326</v>
      </c>
      <c r="P1115" s="63" t="s">
        <v>276</v>
      </c>
      <c r="Q1115" s="57" t="str">
        <f>MID(Tabla1[[#This Row],[Aplicación]],14,1)</f>
        <v>2</v>
      </c>
      <c r="R1115" s="35" t="s">
        <v>265</v>
      </c>
      <c r="S1115" s="57" t="str">
        <f>MID(Tabla1[[#This Row],[Aplicación]],6,2)</f>
        <v>10</v>
      </c>
      <c r="T1115" s="54" t="str">
        <f>VLOOKUP(Tabla1[[#This Row],[AREA]],Hoja1!A:B,2,FALSE)</f>
        <v>10. Personas mayores, familia y servicios sociales</v>
      </c>
      <c r="U1115" s="57" t="str">
        <f>MID(Tabla1[[#This Row],[Aplicación]],9,4)</f>
        <v>2311</v>
      </c>
      <c r="V1115" s="54" t="str">
        <f>VLOOKUP(Tabla1[[#This Row],[PROGRAMA]],Hoja1!A:B,2,FALSE)</f>
        <v>2311. Intervención social</v>
      </c>
      <c r="W1115" s="57" t="str">
        <f>MID(Tabla1[[#This Row],[Aplicación]],14,2)</f>
        <v>21</v>
      </c>
      <c r="X1115" s="57" t="str">
        <f>MID(Tabla1[[#This Row],[Aplicación]],14,6)</f>
        <v>212</v>
      </c>
    </row>
    <row r="1116" spans="1:24" hidden="1" x14ac:dyDescent="0.25">
      <c r="A1116" s="60">
        <v>220239000819</v>
      </c>
      <c r="B1116" s="43" t="s">
        <v>390</v>
      </c>
      <c r="C1116" s="61">
        <v>45292</v>
      </c>
      <c r="D1116" s="60">
        <v>22024001420</v>
      </c>
      <c r="E1116" s="43" t="s">
        <v>1283</v>
      </c>
      <c r="F1116" s="62">
        <v>217.8</v>
      </c>
      <c r="G1116" s="43" t="s">
        <v>807</v>
      </c>
      <c r="H1116" s="43" t="s">
        <v>2582</v>
      </c>
      <c r="I1116" s="60">
        <v>220</v>
      </c>
      <c r="J1116" s="43" t="s">
        <v>398</v>
      </c>
      <c r="K1116" s="43" t="s">
        <v>398</v>
      </c>
      <c r="L1116" s="43" t="s">
        <v>399</v>
      </c>
      <c r="M1116" s="43" t="s">
        <v>585</v>
      </c>
      <c r="N1116" s="43" t="s">
        <v>539</v>
      </c>
      <c r="O1116" s="52" t="s">
        <v>326</v>
      </c>
      <c r="P1116" s="63" t="s">
        <v>276</v>
      </c>
      <c r="Q1116" s="57" t="str">
        <f>MID(Tabla1[[#This Row],[Aplicación]],14,1)</f>
        <v>2</v>
      </c>
      <c r="R1116" s="35" t="s">
        <v>265</v>
      </c>
      <c r="S1116" s="57" t="str">
        <f>MID(Tabla1[[#This Row],[Aplicación]],6,2)</f>
        <v>10</v>
      </c>
      <c r="T1116" s="54" t="str">
        <f>VLOOKUP(Tabla1[[#This Row],[AREA]],Hoja1!A:B,2,FALSE)</f>
        <v>10. Personas mayores, familia y servicios sociales</v>
      </c>
      <c r="U1116" s="57" t="str">
        <f>MID(Tabla1[[#This Row],[Aplicación]],9,4)</f>
        <v>2315</v>
      </c>
      <c r="V1116" s="54" t="str">
        <f>VLOOKUP(Tabla1[[#This Row],[PROGRAMA]],Hoja1!A:B,2,FALSE)</f>
        <v>2315. Políticas de Igualdad e infancia</v>
      </c>
      <c r="W1116" s="57" t="str">
        <f>MID(Tabla1[[#This Row],[Aplicación]],14,2)</f>
        <v>22</v>
      </c>
      <c r="X1116" s="57" t="str">
        <f>MID(Tabla1[[#This Row],[Aplicación]],14,6)</f>
        <v>22611</v>
      </c>
    </row>
    <row r="1117" spans="1:24" hidden="1" x14ac:dyDescent="0.25">
      <c r="A1117" s="60">
        <v>220240003323</v>
      </c>
      <c r="B1117" s="43" t="s">
        <v>390</v>
      </c>
      <c r="C1117" s="61">
        <v>45345</v>
      </c>
      <c r="D1117" s="60">
        <v>22024001713</v>
      </c>
      <c r="E1117" s="43" t="s">
        <v>1464</v>
      </c>
      <c r="F1117" s="62">
        <v>200</v>
      </c>
      <c r="G1117" s="43" t="s">
        <v>12</v>
      </c>
      <c r="H1117" s="43" t="s">
        <v>2583</v>
      </c>
      <c r="I1117" s="60">
        <v>220</v>
      </c>
      <c r="J1117" s="43" t="s">
        <v>393</v>
      </c>
      <c r="K1117" s="43" t="s">
        <v>393</v>
      </c>
      <c r="L1117" s="43" t="s">
        <v>413</v>
      </c>
      <c r="M1117" s="43" t="s">
        <v>585</v>
      </c>
      <c r="N1117" s="43" t="s">
        <v>539</v>
      </c>
      <c r="O1117" s="52" t="s">
        <v>326</v>
      </c>
      <c r="P1117" s="63" t="s">
        <v>276</v>
      </c>
      <c r="Q1117" s="57" t="str">
        <f>MID(Tabla1[[#This Row],[Aplicación]],14,1)</f>
        <v>2</v>
      </c>
      <c r="R1117" s="35" t="s">
        <v>265</v>
      </c>
      <c r="S1117" s="57" t="str">
        <f>MID(Tabla1[[#This Row],[Aplicación]],6,2)</f>
        <v>11</v>
      </c>
      <c r="T1117" s="54" t="str">
        <f>VLOOKUP(Tabla1[[#This Row],[AREA]],Hoja1!A:B,2,FALSE)</f>
        <v>11. Salud pública y seguridad ciudadana</v>
      </c>
      <c r="U1117" s="57" t="str">
        <f>MID(Tabla1[[#This Row],[Aplicación]],9,4)</f>
        <v>3111</v>
      </c>
      <c r="V1117" s="54" t="str">
        <f>VLOOKUP(Tabla1[[#This Row],[PROGRAMA]],Hoja1!A:B,2,FALSE)</f>
        <v>3111. Protección de la salubridad pública</v>
      </c>
      <c r="W1117" s="57" t="str">
        <f>MID(Tabla1[[#This Row],[Aplicación]],14,2)</f>
        <v>22</v>
      </c>
      <c r="X1117" s="57" t="str">
        <f>MID(Tabla1[[#This Row],[Aplicación]],14,6)</f>
        <v>22103</v>
      </c>
    </row>
    <row r="1118" spans="1:24" hidden="1" x14ac:dyDescent="0.25">
      <c r="A1118" s="60">
        <v>220239000642</v>
      </c>
      <c r="B1118" s="43" t="s">
        <v>390</v>
      </c>
      <c r="C1118" s="61">
        <v>45292</v>
      </c>
      <c r="D1118" s="60">
        <v>22024001445</v>
      </c>
      <c r="E1118" s="43" t="s">
        <v>1349</v>
      </c>
      <c r="F1118" s="62">
        <v>180.29</v>
      </c>
      <c r="G1118" s="43" t="s">
        <v>1019</v>
      </c>
      <c r="H1118" s="43" t="s">
        <v>2584</v>
      </c>
      <c r="I1118" s="60">
        <v>220</v>
      </c>
      <c r="J1118" s="43" t="s">
        <v>398</v>
      </c>
      <c r="K1118" s="43" t="s">
        <v>398</v>
      </c>
      <c r="L1118" s="43" t="s">
        <v>399</v>
      </c>
      <c r="M1118" s="43" t="s">
        <v>585</v>
      </c>
      <c r="N1118" s="43" t="s">
        <v>539</v>
      </c>
      <c r="O1118" s="52" t="s">
        <v>326</v>
      </c>
      <c r="P1118" s="63" t="s">
        <v>276</v>
      </c>
      <c r="Q1118" s="57" t="str">
        <f>MID(Tabla1[[#This Row],[Aplicación]],14,1)</f>
        <v>2</v>
      </c>
      <c r="R1118" s="35" t="s">
        <v>265</v>
      </c>
      <c r="S1118" s="57" t="str">
        <f>MID(Tabla1[[#This Row],[Aplicación]],6,2)</f>
        <v>06</v>
      </c>
      <c r="T1118" s="54" t="str">
        <f>VLOOKUP(Tabla1[[#This Row],[AREA]],Hoja1!A:B,2,FALSE)</f>
        <v>06. Educación y cultura</v>
      </c>
      <c r="U1118" s="57" t="str">
        <f>MID(Tabla1[[#This Row],[Aplicación]],9,4)</f>
        <v>3341</v>
      </c>
      <c r="V1118" s="54" t="str">
        <f>VLOOKUP(Tabla1[[#This Row],[PROGRAMA]],Hoja1!A:B,2,FALSE)</f>
        <v>3341. Coordinación de políticas culturales</v>
      </c>
      <c r="W1118" s="57" t="str">
        <f>MID(Tabla1[[#This Row],[Aplicación]],14,2)</f>
        <v>22</v>
      </c>
      <c r="X1118" s="57" t="str">
        <f>MID(Tabla1[[#This Row],[Aplicación]],14,6)</f>
        <v>22799</v>
      </c>
    </row>
    <row r="1119" spans="1:24" hidden="1" x14ac:dyDescent="0.25">
      <c r="A1119" s="60">
        <v>220240007738</v>
      </c>
      <c r="B1119" s="43" t="s">
        <v>702</v>
      </c>
      <c r="C1119" s="61">
        <v>45372</v>
      </c>
      <c r="D1119" s="60">
        <v>22024000749</v>
      </c>
      <c r="E1119" s="43" t="s">
        <v>1290</v>
      </c>
      <c r="F1119" s="62">
        <v>50.74</v>
      </c>
      <c r="G1119" s="43" t="s">
        <v>776</v>
      </c>
      <c r="H1119" s="43" t="s">
        <v>2585</v>
      </c>
      <c r="I1119" s="60">
        <v>300</v>
      </c>
      <c r="J1119" s="43" t="s">
        <v>398</v>
      </c>
      <c r="K1119" s="43" t="s">
        <v>398</v>
      </c>
      <c r="L1119" s="43" t="s">
        <v>413</v>
      </c>
      <c r="M1119" s="43" t="s">
        <v>395</v>
      </c>
      <c r="N1119" s="43" t="s">
        <v>396</v>
      </c>
      <c r="O1119" s="52" t="s">
        <v>325</v>
      </c>
      <c r="P1119" s="63" t="s">
        <v>276</v>
      </c>
      <c r="Q1119" s="57" t="str">
        <f>MID(Tabla1[[#This Row],[Aplicación]],14,1)</f>
        <v>2</v>
      </c>
      <c r="R1119" s="35" t="s">
        <v>265</v>
      </c>
      <c r="S1119" s="57" t="str">
        <f>MID(Tabla1[[#This Row],[Aplicación]],6,2)</f>
        <v>02</v>
      </c>
      <c r="T1119" s="54" t="str">
        <f>VLOOKUP(Tabla1[[#This Row],[AREA]],Hoja1!A:B,2,FALSE)</f>
        <v>02. Urbanismo y vivienda</v>
      </c>
      <c r="U1119" s="57" t="str">
        <f>MID(Tabla1[[#This Row],[Aplicación]],9,4)</f>
        <v>9332</v>
      </c>
      <c r="V1119" s="54" t="str">
        <f>VLOOKUP(Tabla1[[#This Row],[PROGRAMA]],Hoja1!A:B,2,FALSE)</f>
        <v>9332. Mantenimiento de edificios e instalaciones municipales</v>
      </c>
      <c r="W1119" s="57" t="str">
        <f>MID(Tabla1[[#This Row],[Aplicación]],14,2)</f>
        <v>21</v>
      </c>
      <c r="X1119" s="57" t="str">
        <f>MID(Tabla1[[#This Row],[Aplicación]],14,6)</f>
        <v>212</v>
      </c>
    </row>
    <row r="1120" spans="1:24" hidden="1" x14ac:dyDescent="0.25">
      <c r="A1120" s="60">
        <v>220240006274</v>
      </c>
      <c r="B1120" s="43" t="s">
        <v>390</v>
      </c>
      <c r="C1120" s="61">
        <v>45364</v>
      </c>
      <c r="D1120" s="60">
        <v>22024003269</v>
      </c>
      <c r="E1120" s="43" t="s">
        <v>1283</v>
      </c>
      <c r="F1120" s="62">
        <v>5450.23</v>
      </c>
      <c r="G1120" s="43" t="s">
        <v>91</v>
      </c>
      <c r="H1120" s="43" t="s">
        <v>2586</v>
      </c>
      <c r="I1120" s="60">
        <v>220</v>
      </c>
      <c r="J1120" s="43" t="s">
        <v>398</v>
      </c>
      <c r="K1120" s="43" t="s">
        <v>398</v>
      </c>
      <c r="L1120" s="43" t="s">
        <v>413</v>
      </c>
      <c r="M1120" s="43" t="s">
        <v>585</v>
      </c>
      <c r="N1120" s="43" t="s">
        <v>539</v>
      </c>
      <c r="O1120" s="52" t="s">
        <v>326</v>
      </c>
      <c r="P1120" s="63" t="s">
        <v>276</v>
      </c>
      <c r="Q1120" s="57" t="str">
        <f>MID(Tabla1[[#This Row],[Aplicación]],14,1)</f>
        <v>2</v>
      </c>
      <c r="R1120" s="35" t="s">
        <v>265</v>
      </c>
      <c r="S1120" s="57" t="str">
        <f>MID(Tabla1[[#This Row],[Aplicación]],6,2)</f>
        <v>10</v>
      </c>
      <c r="T1120" s="54" t="str">
        <f>VLOOKUP(Tabla1[[#This Row],[AREA]],Hoja1!A:B,2,FALSE)</f>
        <v>10. Personas mayores, familia y servicios sociales</v>
      </c>
      <c r="U1120" s="57" t="str">
        <f>MID(Tabla1[[#This Row],[Aplicación]],9,4)</f>
        <v>2315</v>
      </c>
      <c r="V1120" s="54" t="str">
        <f>VLOOKUP(Tabla1[[#This Row],[PROGRAMA]],Hoja1!A:B,2,FALSE)</f>
        <v>2315. Políticas de Igualdad e infancia</v>
      </c>
      <c r="W1120" s="57" t="str">
        <f>MID(Tabla1[[#This Row],[Aplicación]],14,2)</f>
        <v>22</v>
      </c>
      <c r="X1120" s="57" t="str">
        <f>MID(Tabla1[[#This Row],[Aplicación]],14,6)</f>
        <v>22611</v>
      </c>
    </row>
    <row r="1121" spans="1:24" hidden="1" x14ac:dyDescent="0.25">
      <c r="A1121" s="60">
        <v>220240004312</v>
      </c>
      <c r="B1121" s="43" t="s">
        <v>702</v>
      </c>
      <c r="C1121" s="61">
        <v>45356</v>
      </c>
      <c r="D1121" s="60">
        <v>22024000749</v>
      </c>
      <c r="E1121" s="43" t="s">
        <v>1290</v>
      </c>
      <c r="F1121" s="62">
        <v>7.19</v>
      </c>
      <c r="G1121" s="43" t="s">
        <v>776</v>
      </c>
      <c r="H1121" s="43" t="s">
        <v>2587</v>
      </c>
      <c r="I1121" s="60">
        <v>300</v>
      </c>
      <c r="J1121" s="43" t="s">
        <v>398</v>
      </c>
      <c r="K1121" s="43" t="s">
        <v>398</v>
      </c>
      <c r="L1121" s="43" t="s">
        <v>413</v>
      </c>
      <c r="M1121" s="43" t="s">
        <v>395</v>
      </c>
      <c r="N1121" s="43" t="s">
        <v>396</v>
      </c>
      <c r="O1121" s="52" t="s">
        <v>325</v>
      </c>
      <c r="P1121" s="63" t="s">
        <v>276</v>
      </c>
      <c r="Q1121" s="57" t="str">
        <f>MID(Tabla1[[#This Row],[Aplicación]],14,1)</f>
        <v>2</v>
      </c>
      <c r="R1121" s="35" t="s">
        <v>265</v>
      </c>
      <c r="S1121" s="57" t="str">
        <f>MID(Tabla1[[#This Row],[Aplicación]],6,2)</f>
        <v>02</v>
      </c>
      <c r="T1121" s="54" t="str">
        <f>VLOOKUP(Tabla1[[#This Row],[AREA]],Hoja1!A:B,2,FALSE)</f>
        <v>02. Urbanismo y vivienda</v>
      </c>
      <c r="U1121" s="57" t="str">
        <f>MID(Tabla1[[#This Row],[Aplicación]],9,4)</f>
        <v>9332</v>
      </c>
      <c r="V1121" s="54" t="str">
        <f>VLOOKUP(Tabla1[[#This Row],[PROGRAMA]],Hoja1!A:B,2,FALSE)</f>
        <v>9332. Mantenimiento de edificios e instalaciones municipales</v>
      </c>
      <c r="W1121" s="57" t="str">
        <f>MID(Tabla1[[#This Row],[Aplicación]],14,2)</f>
        <v>21</v>
      </c>
      <c r="X1121" s="57" t="str">
        <f>MID(Tabla1[[#This Row],[Aplicación]],14,6)</f>
        <v>212</v>
      </c>
    </row>
    <row r="1122" spans="1:24" hidden="1" x14ac:dyDescent="0.25">
      <c r="A1122" s="60">
        <v>220240007904</v>
      </c>
      <c r="B1122" s="43" t="s">
        <v>702</v>
      </c>
      <c r="C1122" s="61">
        <v>45372</v>
      </c>
      <c r="D1122" s="60">
        <v>22024000456</v>
      </c>
      <c r="E1122" s="43" t="s">
        <v>1426</v>
      </c>
      <c r="F1122" s="62">
        <v>7.14</v>
      </c>
      <c r="G1122" s="43" t="s">
        <v>776</v>
      </c>
      <c r="H1122" s="43" t="s">
        <v>2588</v>
      </c>
      <c r="I1122" s="60">
        <v>300</v>
      </c>
      <c r="J1122" s="43" t="s">
        <v>398</v>
      </c>
      <c r="K1122" s="43" t="s">
        <v>398</v>
      </c>
      <c r="L1122" s="43" t="s">
        <v>413</v>
      </c>
      <c r="M1122" s="43" t="s">
        <v>395</v>
      </c>
      <c r="N1122" s="43" t="s">
        <v>396</v>
      </c>
      <c r="O1122" s="52" t="s">
        <v>325</v>
      </c>
      <c r="P1122" s="63" t="s">
        <v>276</v>
      </c>
      <c r="Q1122" s="57" t="str">
        <f>MID(Tabla1[[#This Row],[Aplicación]],14,1)</f>
        <v>2</v>
      </c>
      <c r="R1122" s="35" t="s">
        <v>265</v>
      </c>
      <c r="S1122" s="57" t="str">
        <f>MID(Tabla1[[#This Row],[Aplicación]],6,2)</f>
        <v>11</v>
      </c>
      <c r="T1122" s="54" t="str">
        <f>VLOOKUP(Tabla1[[#This Row],[AREA]],Hoja1!A:B,2,FALSE)</f>
        <v>11. Salud pública y seguridad ciudadana</v>
      </c>
      <c r="U1122" s="57" t="str">
        <f>MID(Tabla1[[#This Row],[Aplicación]],9,4)</f>
        <v>1621</v>
      </c>
      <c r="V1122" s="54" t="str">
        <f>VLOOKUP(Tabla1[[#This Row],[PROGRAMA]],Hoja1!A:B,2,FALSE)</f>
        <v>1621. Recogida de residuos</v>
      </c>
      <c r="W1122" s="57" t="str">
        <f>MID(Tabla1[[#This Row],[Aplicación]],14,2)</f>
        <v>22</v>
      </c>
      <c r="X1122" s="57" t="str">
        <f>MID(Tabla1[[#This Row],[Aplicación]],14,6)</f>
        <v>22199</v>
      </c>
    </row>
    <row r="1123" spans="1:24" hidden="1" x14ac:dyDescent="0.25">
      <c r="A1123" s="60">
        <v>220240004382</v>
      </c>
      <c r="B1123" s="43" t="s">
        <v>702</v>
      </c>
      <c r="C1123" s="61">
        <v>45356</v>
      </c>
      <c r="D1123" s="60">
        <v>22024001638</v>
      </c>
      <c r="E1123" s="43" t="s">
        <v>1424</v>
      </c>
      <c r="F1123" s="62">
        <v>188.01</v>
      </c>
      <c r="G1123" s="43" t="s">
        <v>768</v>
      </c>
      <c r="H1123" s="43" t="s">
        <v>2589</v>
      </c>
      <c r="I1123" s="60">
        <v>300</v>
      </c>
      <c r="J1123" s="43" t="s">
        <v>398</v>
      </c>
      <c r="K1123" s="43" t="s">
        <v>398</v>
      </c>
      <c r="L1123" s="43" t="s">
        <v>399</v>
      </c>
      <c r="M1123" s="43" t="s">
        <v>395</v>
      </c>
      <c r="N1123" s="43" t="s">
        <v>396</v>
      </c>
      <c r="O1123" s="52" t="s">
        <v>325</v>
      </c>
      <c r="P1123" s="63" t="s">
        <v>276</v>
      </c>
      <c r="Q1123" s="57" t="str">
        <f>MID(Tabla1[[#This Row],[Aplicación]],14,1)</f>
        <v>2</v>
      </c>
      <c r="R1123" s="35" t="s">
        <v>265</v>
      </c>
      <c r="S1123" s="57" t="str">
        <f>MID(Tabla1[[#This Row],[Aplicación]],6,2)</f>
        <v>07</v>
      </c>
      <c r="T1123" s="54" t="str">
        <f>VLOOKUP(Tabla1[[#This Row],[AREA]],Hoja1!A:B,2,FALSE)</f>
        <v>07. Medio ambiente</v>
      </c>
      <c r="U1123" s="57" t="str">
        <f>MID(Tabla1[[#This Row],[Aplicación]],9,4)</f>
        <v>1711</v>
      </c>
      <c r="V1123" s="54" t="str">
        <f>VLOOKUP(Tabla1[[#This Row],[PROGRAMA]],Hoja1!A:B,2,FALSE)</f>
        <v>1711. Parques y jardines</v>
      </c>
      <c r="W1123" s="57" t="str">
        <f>MID(Tabla1[[#This Row],[Aplicación]],14,2)</f>
        <v>21</v>
      </c>
      <c r="X1123" s="57" t="str">
        <f>MID(Tabla1[[#This Row],[Aplicación]],14,6)</f>
        <v>214</v>
      </c>
    </row>
    <row r="1124" spans="1:24" hidden="1" x14ac:dyDescent="0.25">
      <c r="A1124" s="60">
        <v>220240004350</v>
      </c>
      <c r="B1124" s="43" t="s">
        <v>702</v>
      </c>
      <c r="C1124" s="61">
        <v>45356</v>
      </c>
      <c r="D1124" s="60">
        <v>22024001638</v>
      </c>
      <c r="E1124" s="43" t="s">
        <v>1424</v>
      </c>
      <c r="F1124" s="62">
        <v>101.82</v>
      </c>
      <c r="G1124" s="43" t="s">
        <v>768</v>
      </c>
      <c r="H1124" s="43" t="s">
        <v>2590</v>
      </c>
      <c r="I1124" s="60">
        <v>300</v>
      </c>
      <c r="J1124" s="43" t="s">
        <v>398</v>
      </c>
      <c r="K1124" s="43" t="s">
        <v>398</v>
      </c>
      <c r="L1124" s="43" t="s">
        <v>399</v>
      </c>
      <c r="M1124" s="43" t="s">
        <v>395</v>
      </c>
      <c r="N1124" s="43" t="s">
        <v>396</v>
      </c>
      <c r="O1124" s="52" t="s">
        <v>325</v>
      </c>
      <c r="P1124" s="63" t="s">
        <v>276</v>
      </c>
      <c r="Q1124" s="57" t="str">
        <f>MID(Tabla1[[#This Row],[Aplicación]],14,1)</f>
        <v>2</v>
      </c>
      <c r="R1124" s="35" t="s">
        <v>265</v>
      </c>
      <c r="S1124" s="57" t="str">
        <f>MID(Tabla1[[#This Row],[Aplicación]],6,2)</f>
        <v>07</v>
      </c>
      <c r="T1124" s="54" t="str">
        <f>VLOOKUP(Tabla1[[#This Row],[AREA]],Hoja1!A:B,2,FALSE)</f>
        <v>07. Medio ambiente</v>
      </c>
      <c r="U1124" s="57" t="str">
        <f>MID(Tabla1[[#This Row],[Aplicación]],9,4)</f>
        <v>1711</v>
      </c>
      <c r="V1124" s="54" t="str">
        <f>VLOOKUP(Tabla1[[#This Row],[PROGRAMA]],Hoja1!A:B,2,FALSE)</f>
        <v>1711. Parques y jardines</v>
      </c>
      <c r="W1124" s="57" t="str">
        <f>MID(Tabla1[[#This Row],[Aplicación]],14,2)</f>
        <v>21</v>
      </c>
      <c r="X1124" s="57" t="str">
        <f>MID(Tabla1[[#This Row],[Aplicación]],14,6)</f>
        <v>214</v>
      </c>
    </row>
    <row r="1125" spans="1:24" hidden="1" x14ac:dyDescent="0.25">
      <c r="A1125" s="60">
        <v>220240004453</v>
      </c>
      <c r="B1125" s="43" t="s">
        <v>702</v>
      </c>
      <c r="C1125" s="61">
        <v>45356</v>
      </c>
      <c r="D1125" s="60">
        <v>22024001633</v>
      </c>
      <c r="E1125" s="43" t="s">
        <v>1427</v>
      </c>
      <c r="F1125" s="62">
        <v>3235.37</v>
      </c>
      <c r="G1125" s="43" t="s">
        <v>82</v>
      </c>
      <c r="H1125" s="43" t="s">
        <v>2591</v>
      </c>
      <c r="I1125" s="60">
        <v>300</v>
      </c>
      <c r="J1125" s="43" t="s">
        <v>398</v>
      </c>
      <c r="K1125" s="43" t="s">
        <v>398</v>
      </c>
      <c r="L1125" s="43" t="s">
        <v>413</v>
      </c>
      <c r="M1125" s="43" t="s">
        <v>395</v>
      </c>
      <c r="N1125" s="43" t="s">
        <v>396</v>
      </c>
      <c r="O1125" s="52" t="s">
        <v>325</v>
      </c>
      <c r="P1125" s="63" t="s">
        <v>276</v>
      </c>
      <c r="Q1125" s="57" t="str">
        <f>MID(Tabla1[[#This Row],[Aplicación]],14,1)</f>
        <v>2</v>
      </c>
      <c r="R1125" s="35" t="s">
        <v>265</v>
      </c>
      <c r="S1125" s="57" t="str">
        <f>MID(Tabla1[[#This Row],[Aplicación]],6,2)</f>
        <v>07</v>
      </c>
      <c r="T1125" s="54" t="str">
        <f>VLOOKUP(Tabla1[[#This Row],[AREA]],Hoja1!A:B,2,FALSE)</f>
        <v>07. Medio ambiente</v>
      </c>
      <c r="U1125" s="57" t="str">
        <f>MID(Tabla1[[#This Row],[Aplicación]],9,4)</f>
        <v>1711</v>
      </c>
      <c r="V1125" s="54" t="str">
        <f>VLOOKUP(Tabla1[[#This Row],[PROGRAMA]],Hoja1!A:B,2,FALSE)</f>
        <v>1711. Parques y jardines</v>
      </c>
      <c r="W1125" s="57" t="str">
        <f>MID(Tabla1[[#This Row],[Aplicación]],14,2)</f>
        <v>22</v>
      </c>
      <c r="X1125" s="57" t="str">
        <f>MID(Tabla1[[#This Row],[Aplicación]],14,6)</f>
        <v>22199</v>
      </c>
    </row>
    <row r="1126" spans="1:24" hidden="1" x14ac:dyDescent="0.25">
      <c r="A1126" s="60">
        <v>220240004475</v>
      </c>
      <c r="B1126" s="43" t="s">
        <v>702</v>
      </c>
      <c r="C1126" s="61">
        <v>45356</v>
      </c>
      <c r="D1126" s="60">
        <v>22024001633</v>
      </c>
      <c r="E1126" s="43" t="s">
        <v>1427</v>
      </c>
      <c r="F1126" s="62">
        <v>914.31</v>
      </c>
      <c r="G1126" s="43" t="s">
        <v>82</v>
      </c>
      <c r="H1126" s="43" t="s">
        <v>2592</v>
      </c>
      <c r="I1126" s="60">
        <v>300</v>
      </c>
      <c r="J1126" s="43" t="s">
        <v>398</v>
      </c>
      <c r="K1126" s="43" t="s">
        <v>398</v>
      </c>
      <c r="L1126" s="43" t="s">
        <v>413</v>
      </c>
      <c r="M1126" s="43" t="s">
        <v>395</v>
      </c>
      <c r="N1126" s="43" t="s">
        <v>396</v>
      </c>
      <c r="O1126" s="52" t="s">
        <v>325</v>
      </c>
      <c r="P1126" s="63" t="s">
        <v>276</v>
      </c>
      <c r="Q1126" s="57" t="str">
        <f>MID(Tabla1[[#This Row],[Aplicación]],14,1)</f>
        <v>2</v>
      </c>
      <c r="R1126" s="35" t="s">
        <v>265</v>
      </c>
      <c r="S1126" s="57" t="str">
        <f>MID(Tabla1[[#This Row],[Aplicación]],6,2)</f>
        <v>07</v>
      </c>
      <c r="T1126" s="54" t="str">
        <f>VLOOKUP(Tabla1[[#This Row],[AREA]],Hoja1!A:B,2,FALSE)</f>
        <v>07. Medio ambiente</v>
      </c>
      <c r="U1126" s="57" t="str">
        <f>MID(Tabla1[[#This Row],[Aplicación]],9,4)</f>
        <v>1711</v>
      </c>
      <c r="V1126" s="54" t="str">
        <f>VLOOKUP(Tabla1[[#This Row],[PROGRAMA]],Hoja1!A:B,2,FALSE)</f>
        <v>1711. Parques y jardines</v>
      </c>
      <c r="W1126" s="57" t="str">
        <f>MID(Tabla1[[#This Row],[Aplicación]],14,2)</f>
        <v>22</v>
      </c>
      <c r="X1126" s="57" t="str">
        <f>MID(Tabla1[[#This Row],[Aplicación]],14,6)</f>
        <v>22199</v>
      </c>
    </row>
    <row r="1127" spans="1:24" hidden="1" x14ac:dyDescent="0.25">
      <c r="A1127" s="60">
        <v>220240003053</v>
      </c>
      <c r="B1127" s="43" t="s">
        <v>390</v>
      </c>
      <c r="C1127" s="61">
        <v>45343</v>
      </c>
      <c r="D1127" s="60">
        <v>22024001698</v>
      </c>
      <c r="E1127" s="43" t="s">
        <v>1425</v>
      </c>
      <c r="F1127" s="62">
        <v>5500</v>
      </c>
      <c r="G1127" s="43" t="s">
        <v>45</v>
      </c>
      <c r="H1127" s="43" t="s">
        <v>2593</v>
      </c>
      <c r="I1127" s="60">
        <v>220</v>
      </c>
      <c r="J1127" s="43" t="s">
        <v>616</v>
      </c>
      <c r="K1127" s="43" t="s">
        <v>398</v>
      </c>
      <c r="L1127" s="43" t="s">
        <v>413</v>
      </c>
      <c r="M1127" s="43" t="s">
        <v>585</v>
      </c>
      <c r="N1127" s="43" t="s">
        <v>539</v>
      </c>
      <c r="O1127" s="52" t="s">
        <v>326</v>
      </c>
      <c r="P1127" s="63" t="s">
        <v>276</v>
      </c>
      <c r="Q1127" s="57" t="str">
        <f>MID(Tabla1[[#This Row],[Aplicación]],14,1)</f>
        <v>2</v>
      </c>
      <c r="R1127" s="35" t="s">
        <v>265</v>
      </c>
      <c r="S1127" s="57" t="str">
        <f>MID(Tabla1[[#This Row],[Aplicación]],6,2)</f>
        <v>11</v>
      </c>
      <c r="T1127" s="54" t="str">
        <f>VLOOKUP(Tabla1[[#This Row],[AREA]],Hoja1!A:B,2,FALSE)</f>
        <v>11. Salud pública y seguridad ciudadana</v>
      </c>
      <c r="U1127" s="57" t="str">
        <f>MID(Tabla1[[#This Row],[Aplicación]],9,4)</f>
        <v>1621</v>
      </c>
      <c r="V1127" s="54" t="str">
        <f>VLOOKUP(Tabla1[[#This Row],[PROGRAMA]],Hoja1!A:B,2,FALSE)</f>
        <v>1621. Recogida de residuos</v>
      </c>
      <c r="W1127" s="57" t="str">
        <f>MID(Tabla1[[#This Row],[Aplicación]],14,2)</f>
        <v>21</v>
      </c>
      <c r="X1127" s="57" t="str">
        <f>MID(Tabla1[[#This Row],[Aplicación]],14,6)</f>
        <v>214</v>
      </c>
    </row>
    <row r="1128" spans="1:24" hidden="1" x14ac:dyDescent="0.25">
      <c r="A1128" s="60">
        <v>220240004078</v>
      </c>
      <c r="B1128" s="43" t="s">
        <v>390</v>
      </c>
      <c r="C1128" s="61">
        <v>45353</v>
      </c>
      <c r="D1128" s="60">
        <v>22024002835</v>
      </c>
      <c r="E1128" s="43" t="s">
        <v>1174</v>
      </c>
      <c r="F1128" s="62">
        <v>5564.1</v>
      </c>
      <c r="G1128" s="43" t="s">
        <v>18</v>
      </c>
      <c r="H1128" s="43" t="s">
        <v>2594</v>
      </c>
      <c r="I1128" s="60">
        <v>220</v>
      </c>
      <c r="J1128" s="43" t="s">
        <v>398</v>
      </c>
      <c r="K1128" s="43" t="s">
        <v>398</v>
      </c>
      <c r="L1128" s="43" t="s">
        <v>399</v>
      </c>
      <c r="M1128" s="43" t="s">
        <v>585</v>
      </c>
      <c r="N1128" s="43" t="s">
        <v>539</v>
      </c>
      <c r="O1128" s="52" t="s">
        <v>326</v>
      </c>
      <c r="P1128" s="63" t="s">
        <v>276</v>
      </c>
      <c r="Q1128" s="57" t="str">
        <f>MID(Tabla1[[#This Row],[Aplicación]],14,1)</f>
        <v>2</v>
      </c>
      <c r="R1128" s="35" t="s">
        <v>265</v>
      </c>
      <c r="S1128" s="57" t="str">
        <f>MID(Tabla1[[#This Row],[Aplicación]],6,2)</f>
        <v>11</v>
      </c>
      <c r="T1128" s="54" t="str">
        <f>VLOOKUP(Tabla1[[#This Row],[AREA]],Hoja1!A:B,2,FALSE)</f>
        <v>11. Salud pública y seguridad ciudadana</v>
      </c>
      <c r="U1128" s="57" t="str">
        <f>MID(Tabla1[[#This Row],[Aplicación]],9,4)</f>
        <v>1321</v>
      </c>
      <c r="V1128" s="54" t="str">
        <f>VLOOKUP(Tabla1[[#This Row],[PROGRAMA]],Hoja1!A:B,2,FALSE)</f>
        <v>1321. Policía municipal</v>
      </c>
      <c r="W1128" s="57" t="str">
        <f>MID(Tabla1[[#This Row],[Aplicación]],14,2)</f>
        <v>21</v>
      </c>
      <c r="X1128" s="57" t="str">
        <f>MID(Tabla1[[#This Row],[Aplicación]],14,6)</f>
        <v>213</v>
      </c>
    </row>
    <row r="1129" spans="1:24" hidden="1" x14ac:dyDescent="0.25">
      <c r="A1129" s="60">
        <v>220239000365</v>
      </c>
      <c r="B1129" s="43" t="s">
        <v>390</v>
      </c>
      <c r="C1129" s="61">
        <v>45292</v>
      </c>
      <c r="D1129" s="60">
        <v>22024001179</v>
      </c>
      <c r="E1129" s="43" t="s">
        <v>1368</v>
      </c>
      <c r="F1129" s="62">
        <v>44413.53</v>
      </c>
      <c r="G1129" s="43" t="s">
        <v>500</v>
      </c>
      <c r="H1129" s="43" t="s">
        <v>2595</v>
      </c>
      <c r="I1129" s="60">
        <v>220</v>
      </c>
      <c r="J1129" s="43" t="s">
        <v>393</v>
      </c>
      <c r="K1129" s="43" t="s">
        <v>393</v>
      </c>
      <c r="L1129" s="43" t="s">
        <v>399</v>
      </c>
      <c r="M1129" s="43" t="s">
        <v>395</v>
      </c>
      <c r="N1129" s="43" t="s">
        <v>396</v>
      </c>
      <c r="O1129" s="52" t="s">
        <v>321</v>
      </c>
      <c r="P1129" s="63" t="s">
        <v>276</v>
      </c>
      <c r="Q1129" s="57" t="str">
        <f>MID(Tabla1[[#This Row],[Aplicación]],14,1)</f>
        <v>2</v>
      </c>
      <c r="R1129" s="35" t="s">
        <v>265</v>
      </c>
      <c r="S1129" s="57" t="str">
        <f>MID(Tabla1[[#This Row],[Aplicación]],6,2)</f>
        <v>11</v>
      </c>
      <c r="T1129" s="54" t="str">
        <f>VLOOKUP(Tabla1[[#This Row],[AREA]],Hoja1!A:B,2,FALSE)</f>
        <v>11. Salud pública y seguridad ciudadana</v>
      </c>
      <c r="U1129" s="57" t="str">
        <f>MID(Tabla1[[#This Row],[Aplicación]],9,4)</f>
        <v>1631</v>
      </c>
      <c r="V1129" s="54" t="str">
        <f>VLOOKUP(Tabla1[[#This Row],[PROGRAMA]],Hoja1!A:B,2,FALSE)</f>
        <v>1631. Limpieza viaria</v>
      </c>
      <c r="W1129" s="57" t="str">
        <f>MID(Tabla1[[#This Row],[Aplicación]],14,2)</f>
        <v>22</v>
      </c>
      <c r="X1129" s="57" t="str">
        <f>MID(Tabla1[[#This Row],[Aplicación]],14,6)</f>
        <v>22700</v>
      </c>
    </row>
    <row r="1130" spans="1:24" hidden="1" x14ac:dyDescent="0.25">
      <c r="A1130" s="60">
        <v>220239000735</v>
      </c>
      <c r="B1130" s="43" t="s">
        <v>390</v>
      </c>
      <c r="C1130" s="61">
        <v>45292</v>
      </c>
      <c r="D1130" s="60">
        <v>22024001272</v>
      </c>
      <c r="E1130" s="43" t="s">
        <v>1160</v>
      </c>
      <c r="F1130" s="62">
        <v>290.39999999999998</v>
      </c>
      <c r="G1130" s="43" t="s">
        <v>20</v>
      </c>
      <c r="H1130" s="43" t="s">
        <v>2596</v>
      </c>
      <c r="I1130" s="60">
        <v>220</v>
      </c>
      <c r="J1130" s="43" t="s">
        <v>398</v>
      </c>
      <c r="K1130" s="43" t="s">
        <v>398</v>
      </c>
      <c r="L1130" s="43" t="s">
        <v>399</v>
      </c>
      <c r="M1130" s="43" t="s">
        <v>585</v>
      </c>
      <c r="N1130" s="43" t="s">
        <v>539</v>
      </c>
      <c r="O1130" s="52" t="s">
        <v>326</v>
      </c>
      <c r="P1130" s="63" t="s">
        <v>276</v>
      </c>
      <c r="Q1130" s="57" t="str">
        <f>MID(Tabla1[[#This Row],[Aplicación]],14,1)</f>
        <v>2</v>
      </c>
      <c r="R1130" s="35" t="s">
        <v>265</v>
      </c>
      <c r="S1130" s="57" t="str">
        <f>MID(Tabla1[[#This Row],[Aplicación]],6,2)</f>
        <v>10</v>
      </c>
      <c r="T1130" s="54" t="str">
        <f>VLOOKUP(Tabla1[[#This Row],[AREA]],Hoja1!A:B,2,FALSE)</f>
        <v>10. Personas mayores, familia y servicios sociales</v>
      </c>
      <c r="U1130" s="57" t="str">
        <f>MID(Tabla1[[#This Row],[Aplicación]],9,4)</f>
        <v>2311</v>
      </c>
      <c r="V1130" s="54" t="str">
        <f>VLOOKUP(Tabla1[[#This Row],[PROGRAMA]],Hoja1!A:B,2,FALSE)</f>
        <v>2311. Intervención social</v>
      </c>
      <c r="W1130" s="57" t="str">
        <f>MID(Tabla1[[#This Row],[Aplicación]],14,2)</f>
        <v>21</v>
      </c>
      <c r="X1130" s="57" t="str">
        <f>MID(Tabla1[[#This Row],[Aplicación]],14,6)</f>
        <v>213</v>
      </c>
    </row>
    <row r="1131" spans="1:24" hidden="1" x14ac:dyDescent="0.25">
      <c r="A1131" s="60">
        <v>220239000364</v>
      </c>
      <c r="B1131" s="43" t="s">
        <v>390</v>
      </c>
      <c r="C1131" s="61">
        <v>45292</v>
      </c>
      <c r="D1131" s="60">
        <v>22024001178</v>
      </c>
      <c r="E1131" s="43" t="s">
        <v>1201</v>
      </c>
      <c r="F1131" s="62">
        <v>20119.8</v>
      </c>
      <c r="G1131" s="43" t="s">
        <v>500</v>
      </c>
      <c r="H1131" s="43" t="s">
        <v>2597</v>
      </c>
      <c r="I1131" s="60">
        <v>220</v>
      </c>
      <c r="J1131" s="43" t="s">
        <v>393</v>
      </c>
      <c r="K1131" s="43" t="s">
        <v>393</v>
      </c>
      <c r="L1131" s="43" t="s">
        <v>399</v>
      </c>
      <c r="M1131" s="43" t="s">
        <v>395</v>
      </c>
      <c r="N1131" s="43" t="s">
        <v>396</v>
      </c>
      <c r="O1131" s="52" t="s">
        <v>321</v>
      </c>
      <c r="P1131" s="63" t="s">
        <v>276</v>
      </c>
      <c r="Q1131" s="57" t="str">
        <f>MID(Tabla1[[#This Row],[Aplicación]],14,1)</f>
        <v>2</v>
      </c>
      <c r="R1131" s="35" t="s">
        <v>265</v>
      </c>
      <c r="S1131" s="57" t="str">
        <f>MID(Tabla1[[#This Row],[Aplicación]],6,2)</f>
        <v>11</v>
      </c>
      <c r="T1131" s="54" t="str">
        <f>VLOOKUP(Tabla1[[#This Row],[AREA]],Hoja1!A:B,2,FALSE)</f>
        <v>11. Salud pública y seguridad ciudadana</v>
      </c>
      <c r="U1131" s="57" t="str">
        <f>MID(Tabla1[[#This Row],[Aplicación]],9,4)</f>
        <v>1621</v>
      </c>
      <c r="V1131" s="54" t="str">
        <f>VLOOKUP(Tabla1[[#This Row],[PROGRAMA]],Hoja1!A:B,2,FALSE)</f>
        <v>1621. Recogida de residuos</v>
      </c>
      <c r="W1131" s="57" t="str">
        <f>MID(Tabla1[[#This Row],[Aplicación]],14,2)</f>
        <v>22</v>
      </c>
      <c r="X1131" s="57" t="str">
        <f>MID(Tabla1[[#This Row],[Aplicación]],14,6)</f>
        <v>22700</v>
      </c>
    </row>
    <row r="1132" spans="1:24" hidden="1" x14ac:dyDescent="0.25">
      <c r="A1132" s="60">
        <v>220239000786</v>
      </c>
      <c r="B1132" s="43" t="s">
        <v>390</v>
      </c>
      <c r="C1132" s="61">
        <v>45292</v>
      </c>
      <c r="D1132" s="60">
        <v>22024001230</v>
      </c>
      <c r="E1132" s="43" t="s">
        <v>1483</v>
      </c>
      <c r="F1132" s="62">
        <v>9610.64</v>
      </c>
      <c r="G1132" s="43" t="s">
        <v>500</v>
      </c>
      <c r="H1132" s="43" t="s">
        <v>2598</v>
      </c>
      <c r="I1132" s="60">
        <v>220</v>
      </c>
      <c r="J1132" s="43" t="s">
        <v>393</v>
      </c>
      <c r="K1132" s="43" t="s">
        <v>393</v>
      </c>
      <c r="L1132" s="43" t="s">
        <v>399</v>
      </c>
      <c r="M1132" s="43" t="s">
        <v>395</v>
      </c>
      <c r="N1132" s="43" t="s">
        <v>396</v>
      </c>
      <c r="O1132" s="52" t="s">
        <v>321</v>
      </c>
      <c r="P1132" s="63" t="s">
        <v>276</v>
      </c>
      <c r="Q1132" s="57" t="str">
        <f>MID(Tabla1[[#This Row],[Aplicación]],14,1)</f>
        <v>2</v>
      </c>
      <c r="R1132" s="35" t="s">
        <v>265</v>
      </c>
      <c r="S1132" s="57" t="str">
        <f>MID(Tabla1[[#This Row],[Aplicación]],6,2)</f>
        <v>06</v>
      </c>
      <c r="T1132" s="54" t="str">
        <f>VLOOKUP(Tabla1[[#This Row],[AREA]],Hoja1!A:B,2,FALSE)</f>
        <v>06. Educación y cultura</v>
      </c>
      <c r="U1132" s="57" t="str">
        <f>MID(Tabla1[[#This Row],[Aplicación]],9,4)</f>
        <v>3261</v>
      </c>
      <c r="V1132" s="54" t="str">
        <f>VLOOKUP(Tabla1[[#This Row],[PROGRAMA]],Hoja1!A:B,2,FALSE)</f>
        <v>3261. Servicios complementarios de educación</v>
      </c>
      <c r="W1132" s="57" t="str">
        <f>MID(Tabla1[[#This Row],[Aplicación]],14,2)</f>
        <v>22</v>
      </c>
      <c r="X1132" s="57" t="str">
        <f>MID(Tabla1[[#This Row],[Aplicación]],14,6)</f>
        <v>22700</v>
      </c>
    </row>
    <row r="1133" spans="1:24" hidden="1" x14ac:dyDescent="0.25">
      <c r="A1133" s="60">
        <v>220239000789</v>
      </c>
      <c r="B1133" s="43" t="s">
        <v>390</v>
      </c>
      <c r="C1133" s="61">
        <v>45292</v>
      </c>
      <c r="D1133" s="60">
        <v>22024001232</v>
      </c>
      <c r="E1133" s="43" t="s">
        <v>1417</v>
      </c>
      <c r="F1133" s="62">
        <v>7827.24</v>
      </c>
      <c r="G1133" s="43" t="s">
        <v>500</v>
      </c>
      <c r="H1133" s="43" t="s">
        <v>2599</v>
      </c>
      <c r="I1133" s="60">
        <v>220</v>
      </c>
      <c r="J1133" s="43" t="s">
        <v>393</v>
      </c>
      <c r="K1133" s="43" t="s">
        <v>393</v>
      </c>
      <c r="L1133" s="43" t="s">
        <v>399</v>
      </c>
      <c r="M1133" s="43" t="s">
        <v>395</v>
      </c>
      <c r="N1133" s="43" t="s">
        <v>396</v>
      </c>
      <c r="O1133" s="52" t="s">
        <v>321</v>
      </c>
      <c r="P1133" s="63" t="s">
        <v>276</v>
      </c>
      <c r="Q1133" s="57" t="str">
        <f>MID(Tabla1[[#This Row],[Aplicación]],14,1)</f>
        <v>2</v>
      </c>
      <c r="R1133" s="35" t="s">
        <v>265</v>
      </c>
      <c r="S1133" s="57" t="str">
        <f>MID(Tabla1[[#This Row],[Aplicación]],6,2)</f>
        <v>10</v>
      </c>
      <c r="T1133" s="54" t="str">
        <f>VLOOKUP(Tabla1[[#This Row],[AREA]],Hoja1!A:B,2,FALSE)</f>
        <v>10. Personas mayores, familia y servicios sociales</v>
      </c>
      <c r="U1133" s="57" t="str">
        <f>MID(Tabla1[[#This Row],[Aplicación]],9,4)</f>
        <v>2312</v>
      </c>
      <c r="V1133" s="54" t="str">
        <f>VLOOKUP(Tabla1[[#This Row],[PROGRAMA]],Hoja1!A:B,2,FALSE)</f>
        <v>2312. Iniciativas sociales</v>
      </c>
      <c r="W1133" s="57" t="str">
        <f>MID(Tabla1[[#This Row],[Aplicación]],14,2)</f>
        <v>22</v>
      </c>
      <c r="X1133" s="57" t="str">
        <f>MID(Tabla1[[#This Row],[Aplicación]],14,6)</f>
        <v>22700</v>
      </c>
    </row>
    <row r="1134" spans="1:24" hidden="1" x14ac:dyDescent="0.25">
      <c r="A1134" s="60">
        <v>220239000787</v>
      </c>
      <c r="B1134" s="43" t="s">
        <v>390</v>
      </c>
      <c r="C1134" s="61">
        <v>45292</v>
      </c>
      <c r="D1134" s="60">
        <v>22024001544</v>
      </c>
      <c r="E1134" s="43" t="s">
        <v>1484</v>
      </c>
      <c r="F1134" s="62">
        <v>6165.61</v>
      </c>
      <c r="G1134" s="43" t="s">
        <v>500</v>
      </c>
      <c r="H1134" s="43" t="s">
        <v>2600</v>
      </c>
      <c r="I1134" s="60">
        <v>220</v>
      </c>
      <c r="J1134" s="43" t="s">
        <v>393</v>
      </c>
      <c r="K1134" s="43" t="s">
        <v>393</v>
      </c>
      <c r="L1134" s="43" t="s">
        <v>399</v>
      </c>
      <c r="M1134" s="43" t="s">
        <v>395</v>
      </c>
      <c r="N1134" s="43" t="s">
        <v>396</v>
      </c>
      <c r="O1134" s="52" t="s">
        <v>321</v>
      </c>
      <c r="P1134" s="63" t="s">
        <v>276</v>
      </c>
      <c r="Q1134" s="57" t="str">
        <f>MID(Tabla1[[#This Row],[Aplicación]],14,1)</f>
        <v>2</v>
      </c>
      <c r="R1134" s="35" t="s">
        <v>265</v>
      </c>
      <c r="S1134" s="57" t="str">
        <f>MID(Tabla1[[#This Row],[Aplicación]],6,2)</f>
        <v>10</v>
      </c>
      <c r="T1134" s="54" t="str">
        <f>VLOOKUP(Tabla1[[#This Row],[AREA]],Hoja1!A:B,2,FALSE)</f>
        <v>10. Personas mayores, familia y servicios sociales</v>
      </c>
      <c r="U1134" s="57" t="str">
        <f>MID(Tabla1[[#This Row],[Aplicación]],9,4)</f>
        <v>2315</v>
      </c>
      <c r="V1134" s="54" t="str">
        <f>VLOOKUP(Tabla1[[#This Row],[PROGRAMA]],Hoja1!A:B,2,FALSE)</f>
        <v>2315. Políticas de Igualdad e infancia</v>
      </c>
      <c r="W1134" s="57" t="str">
        <f>MID(Tabla1[[#This Row],[Aplicación]],14,2)</f>
        <v>22</v>
      </c>
      <c r="X1134" s="57" t="str">
        <f>MID(Tabla1[[#This Row],[Aplicación]],14,6)</f>
        <v>22700</v>
      </c>
    </row>
    <row r="1135" spans="1:24" hidden="1" x14ac:dyDescent="0.25">
      <c r="A1135" s="60">
        <v>220240001339</v>
      </c>
      <c r="B1135" s="43" t="s">
        <v>673</v>
      </c>
      <c r="C1135" s="61">
        <v>45331</v>
      </c>
      <c r="D1135" s="60">
        <v>22024001231</v>
      </c>
      <c r="E1135" s="43" t="s">
        <v>1231</v>
      </c>
      <c r="F1135" s="62">
        <v>-221771.51999999999</v>
      </c>
      <c r="G1135" s="43" t="s">
        <v>500</v>
      </c>
      <c r="H1135" s="43" t="s">
        <v>1569</v>
      </c>
      <c r="I1135" s="60">
        <v>220</v>
      </c>
      <c r="J1135" s="43" t="s">
        <v>393</v>
      </c>
      <c r="K1135" s="43" t="s">
        <v>393</v>
      </c>
      <c r="L1135" s="43" t="s">
        <v>399</v>
      </c>
      <c r="M1135" s="43" t="s">
        <v>395</v>
      </c>
      <c r="N1135" s="43" t="s">
        <v>396</v>
      </c>
      <c r="O1135" s="52" t="s">
        <v>321</v>
      </c>
      <c r="P1135" s="63" t="s">
        <v>276</v>
      </c>
      <c r="Q1135" s="57" t="str">
        <f>MID(Tabla1[[#This Row],[Aplicación]],14,1)</f>
        <v>2</v>
      </c>
      <c r="R1135" s="35" t="s">
        <v>265</v>
      </c>
      <c r="S1135" s="57" t="str">
        <f>MID(Tabla1[[#This Row],[Aplicación]],6,2)</f>
        <v>06</v>
      </c>
      <c r="T1135" s="54" t="str">
        <f>VLOOKUP(Tabla1[[#This Row],[AREA]],Hoja1!A:B,2,FALSE)</f>
        <v>06. Educación y cultura</v>
      </c>
      <c r="U1135" s="57" t="str">
        <f>MID(Tabla1[[#This Row],[Aplicación]],9,4)</f>
        <v>3231</v>
      </c>
      <c r="V1135" s="54" t="str">
        <f>VLOOKUP(Tabla1[[#This Row],[PROGRAMA]],Hoja1!A:B,2,FALSE)</f>
        <v>3231. Escuelas infantiles</v>
      </c>
      <c r="W1135" s="57" t="str">
        <f>MID(Tabla1[[#This Row],[Aplicación]],14,2)</f>
        <v>22</v>
      </c>
      <c r="X1135" s="57" t="str">
        <f>MID(Tabla1[[#This Row],[Aplicación]],14,6)</f>
        <v>22700</v>
      </c>
    </row>
    <row r="1136" spans="1:24" hidden="1" x14ac:dyDescent="0.25">
      <c r="A1136" s="60">
        <v>220240003342</v>
      </c>
      <c r="B1136" s="43" t="s">
        <v>673</v>
      </c>
      <c r="C1136" s="61">
        <v>45348</v>
      </c>
      <c r="D1136" s="60">
        <v>22024001117</v>
      </c>
      <c r="E1136" s="43" t="s">
        <v>1251</v>
      </c>
      <c r="F1136" s="62">
        <v>-30902.34</v>
      </c>
      <c r="G1136" s="43" t="s">
        <v>520</v>
      </c>
      <c r="H1136" s="43" t="s">
        <v>2601</v>
      </c>
      <c r="I1136" s="60">
        <v>220</v>
      </c>
      <c r="J1136" s="43" t="s">
        <v>398</v>
      </c>
      <c r="K1136" s="43" t="s">
        <v>398</v>
      </c>
      <c r="L1136" s="43" t="s">
        <v>399</v>
      </c>
      <c r="M1136" s="43" t="s">
        <v>395</v>
      </c>
      <c r="N1136" s="43" t="s">
        <v>396</v>
      </c>
      <c r="O1136" s="52" t="s">
        <v>321</v>
      </c>
      <c r="P1136" s="63" t="s">
        <v>276</v>
      </c>
      <c r="Q1136" s="57" t="str">
        <f>MID(Tabla1[[#This Row],[Aplicación]],14,1)</f>
        <v>2</v>
      </c>
      <c r="R1136" s="35" t="s">
        <v>265</v>
      </c>
      <c r="S1136" s="57" t="str">
        <f>MID(Tabla1[[#This Row],[Aplicación]],6,2)</f>
        <v>03</v>
      </c>
      <c r="T1136" s="54" t="str">
        <f>VLOOKUP(Tabla1[[#This Row],[AREA]],Hoja1!A:B,2,FALSE)</f>
        <v>03. Participación ciudadana y deportes</v>
      </c>
      <c r="U1136" s="57" t="str">
        <f>MID(Tabla1[[#This Row],[Aplicación]],9,4)</f>
        <v>9241</v>
      </c>
      <c r="V1136" s="54" t="str">
        <f>VLOOKUP(Tabla1[[#This Row],[PROGRAMA]],Hoja1!A:B,2,FALSE)</f>
        <v>9241. Participación ciudadana</v>
      </c>
      <c r="W1136" s="57" t="str">
        <f>MID(Tabla1[[#This Row],[Aplicación]],14,2)</f>
        <v>22</v>
      </c>
      <c r="X1136" s="57" t="str">
        <f>MID(Tabla1[[#This Row],[Aplicación]],14,6)</f>
        <v>22799</v>
      </c>
    </row>
    <row r="1137" spans="1:24" hidden="1" x14ac:dyDescent="0.25">
      <c r="A1137" s="60">
        <v>220240003345</v>
      </c>
      <c r="B1137" s="43" t="s">
        <v>390</v>
      </c>
      <c r="C1137" s="61">
        <v>45348</v>
      </c>
      <c r="D1137" s="60">
        <v>22024002292</v>
      </c>
      <c r="E1137" s="43" t="s">
        <v>1337</v>
      </c>
      <c r="F1137" s="62">
        <v>242</v>
      </c>
      <c r="G1137" s="43" t="s">
        <v>388</v>
      </c>
      <c r="H1137" s="43" t="s">
        <v>2602</v>
      </c>
      <c r="I1137" s="60">
        <v>220</v>
      </c>
      <c r="J1137" s="43" t="s">
        <v>398</v>
      </c>
      <c r="K1137" s="43" t="s">
        <v>398</v>
      </c>
      <c r="L1137" s="43" t="s">
        <v>399</v>
      </c>
      <c r="M1137" s="43" t="s">
        <v>585</v>
      </c>
      <c r="N1137" s="43" t="s">
        <v>539</v>
      </c>
      <c r="O1137" s="52" t="s">
        <v>326</v>
      </c>
      <c r="P1137" s="63" t="s">
        <v>276</v>
      </c>
      <c r="Q1137" s="57" t="str">
        <f>MID(Tabla1[[#This Row],[Aplicación]],14,1)</f>
        <v>2</v>
      </c>
      <c r="R1137" s="35" t="s">
        <v>265</v>
      </c>
      <c r="S1137" s="57" t="str">
        <f>MID(Tabla1[[#This Row],[Aplicación]],6,2)</f>
        <v>07</v>
      </c>
      <c r="T1137" s="54" t="str">
        <f>VLOOKUP(Tabla1[[#This Row],[AREA]],Hoja1!A:B,2,FALSE)</f>
        <v>07. Medio ambiente</v>
      </c>
      <c r="U1137" s="57" t="str">
        <f>MID(Tabla1[[#This Row],[Aplicación]],9,4)</f>
        <v>1721</v>
      </c>
      <c r="V1137" s="54" t="str">
        <f>VLOOKUP(Tabla1[[#This Row],[PROGRAMA]],Hoja1!A:B,2,FALSE)</f>
        <v>1721. Protección del medio ambiente</v>
      </c>
      <c r="W1137" s="57" t="str">
        <f>MID(Tabla1[[#This Row],[Aplicación]],14,2)</f>
        <v>22</v>
      </c>
      <c r="X1137" s="57" t="str">
        <f>MID(Tabla1[[#This Row],[Aplicación]],14,6)</f>
        <v>22799</v>
      </c>
    </row>
    <row r="1138" spans="1:24" hidden="1" x14ac:dyDescent="0.25">
      <c r="A1138" s="60">
        <v>220240003355</v>
      </c>
      <c r="B1138" s="43" t="s">
        <v>390</v>
      </c>
      <c r="C1138" s="61">
        <v>45348</v>
      </c>
      <c r="D1138" s="60">
        <v>22024002283</v>
      </c>
      <c r="E1138" s="43" t="s">
        <v>1337</v>
      </c>
      <c r="F1138" s="62">
        <v>5989.5</v>
      </c>
      <c r="G1138" s="43" t="s">
        <v>1069</v>
      </c>
      <c r="H1138" s="43" t="s">
        <v>2603</v>
      </c>
      <c r="I1138" s="60">
        <v>220</v>
      </c>
      <c r="J1138" s="43" t="s">
        <v>499</v>
      </c>
      <c r="K1138" s="43" t="s">
        <v>499</v>
      </c>
      <c r="L1138" s="43" t="s">
        <v>399</v>
      </c>
      <c r="M1138" s="43" t="s">
        <v>585</v>
      </c>
      <c r="N1138" s="43" t="s">
        <v>539</v>
      </c>
      <c r="O1138" s="52" t="s">
        <v>326</v>
      </c>
      <c r="P1138" s="63" t="s">
        <v>276</v>
      </c>
      <c r="Q1138" s="57" t="str">
        <f>MID(Tabla1[[#This Row],[Aplicación]],14,1)</f>
        <v>2</v>
      </c>
      <c r="R1138" s="35" t="s">
        <v>265</v>
      </c>
      <c r="S1138" s="57" t="str">
        <f>MID(Tabla1[[#This Row],[Aplicación]],6,2)</f>
        <v>07</v>
      </c>
      <c r="T1138" s="54" t="str">
        <f>VLOOKUP(Tabla1[[#This Row],[AREA]],Hoja1!A:B,2,FALSE)</f>
        <v>07. Medio ambiente</v>
      </c>
      <c r="U1138" s="57" t="str">
        <f>MID(Tabla1[[#This Row],[Aplicación]],9,4)</f>
        <v>1721</v>
      </c>
      <c r="V1138" s="54" t="str">
        <f>VLOOKUP(Tabla1[[#This Row],[PROGRAMA]],Hoja1!A:B,2,FALSE)</f>
        <v>1721. Protección del medio ambiente</v>
      </c>
      <c r="W1138" s="57" t="str">
        <f>MID(Tabla1[[#This Row],[Aplicación]],14,2)</f>
        <v>22</v>
      </c>
      <c r="X1138" s="57" t="str">
        <f>MID(Tabla1[[#This Row],[Aplicación]],14,6)</f>
        <v>22799</v>
      </c>
    </row>
    <row r="1139" spans="1:24" hidden="1" x14ac:dyDescent="0.25">
      <c r="A1139" s="60">
        <v>220240000722</v>
      </c>
      <c r="B1139" s="43" t="s">
        <v>390</v>
      </c>
      <c r="C1139" s="61">
        <v>45327</v>
      </c>
      <c r="D1139" s="60">
        <v>22024000027</v>
      </c>
      <c r="E1139" s="43" t="s">
        <v>1460</v>
      </c>
      <c r="F1139" s="62">
        <v>5899</v>
      </c>
      <c r="G1139" s="43" t="s">
        <v>287</v>
      </c>
      <c r="H1139" s="43" t="s">
        <v>2604</v>
      </c>
      <c r="I1139" s="60">
        <v>220</v>
      </c>
      <c r="J1139" s="43" t="s">
        <v>398</v>
      </c>
      <c r="K1139" s="43" t="s">
        <v>398</v>
      </c>
      <c r="L1139" s="43" t="s">
        <v>413</v>
      </c>
      <c r="M1139" s="43" t="s">
        <v>585</v>
      </c>
      <c r="N1139" s="43" t="s">
        <v>539</v>
      </c>
      <c r="O1139" s="52" t="s">
        <v>326</v>
      </c>
      <c r="P1139" s="63" t="s">
        <v>276</v>
      </c>
      <c r="Q1139" s="57" t="str">
        <f>MID(Tabla1[[#This Row],[Aplicación]],14,1)</f>
        <v>2</v>
      </c>
      <c r="R1139" s="35" t="s">
        <v>265</v>
      </c>
      <c r="S1139" s="57" t="str">
        <f>MID(Tabla1[[#This Row],[Aplicación]],6,2)</f>
        <v>01</v>
      </c>
      <c r="T1139" s="54" t="str">
        <f>VLOOKUP(Tabla1[[#This Row],[AREA]],Hoja1!A:B,2,FALSE)</f>
        <v>01. Alcaldía</v>
      </c>
      <c r="U1139" s="57" t="str">
        <f>MID(Tabla1[[#This Row],[Aplicación]],9,4)</f>
        <v>9205</v>
      </c>
      <c r="V1139" s="54" t="str">
        <f>VLOOKUP(Tabla1[[#This Row],[PROGRAMA]],Hoja1!A:B,2,FALSE)</f>
        <v>9205. Imprenta municipal</v>
      </c>
      <c r="W1139" s="57" t="str">
        <f>MID(Tabla1[[#This Row],[Aplicación]],14,2)</f>
        <v>22</v>
      </c>
      <c r="X1139" s="57" t="str">
        <f>MID(Tabla1[[#This Row],[Aplicación]],14,6)</f>
        <v>22199</v>
      </c>
    </row>
    <row r="1140" spans="1:24" hidden="1" x14ac:dyDescent="0.25">
      <c r="A1140" s="60">
        <v>220240000756</v>
      </c>
      <c r="B1140" s="43" t="s">
        <v>390</v>
      </c>
      <c r="C1140" s="61">
        <v>45327</v>
      </c>
      <c r="D1140" s="60">
        <v>22024000478</v>
      </c>
      <c r="E1140" s="43" t="s">
        <v>1368</v>
      </c>
      <c r="F1140" s="62">
        <v>5940</v>
      </c>
      <c r="G1140" s="43" t="s">
        <v>293</v>
      </c>
      <c r="H1140" s="43" t="s">
        <v>2605</v>
      </c>
      <c r="I1140" s="60">
        <v>220</v>
      </c>
      <c r="J1140" s="43" t="s">
        <v>398</v>
      </c>
      <c r="K1140" s="43" t="s">
        <v>398</v>
      </c>
      <c r="L1140" s="43" t="s">
        <v>399</v>
      </c>
      <c r="M1140" s="43" t="s">
        <v>585</v>
      </c>
      <c r="N1140" s="43" t="s">
        <v>539</v>
      </c>
      <c r="O1140" s="52" t="s">
        <v>326</v>
      </c>
      <c r="P1140" s="63" t="s">
        <v>276</v>
      </c>
      <c r="Q1140" s="57" t="str">
        <f>MID(Tabla1[[#This Row],[Aplicación]],14,1)</f>
        <v>2</v>
      </c>
      <c r="R1140" s="35" t="s">
        <v>265</v>
      </c>
      <c r="S1140" s="57" t="str">
        <f>MID(Tabla1[[#This Row],[Aplicación]],6,2)</f>
        <v>11</v>
      </c>
      <c r="T1140" s="54" t="str">
        <f>VLOOKUP(Tabla1[[#This Row],[AREA]],Hoja1!A:B,2,FALSE)</f>
        <v>11. Salud pública y seguridad ciudadana</v>
      </c>
      <c r="U1140" s="57" t="str">
        <f>MID(Tabla1[[#This Row],[Aplicación]],9,4)</f>
        <v>1631</v>
      </c>
      <c r="V1140" s="54" t="str">
        <f>VLOOKUP(Tabla1[[#This Row],[PROGRAMA]],Hoja1!A:B,2,FALSE)</f>
        <v>1631. Limpieza viaria</v>
      </c>
      <c r="W1140" s="57" t="str">
        <f>MID(Tabla1[[#This Row],[Aplicación]],14,2)</f>
        <v>22</v>
      </c>
      <c r="X1140" s="57" t="str">
        <f>MID(Tabla1[[#This Row],[Aplicación]],14,6)</f>
        <v>22700</v>
      </c>
    </row>
    <row r="1141" spans="1:24" hidden="1" x14ac:dyDescent="0.25">
      <c r="A1141" s="60">
        <v>220240004736</v>
      </c>
      <c r="B1141" s="43" t="s">
        <v>390</v>
      </c>
      <c r="C1141" s="61">
        <v>45356</v>
      </c>
      <c r="D1141" s="60">
        <v>22024003063</v>
      </c>
      <c r="E1141" s="43" t="s">
        <v>1216</v>
      </c>
      <c r="F1141" s="62">
        <v>39456</v>
      </c>
      <c r="G1141" s="43" t="s">
        <v>512</v>
      </c>
      <c r="H1141" s="43" t="s">
        <v>1623</v>
      </c>
      <c r="I1141" s="60">
        <v>220</v>
      </c>
      <c r="J1141" s="43" t="s">
        <v>398</v>
      </c>
      <c r="K1141" s="43" t="s">
        <v>398</v>
      </c>
      <c r="L1141" s="43" t="s">
        <v>399</v>
      </c>
      <c r="M1141" s="43" t="s">
        <v>395</v>
      </c>
      <c r="N1141" s="43" t="s">
        <v>396</v>
      </c>
      <c r="O1141" s="52" t="s">
        <v>321</v>
      </c>
      <c r="P1141" s="63" t="s">
        <v>276</v>
      </c>
      <c r="Q1141" s="57" t="str">
        <f>MID(Tabla1[[#This Row],[Aplicación]],14,1)</f>
        <v>2</v>
      </c>
      <c r="R1141" s="35" t="s">
        <v>265</v>
      </c>
      <c r="S1141" s="57" t="str">
        <f>MID(Tabla1[[#This Row],[Aplicación]],6,2)</f>
        <v>06</v>
      </c>
      <c r="T1141" s="54" t="str">
        <f>VLOOKUP(Tabla1[[#This Row],[AREA]],Hoja1!A:B,2,FALSE)</f>
        <v>06. Educación y cultura</v>
      </c>
      <c r="U1141" s="57" t="str">
        <f>MID(Tabla1[[#This Row],[Aplicación]],9,4)</f>
        <v>3231</v>
      </c>
      <c r="V1141" s="54" t="str">
        <f>VLOOKUP(Tabla1[[#This Row],[PROGRAMA]],Hoja1!A:B,2,FALSE)</f>
        <v>3231. Escuelas infantiles</v>
      </c>
      <c r="W1141" s="57" t="str">
        <f>MID(Tabla1[[#This Row],[Aplicación]],14,2)</f>
        <v>22</v>
      </c>
      <c r="X1141" s="57" t="str">
        <f>MID(Tabla1[[#This Row],[Aplicación]],14,6)</f>
        <v>22799</v>
      </c>
    </row>
    <row r="1142" spans="1:24" hidden="1" x14ac:dyDescent="0.25">
      <c r="A1142" s="60">
        <v>220240003319</v>
      </c>
      <c r="B1142" s="43" t="s">
        <v>390</v>
      </c>
      <c r="C1142" s="61">
        <v>45345</v>
      </c>
      <c r="D1142" s="60">
        <v>22024000890</v>
      </c>
      <c r="E1142" s="43" t="s">
        <v>1407</v>
      </c>
      <c r="F1142" s="62">
        <v>6.06</v>
      </c>
      <c r="G1142" s="43" t="s">
        <v>300</v>
      </c>
      <c r="H1142" s="43" t="s">
        <v>2606</v>
      </c>
      <c r="I1142" s="60">
        <v>220</v>
      </c>
      <c r="J1142" s="43" t="s">
        <v>398</v>
      </c>
      <c r="K1142" s="43" t="s">
        <v>398</v>
      </c>
      <c r="L1142" s="43" t="s">
        <v>399</v>
      </c>
      <c r="M1142" s="43" t="s">
        <v>585</v>
      </c>
      <c r="N1142" s="43" t="s">
        <v>539</v>
      </c>
      <c r="O1142" s="52" t="s">
        <v>326</v>
      </c>
      <c r="P1142" s="63" t="s">
        <v>276</v>
      </c>
      <c r="Q1142" s="57" t="str">
        <f>MID(Tabla1[[#This Row],[Aplicación]],14,1)</f>
        <v>2</v>
      </c>
      <c r="R1142" s="35" t="s">
        <v>265</v>
      </c>
      <c r="S1142" s="57" t="str">
        <f>MID(Tabla1[[#This Row],[Aplicación]],6,2)</f>
        <v>10</v>
      </c>
      <c r="T1142" s="54" t="str">
        <f>VLOOKUP(Tabla1[[#This Row],[AREA]],Hoja1!A:B,2,FALSE)</f>
        <v>10. Personas mayores, familia y servicios sociales</v>
      </c>
      <c r="U1142" s="57" t="str">
        <f>MID(Tabla1[[#This Row],[Aplicación]],9,4)</f>
        <v>2311</v>
      </c>
      <c r="V1142" s="54" t="str">
        <f>VLOOKUP(Tabla1[[#This Row],[PROGRAMA]],Hoja1!A:B,2,FALSE)</f>
        <v>2311. Intervención social</v>
      </c>
      <c r="W1142" s="57" t="str">
        <f>MID(Tabla1[[#This Row],[Aplicación]],14,2)</f>
        <v>22</v>
      </c>
      <c r="X1142" s="57" t="str">
        <f>MID(Tabla1[[#This Row],[Aplicación]],14,6)</f>
        <v>22706</v>
      </c>
    </row>
    <row r="1143" spans="1:24" hidden="1" x14ac:dyDescent="0.25">
      <c r="A1143" s="60">
        <v>220240004469</v>
      </c>
      <c r="B1143" s="43" t="s">
        <v>702</v>
      </c>
      <c r="C1143" s="61">
        <v>45356</v>
      </c>
      <c r="D1143" s="60">
        <v>22024001633</v>
      </c>
      <c r="E1143" s="43" t="s">
        <v>1427</v>
      </c>
      <c r="F1143" s="62">
        <v>1006.12</v>
      </c>
      <c r="G1143" s="43" t="s">
        <v>52</v>
      </c>
      <c r="H1143" s="43" t="s">
        <v>2607</v>
      </c>
      <c r="I1143" s="60">
        <v>300</v>
      </c>
      <c r="J1143" s="43" t="s">
        <v>398</v>
      </c>
      <c r="K1143" s="43" t="s">
        <v>398</v>
      </c>
      <c r="L1143" s="43" t="s">
        <v>413</v>
      </c>
      <c r="M1143" s="43" t="s">
        <v>585</v>
      </c>
      <c r="N1143" s="43" t="s">
        <v>539</v>
      </c>
      <c r="O1143" s="52" t="s">
        <v>326</v>
      </c>
      <c r="P1143" s="63" t="s">
        <v>276</v>
      </c>
      <c r="Q1143" s="57" t="str">
        <f>MID(Tabla1[[#This Row],[Aplicación]],14,1)</f>
        <v>2</v>
      </c>
      <c r="R1143" s="35" t="s">
        <v>265</v>
      </c>
      <c r="S1143" s="57" t="str">
        <f>MID(Tabla1[[#This Row],[Aplicación]],6,2)</f>
        <v>07</v>
      </c>
      <c r="T1143" s="54" t="str">
        <f>VLOOKUP(Tabla1[[#This Row],[AREA]],Hoja1!A:B,2,FALSE)</f>
        <v>07. Medio ambiente</v>
      </c>
      <c r="U1143" s="57" t="str">
        <f>MID(Tabla1[[#This Row],[Aplicación]],9,4)</f>
        <v>1711</v>
      </c>
      <c r="V1143" s="54" t="str">
        <f>VLOOKUP(Tabla1[[#This Row],[PROGRAMA]],Hoja1!A:B,2,FALSE)</f>
        <v>1711. Parques y jardines</v>
      </c>
      <c r="W1143" s="57" t="str">
        <f>MID(Tabla1[[#This Row],[Aplicación]],14,2)</f>
        <v>22</v>
      </c>
      <c r="X1143" s="57" t="str">
        <f>MID(Tabla1[[#This Row],[Aplicación]],14,6)</f>
        <v>22199</v>
      </c>
    </row>
    <row r="1144" spans="1:24" hidden="1" x14ac:dyDescent="0.25">
      <c r="A1144" s="60">
        <v>220240005080</v>
      </c>
      <c r="B1144" s="43" t="s">
        <v>390</v>
      </c>
      <c r="C1144" s="61">
        <v>45358</v>
      </c>
      <c r="D1144" s="60">
        <v>22024002993</v>
      </c>
      <c r="E1144" s="43" t="s">
        <v>1470</v>
      </c>
      <c r="F1144" s="62">
        <v>6000</v>
      </c>
      <c r="G1144" s="43" t="s">
        <v>1128</v>
      </c>
      <c r="H1144" s="43" t="s">
        <v>2608</v>
      </c>
      <c r="I1144" s="60">
        <v>220</v>
      </c>
      <c r="J1144" s="43" t="s">
        <v>1129</v>
      </c>
      <c r="K1144" s="43" t="s">
        <v>537</v>
      </c>
      <c r="L1144" s="43" t="s">
        <v>399</v>
      </c>
      <c r="M1144" s="43" t="s">
        <v>585</v>
      </c>
      <c r="N1144" s="43" t="s">
        <v>539</v>
      </c>
      <c r="O1144" s="52" t="s">
        <v>326</v>
      </c>
      <c r="P1144" s="63" t="s">
        <v>276</v>
      </c>
      <c r="Q1144" s="57" t="str">
        <f>MID(Tabla1[[#This Row],[Aplicación]],14,1)</f>
        <v>2</v>
      </c>
      <c r="R1144" s="35" t="s">
        <v>265</v>
      </c>
      <c r="S1144" s="57" t="str">
        <f>MID(Tabla1[[#This Row],[Aplicación]],6,2)</f>
        <v>10</v>
      </c>
      <c r="T1144" s="54" t="str">
        <f>VLOOKUP(Tabla1[[#This Row],[AREA]],Hoja1!A:B,2,FALSE)</f>
        <v>10. Personas mayores, familia y servicios sociales</v>
      </c>
      <c r="U1144" s="57" t="str">
        <f>MID(Tabla1[[#This Row],[Aplicación]],9,4)</f>
        <v>2312</v>
      </c>
      <c r="V1144" s="54" t="str">
        <f>VLOOKUP(Tabla1[[#This Row],[PROGRAMA]],Hoja1!A:B,2,FALSE)</f>
        <v>2312. Iniciativas sociales</v>
      </c>
      <c r="W1144" s="57" t="str">
        <f>MID(Tabla1[[#This Row],[Aplicación]],14,2)</f>
        <v>22</v>
      </c>
      <c r="X1144" s="57" t="str">
        <f>MID(Tabla1[[#This Row],[Aplicación]],14,6)</f>
        <v>22617</v>
      </c>
    </row>
    <row r="1145" spans="1:24" x14ac:dyDescent="0.25">
      <c r="A1145" s="60">
        <v>220240005410</v>
      </c>
      <c r="B1145" s="43" t="s">
        <v>673</v>
      </c>
      <c r="C1145" s="61">
        <v>45363</v>
      </c>
      <c r="D1145" s="60">
        <v>22024002682</v>
      </c>
      <c r="E1145" s="43" t="s">
        <v>1293</v>
      </c>
      <c r="F1145" s="62">
        <v>-83.53</v>
      </c>
      <c r="G1145" s="43" t="s">
        <v>993</v>
      </c>
      <c r="H1145" s="43" t="s">
        <v>2609</v>
      </c>
      <c r="I1145" s="60">
        <v>220</v>
      </c>
      <c r="J1145" s="43" t="s">
        <v>398</v>
      </c>
      <c r="K1145" s="43" t="s">
        <v>398</v>
      </c>
      <c r="L1145" s="43" t="s">
        <v>526</v>
      </c>
      <c r="M1145" s="43" t="s">
        <v>585</v>
      </c>
      <c r="N1145" s="43" t="s">
        <v>539</v>
      </c>
      <c r="O1145" s="52" t="s">
        <v>326</v>
      </c>
      <c r="P1145" s="63" t="s">
        <v>276</v>
      </c>
      <c r="Q1145" s="57" t="str">
        <f>MID(Tabla1[[#This Row],[Aplicación]],14,1)</f>
        <v>2</v>
      </c>
      <c r="R1145" s="35" t="s">
        <v>265</v>
      </c>
      <c r="S1145" s="57" t="str">
        <f>MID(Tabla1[[#This Row],[Aplicación]],6,2)</f>
        <v>03</v>
      </c>
      <c r="T1145" s="54" t="str">
        <f>VLOOKUP(Tabla1[[#This Row],[AREA]],Hoja1!A:B,2,FALSE)</f>
        <v>03. Participación ciudadana y deportes</v>
      </c>
      <c r="U1145" s="57" t="str">
        <f>MID(Tabla1[[#This Row],[Aplicación]],9,4)</f>
        <v>9241</v>
      </c>
      <c r="V1145" s="54" t="str">
        <f>VLOOKUP(Tabla1[[#This Row],[PROGRAMA]],Hoja1!A:B,2,FALSE)</f>
        <v>9241. Participación ciudadana</v>
      </c>
      <c r="W1145" s="57" t="str">
        <f>MID(Tabla1[[#This Row],[Aplicación]],14,2)</f>
        <v>21</v>
      </c>
      <c r="X1145" s="57" t="str">
        <f>MID(Tabla1[[#This Row],[Aplicación]],14,6)</f>
        <v>212</v>
      </c>
    </row>
    <row r="1146" spans="1:24" hidden="1" x14ac:dyDescent="0.25">
      <c r="A1146" s="60">
        <v>220240006625</v>
      </c>
      <c r="B1146" s="43" t="s">
        <v>673</v>
      </c>
      <c r="C1146" s="61">
        <v>45365</v>
      </c>
      <c r="D1146" s="60">
        <v>22024001699</v>
      </c>
      <c r="E1146" s="43" t="s">
        <v>1439</v>
      </c>
      <c r="F1146" s="62">
        <v>-192.19</v>
      </c>
      <c r="G1146" s="43" t="s">
        <v>792</v>
      </c>
      <c r="H1146" s="43" t="s">
        <v>2227</v>
      </c>
      <c r="I1146" s="60">
        <v>220</v>
      </c>
      <c r="J1146" s="43" t="s">
        <v>398</v>
      </c>
      <c r="K1146" s="43" t="s">
        <v>398</v>
      </c>
      <c r="L1146" s="43" t="s">
        <v>399</v>
      </c>
      <c r="M1146" s="43" t="s">
        <v>585</v>
      </c>
      <c r="N1146" s="43" t="s">
        <v>539</v>
      </c>
      <c r="O1146" s="52" t="s">
        <v>326</v>
      </c>
      <c r="P1146" s="63" t="s">
        <v>276</v>
      </c>
      <c r="Q1146" s="57" t="str">
        <f>MID(Tabla1[[#This Row],[Aplicación]],14,1)</f>
        <v>2</v>
      </c>
      <c r="R1146" s="35" t="s">
        <v>265</v>
      </c>
      <c r="S1146" s="57" t="str">
        <f>MID(Tabla1[[#This Row],[Aplicación]],6,2)</f>
        <v>01</v>
      </c>
      <c r="T1146" s="54" t="str">
        <f>VLOOKUP(Tabla1[[#This Row],[AREA]],Hoja1!A:B,2,FALSE)</f>
        <v>01. Alcaldía</v>
      </c>
      <c r="U1146" s="57" t="str">
        <f>MID(Tabla1[[#This Row],[Aplicación]],9,4)</f>
        <v>4331</v>
      </c>
      <c r="V1146" s="54" t="str">
        <f>VLOOKUP(Tabla1[[#This Row],[PROGRAMA]],Hoja1!A:B,2,FALSE)</f>
        <v>4331. Desarrollo empresarial</v>
      </c>
      <c r="W1146" s="57" t="str">
        <f>MID(Tabla1[[#This Row],[Aplicación]],14,2)</f>
        <v>22</v>
      </c>
      <c r="X1146" s="57" t="str">
        <f>MID(Tabla1[[#This Row],[Aplicación]],14,6)</f>
        <v>22606</v>
      </c>
    </row>
    <row r="1147" spans="1:24" hidden="1" x14ac:dyDescent="0.25">
      <c r="A1147" s="60">
        <v>220240004862</v>
      </c>
      <c r="B1147" s="43" t="s">
        <v>702</v>
      </c>
      <c r="C1147" s="61">
        <v>45356</v>
      </c>
      <c r="D1147" s="60">
        <v>22024001459</v>
      </c>
      <c r="E1147" s="43" t="s">
        <v>1485</v>
      </c>
      <c r="F1147" s="62">
        <v>30912.73</v>
      </c>
      <c r="G1147" s="43" t="s">
        <v>2610</v>
      </c>
      <c r="H1147" s="43" t="s">
        <v>2611</v>
      </c>
      <c r="I1147" s="60">
        <v>300</v>
      </c>
      <c r="J1147" s="43" t="s">
        <v>414</v>
      </c>
      <c r="K1147" s="43" t="s">
        <v>900</v>
      </c>
      <c r="L1147" s="43" t="s">
        <v>399</v>
      </c>
      <c r="M1147" s="43" t="s">
        <v>395</v>
      </c>
      <c r="N1147" s="43" t="s">
        <v>396</v>
      </c>
      <c r="O1147" s="52" t="s">
        <v>321</v>
      </c>
      <c r="P1147" s="63" t="s">
        <v>276</v>
      </c>
      <c r="Q1147" s="57">
        <v>2</v>
      </c>
      <c r="R1147" s="35" t="s">
        <v>265</v>
      </c>
      <c r="S1147" s="57" t="str">
        <f>MID(Tabla1[[#This Row],[Aplicación]],6,2)</f>
        <v>05</v>
      </c>
      <c r="T1147" s="54" t="str">
        <f>VLOOKUP(Tabla1[[#This Row],[AREA]],Hoja1!A:B,2,FALSE)</f>
        <v>05. Comercio, mercados y consumo</v>
      </c>
      <c r="U1147" s="57">
        <v>4314</v>
      </c>
      <c r="V1147" s="54" t="str">
        <f>VLOOKUP(Tabla1[[#This Row],[PROGRAMA]],Hoja1!A:B,2,FALSE)</f>
        <v>4314. Actuaciones en materia de comercio minorista</v>
      </c>
      <c r="W1147" s="57">
        <v>22</v>
      </c>
      <c r="X1147" s="57">
        <v>22709</v>
      </c>
    </row>
    <row r="1148" spans="1:24" hidden="1" x14ac:dyDescent="0.25">
      <c r="A1148" s="60">
        <v>220240004869</v>
      </c>
      <c r="B1148" s="43" t="s">
        <v>673</v>
      </c>
      <c r="C1148" s="61">
        <v>45356</v>
      </c>
      <c r="D1148" s="60">
        <v>22024001112</v>
      </c>
      <c r="E1148" s="43" t="s">
        <v>1189</v>
      </c>
      <c r="F1148" s="62">
        <v>-13233</v>
      </c>
      <c r="G1148" s="43" t="s">
        <v>710</v>
      </c>
      <c r="H1148" s="43" t="s">
        <v>2612</v>
      </c>
      <c r="I1148" s="60">
        <v>220</v>
      </c>
      <c r="J1148" s="43" t="s">
        <v>398</v>
      </c>
      <c r="K1148" s="43" t="s">
        <v>398</v>
      </c>
      <c r="L1148" s="43" t="s">
        <v>399</v>
      </c>
      <c r="M1148" s="43" t="s">
        <v>395</v>
      </c>
      <c r="N1148" s="43" t="s">
        <v>396</v>
      </c>
      <c r="O1148" s="52" t="s">
        <v>321</v>
      </c>
      <c r="P1148" s="63" t="s">
        <v>276</v>
      </c>
      <c r="Q1148" s="57" t="str">
        <f>MID(Tabla1[[#This Row],[Aplicación]],14,1)</f>
        <v>2</v>
      </c>
      <c r="R1148" s="35" t="s">
        <v>265</v>
      </c>
      <c r="S1148" s="57" t="str">
        <f>MID(Tabla1[[#This Row],[Aplicación]],6,2)</f>
        <v>10</v>
      </c>
      <c r="T1148" s="54" t="str">
        <f>VLOOKUP(Tabla1[[#This Row],[AREA]],Hoja1!A:B,2,FALSE)</f>
        <v>10. Personas mayores, familia y servicios sociales</v>
      </c>
      <c r="U1148" s="57" t="str">
        <f>MID(Tabla1[[#This Row],[Aplicación]],9,4)</f>
        <v>2312</v>
      </c>
      <c r="V1148" s="54" t="str">
        <f>VLOOKUP(Tabla1[[#This Row],[PROGRAMA]],Hoja1!A:B,2,FALSE)</f>
        <v>2312. Iniciativas sociales</v>
      </c>
      <c r="W1148" s="57" t="str">
        <f>MID(Tabla1[[#This Row],[Aplicación]],14,2)</f>
        <v>22</v>
      </c>
      <c r="X1148" s="57" t="str">
        <f>MID(Tabla1[[#This Row],[Aplicación]],14,6)</f>
        <v>22799</v>
      </c>
    </row>
    <row r="1149" spans="1:24" hidden="1" x14ac:dyDescent="0.25">
      <c r="A1149" s="60">
        <v>220239000736</v>
      </c>
      <c r="B1149" s="43" t="s">
        <v>390</v>
      </c>
      <c r="C1149" s="61">
        <v>45292</v>
      </c>
      <c r="D1149" s="60">
        <v>22024001273</v>
      </c>
      <c r="E1149" s="43" t="s">
        <v>1160</v>
      </c>
      <c r="F1149" s="62">
        <v>2323.1999999999998</v>
      </c>
      <c r="G1149" s="43" t="s">
        <v>20</v>
      </c>
      <c r="H1149" s="43" t="s">
        <v>2613</v>
      </c>
      <c r="I1149" s="60">
        <v>220</v>
      </c>
      <c r="J1149" s="43" t="s">
        <v>398</v>
      </c>
      <c r="K1149" s="43" t="s">
        <v>398</v>
      </c>
      <c r="L1149" s="43" t="s">
        <v>399</v>
      </c>
      <c r="M1149" s="43" t="s">
        <v>585</v>
      </c>
      <c r="N1149" s="43" t="s">
        <v>539</v>
      </c>
      <c r="O1149" s="52" t="s">
        <v>326</v>
      </c>
      <c r="P1149" s="63" t="s">
        <v>276</v>
      </c>
      <c r="Q1149" s="57" t="str">
        <f>MID(Tabla1[[#This Row],[Aplicación]],14,1)</f>
        <v>2</v>
      </c>
      <c r="R1149" s="35" t="s">
        <v>265</v>
      </c>
      <c r="S1149" s="57" t="str">
        <f>MID(Tabla1[[#This Row],[Aplicación]],6,2)</f>
        <v>10</v>
      </c>
      <c r="T1149" s="54" t="str">
        <f>VLOOKUP(Tabla1[[#This Row],[AREA]],Hoja1!A:B,2,FALSE)</f>
        <v>10. Personas mayores, familia y servicios sociales</v>
      </c>
      <c r="U1149" s="57" t="str">
        <f>MID(Tabla1[[#This Row],[Aplicación]],9,4)</f>
        <v>2311</v>
      </c>
      <c r="V1149" s="54" t="str">
        <f>VLOOKUP(Tabla1[[#This Row],[PROGRAMA]],Hoja1!A:B,2,FALSE)</f>
        <v>2311. Intervención social</v>
      </c>
      <c r="W1149" s="57" t="str">
        <f>MID(Tabla1[[#This Row],[Aplicación]],14,2)</f>
        <v>21</v>
      </c>
      <c r="X1149" s="57" t="str">
        <f>MID(Tabla1[[#This Row],[Aplicación]],14,6)</f>
        <v>213</v>
      </c>
    </row>
    <row r="1150" spans="1:24" hidden="1" x14ac:dyDescent="0.25">
      <c r="A1150" s="60">
        <v>220240003687</v>
      </c>
      <c r="B1150" s="43" t="s">
        <v>390</v>
      </c>
      <c r="C1150" s="61">
        <v>45351</v>
      </c>
      <c r="D1150" s="60">
        <v>22024002694</v>
      </c>
      <c r="E1150" s="43" t="s">
        <v>1285</v>
      </c>
      <c r="F1150" s="62">
        <v>6000</v>
      </c>
      <c r="G1150" s="43" t="s">
        <v>817</v>
      </c>
      <c r="H1150" s="43" t="s">
        <v>2614</v>
      </c>
      <c r="I1150" s="60">
        <v>220</v>
      </c>
      <c r="J1150" s="43" t="s">
        <v>818</v>
      </c>
      <c r="K1150" s="43" t="s">
        <v>678</v>
      </c>
      <c r="L1150" s="43" t="s">
        <v>413</v>
      </c>
      <c r="M1150" s="43" t="s">
        <v>585</v>
      </c>
      <c r="N1150" s="43" t="s">
        <v>539</v>
      </c>
      <c r="O1150" s="52" t="s">
        <v>326</v>
      </c>
      <c r="P1150" s="63" t="s">
        <v>276</v>
      </c>
      <c r="Q1150" s="57" t="str">
        <f>MID(Tabla1[[#This Row],[Aplicación]],14,1)</f>
        <v>2</v>
      </c>
      <c r="R1150" s="35" t="s">
        <v>265</v>
      </c>
      <c r="S1150" s="57" t="str">
        <f>MID(Tabla1[[#This Row],[Aplicación]],6,2)</f>
        <v>06</v>
      </c>
      <c r="T1150" s="54" t="str">
        <f>VLOOKUP(Tabla1[[#This Row],[AREA]],Hoja1!A:B,2,FALSE)</f>
        <v>06. Educación y cultura</v>
      </c>
      <c r="U1150" s="57" t="str">
        <f>MID(Tabla1[[#This Row],[Aplicación]],9,4)</f>
        <v>3232</v>
      </c>
      <c r="V1150" s="54" t="str">
        <f>VLOOKUP(Tabla1[[#This Row],[PROGRAMA]],Hoja1!A:B,2,FALSE)</f>
        <v>3232. Conservación y mantenimiento centros educación infantil y primaria</v>
      </c>
      <c r="W1150" s="57" t="str">
        <f>MID(Tabla1[[#This Row],[Aplicación]],14,2)</f>
        <v>21</v>
      </c>
      <c r="X1150" s="57" t="str">
        <f>MID(Tabla1[[#This Row],[Aplicación]],14,6)</f>
        <v>212</v>
      </c>
    </row>
    <row r="1151" spans="1:24" hidden="1" x14ac:dyDescent="0.25">
      <c r="A1151" s="60">
        <v>220239000663</v>
      </c>
      <c r="B1151" s="43" t="s">
        <v>390</v>
      </c>
      <c r="C1151" s="61">
        <v>45292</v>
      </c>
      <c r="D1151" s="60">
        <v>22024001320</v>
      </c>
      <c r="E1151" s="43" t="s">
        <v>1228</v>
      </c>
      <c r="F1151" s="62">
        <v>45375</v>
      </c>
      <c r="G1151" s="43" t="s">
        <v>488</v>
      </c>
      <c r="H1151" s="43" t="s">
        <v>2615</v>
      </c>
      <c r="I1151" s="60">
        <v>220</v>
      </c>
      <c r="J1151" s="43" t="s">
        <v>489</v>
      </c>
      <c r="K1151" s="43" t="s">
        <v>489</v>
      </c>
      <c r="L1151" s="43" t="s">
        <v>399</v>
      </c>
      <c r="M1151" s="43" t="s">
        <v>395</v>
      </c>
      <c r="N1151" s="43" t="s">
        <v>396</v>
      </c>
      <c r="O1151" s="52" t="s">
        <v>321</v>
      </c>
      <c r="P1151" s="63" t="s">
        <v>276</v>
      </c>
      <c r="Q1151" s="57" t="str">
        <f>MID(Tabla1[[#This Row],[Aplicación]],14,1)</f>
        <v>2</v>
      </c>
      <c r="R1151" s="35" t="s">
        <v>265</v>
      </c>
      <c r="S1151" s="57" t="str">
        <f>MID(Tabla1[[#This Row],[Aplicación]],6,2)</f>
        <v>06</v>
      </c>
      <c r="T1151" s="54" t="str">
        <f>VLOOKUP(Tabla1[[#This Row],[AREA]],Hoja1!A:B,2,FALSE)</f>
        <v>06. Educación y cultura</v>
      </c>
      <c r="U1151" s="57" t="str">
        <f>MID(Tabla1[[#This Row],[Aplicación]],9,4)</f>
        <v>3321</v>
      </c>
      <c r="V1151" s="54" t="str">
        <f>VLOOKUP(Tabla1[[#This Row],[PROGRAMA]],Hoja1!A:B,2,FALSE)</f>
        <v>3321. Bibliotecas públicas</v>
      </c>
      <c r="W1151" s="57" t="str">
        <f>MID(Tabla1[[#This Row],[Aplicación]],14,2)</f>
        <v>22</v>
      </c>
      <c r="X1151" s="57" t="str">
        <f>MID(Tabla1[[#This Row],[Aplicación]],14,6)</f>
        <v>22799</v>
      </c>
    </row>
    <row r="1152" spans="1:24" hidden="1" x14ac:dyDescent="0.25">
      <c r="A1152" s="60">
        <v>220240004872</v>
      </c>
      <c r="B1152" s="43" t="s">
        <v>390</v>
      </c>
      <c r="C1152" s="61">
        <v>45356</v>
      </c>
      <c r="D1152" s="60">
        <v>22024002180</v>
      </c>
      <c r="E1152" s="43" t="s">
        <v>1234</v>
      </c>
      <c r="F1152" s="62">
        <v>13233</v>
      </c>
      <c r="G1152" s="43" t="s">
        <v>710</v>
      </c>
      <c r="H1152" s="43" t="s">
        <v>2616</v>
      </c>
      <c r="I1152" s="60">
        <v>220</v>
      </c>
      <c r="J1152" s="43" t="s">
        <v>398</v>
      </c>
      <c r="K1152" s="43" t="s">
        <v>398</v>
      </c>
      <c r="L1152" s="43" t="s">
        <v>399</v>
      </c>
      <c r="M1152" s="43" t="s">
        <v>395</v>
      </c>
      <c r="N1152" s="43" t="s">
        <v>396</v>
      </c>
      <c r="O1152" s="52" t="s">
        <v>321</v>
      </c>
      <c r="P1152" s="63" t="s">
        <v>276</v>
      </c>
      <c r="Q1152" s="57" t="str">
        <f>MID(Tabla1[[#This Row],[Aplicación]],14,1)</f>
        <v>2</v>
      </c>
      <c r="R1152" s="35" t="s">
        <v>265</v>
      </c>
      <c r="S1152" s="57" t="str">
        <f>MID(Tabla1[[#This Row],[Aplicación]],6,2)</f>
        <v>10</v>
      </c>
      <c r="T1152" s="54" t="str">
        <f>VLOOKUP(Tabla1[[#This Row],[AREA]],Hoja1!A:B,2,FALSE)</f>
        <v>10. Personas mayores, familia y servicios sociales</v>
      </c>
      <c r="U1152" s="57" t="str">
        <f>MID(Tabla1[[#This Row],[Aplicación]],9,4)</f>
        <v>2314</v>
      </c>
      <c r="V1152" s="54" t="str">
        <f>VLOOKUP(Tabla1[[#This Row],[PROGRAMA]],Hoja1!A:B,2,FALSE)</f>
        <v>2314. Centro de programas juveniles</v>
      </c>
      <c r="W1152" s="57" t="str">
        <f>MID(Tabla1[[#This Row],[Aplicación]],14,2)</f>
        <v>22</v>
      </c>
      <c r="X1152" s="57" t="str">
        <f>MID(Tabla1[[#This Row],[Aplicación]],14,6)</f>
        <v>22799</v>
      </c>
    </row>
    <row r="1153" spans="1:24" hidden="1" x14ac:dyDescent="0.25">
      <c r="A1153" s="60">
        <v>220240005058</v>
      </c>
      <c r="B1153" s="43" t="s">
        <v>673</v>
      </c>
      <c r="C1153" s="61">
        <v>45358</v>
      </c>
      <c r="D1153" s="60">
        <v>22024001444</v>
      </c>
      <c r="E1153" s="43" t="s">
        <v>1349</v>
      </c>
      <c r="F1153" s="62">
        <v>-278.3</v>
      </c>
      <c r="G1153" s="43" t="s">
        <v>69</v>
      </c>
      <c r="H1153" s="43" t="s">
        <v>2554</v>
      </c>
      <c r="I1153" s="60">
        <v>220</v>
      </c>
      <c r="J1153" s="43" t="s">
        <v>398</v>
      </c>
      <c r="K1153" s="43" t="s">
        <v>398</v>
      </c>
      <c r="L1153" s="43" t="s">
        <v>399</v>
      </c>
      <c r="M1153" s="43" t="s">
        <v>585</v>
      </c>
      <c r="N1153" s="43" t="s">
        <v>539</v>
      </c>
      <c r="O1153" s="52" t="s">
        <v>326</v>
      </c>
      <c r="P1153" s="63" t="s">
        <v>276</v>
      </c>
      <c r="Q1153" s="57" t="str">
        <f>MID(Tabla1[[#This Row],[Aplicación]],14,1)</f>
        <v>2</v>
      </c>
      <c r="R1153" s="35" t="s">
        <v>265</v>
      </c>
      <c r="S1153" s="57" t="str">
        <f>MID(Tabla1[[#This Row],[Aplicación]],6,2)</f>
        <v>06</v>
      </c>
      <c r="T1153" s="54" t="str">
        <f>VLOOKUP(Tabla1[[#This Row],[AREA]],Hoja1!A:B,2,FALSE)</f>
        <v>06. Educación y cultura</v>
      </c>
      <c r="U1153" s="57" t="str">
        <f>MID(Tabla1[[#This Row],[Aplicación]],9,4)</f>
        <v>3341</v>
      </c>
      <c r="V1153" s="54" t="str">
        <f>VLOOKUP(Tabla1[[#This Row],[PROGRAMA]],Hoja1!A:B,2,FALSE)</f>
        <v>3341. Coordinación de políticas culturales</v>
      </c>
      <c r="W1153" s="57" t="str">
        <f>MID(Tabla1[[#This Row],[Aplicación]],14,2)</f>
        <v>22</v>
      </c>
      <c r="X1153" s="57" t="str">
        <f>MID(Tabla1[[#This Row],[Aplicación]],14,6)</f>
        <v>22799</v>
      </c>
    </row>
    <row r="1154" spans="1:24" hidden="1" x14ac:dyDescent="0.25">
      <c r="A1154" s="60">
        <v>220240004880</v>
      </c>
      <c r="B1154" s="43" t="s">
        <v>673</v>
      </c>
      <c r="C1154" s="61">
        <v>45356</v>
      </c>
      <c r="D1154" s="60">
        <v>22024002827</v>
      </c>
      <c r="E1154" s="43" t="s">
        <v>1216</v>
      </c>
      <c r="F1154" s="62">
        <v>-195573.34</v>
      </c>
      <c r="G1154" s="43" t="s">
        <v>482</v>
      </c>
      <c r="H1154" s="43" t="s">
        <v>2617</v>
      </c>
      <c r="I1154" s="60">
        <v>220</v>
      </c>
      <c r="J1154" s="43" t="s">
        <v>398</v>
      </c>
      <c r="K1154" s="43" t="s">
        <v>398</v>
      </c>
      <c r="L1154" s="43" t="s">
        <v>399</v>
      </c>
      <c r="M1154" s="43" t="s">
        <v>395</v>
      </c>
      <c r="N1154" s="43" t="s">
        <v>396</v>
      </c>
      <c r="O1154" s="52" t="s">
        <v>321</v>
      </c>
      <c r="P1154" s="63" t="s">
        <v>276</v>
      </c>
      <c r="Q1154" s="57" t="str">
        <f>MID(Tabla1[[#This Row],[Aplicación]],14,1)</f>
        <v>2</v>
      </c>
      <c r="R1154" s="35" t="s">
        <v>265</v>
      </c>
      <c r="S1154" s="57" t="str">
        <f>MID(Tabla1[[#This Row],[Aplicación]],6,2)</f>
        <v>06</v>
      </c>
      <c r="T1154" s="54" t="str">
        <f>VLOOKUP(Tabla1[[#This Row],[AREA]],Hoja1!A:B,2,FALSE)</f>
        <v>06. Educación y cultura</v>
      </c>
      <c r="U1154" s="57" t="str">
        <f>MID(Tabla1[[#This Row],[Aplicación]],9,4)</f>
        <v>3231</v>
      </c>
      <c r="V1154" s="54" t="str">
        <f>VLOOKUP(Tabla1[[#This Row],[PROGRAMA]],Hoja1!A:B,2,FALSE)</f>
        <v>3231. Escuelas infantiles</v>
      </c>
      <c r="W1154" s="57" t="str">
        <f>MID(Tabla1[[#This Row],[Aplicación]],14,2)</f>
        <v>22</v>
      </c>
      <c r="X1154" s="57" t="str">
        <f>MID(Tabla1[[#This Row],[Aplicación]],14,6)</f>
        <v>22799</v>
      </c>
    </row>
    <row r="1155" spans="1:24" hidden="1" x14ac:dyDescent="0.25">
      <c r="A1155" s="60">
        <v>220240000809</v>
      </c>
      <c r="B1155" s="43" t="s">
        <v>390</v>
      </c>
      <c r="C1155" s="61">
        <v>45330</v>
      </c>
      <c r="D1155" s="60">
        <v>22024000762</v>
      </c>
      <c r="E1155" s="43" t="s">
        <v>1482</v>
      </c>
      <c r="F1155" s="62">
        <v>6001.6</v>
      </c>
      <c r="G1155" s="43" t="s">
        <v>31</v>
      </c>
      <c r="H1155" s="43" t="s">
        <v>2618</v>
      </c>
      <c r="I1155" s="60">
        <v>220</v>
      </c>
      <c r="J1155" s="43" t="s">
        <v>398</v>
      </c>
      <c r="K1155" s="43" t="s">
        <v>398</v>
      </c>
      <c r="L1155" s="43" t="s">
        <v>399</v>
      </c>
      <c r="M1155" s="43" t="s">
        <v>585</v>
      </c>
      <c r="N1155" s="43" t="s">
        <v>539</v>
      </c>
      <c r="O1155" s="52" t="s">
        <v>326</v>
      </c>
      <c r="P1155" s="63" t="s">
        <v>276</v>
      </c>
      <c r="Q1155" s="57">
        <v>2</v>
      </c>
      <c r="R1155" s="35" t="s">
        <v>265</v>
      </c>
      <c r="S1155" s="57" t="str">
        <f>MID(Tabla1[[#This Row],[Aplicación]],6,2)</f>
        <v>11</v>
      </c>
      <c r="T1155" s="54" t="str">
        <f>VLOOKUP(Tabla1[[#This Row],[AREA]],Hoja1!A:B,2,FALSE)</f>
        <v>11. Salud pública y seguridad ciudadana</v>
      </c>
      <c r="U1155" s="57">
        <v>1621</v>
      </c>
      <c r="V1155" s="54" t="str">
        <f>VLOOKUP(Tabla1[[#This Row],[PROGRAMA]],Hoja1!A:B,2,FALSE)</f>
        <v>1621. Recogida de residuos</v>
      </c>
      <c r="W1155" s="57">
        <v>22</v>
      </c>
      <c r="X1155" s="57">
        <v>22799</v>
      </c>
    </row>
    <row r="1156" spans="1:24" hidden="1" x14ac:dyDescent="0.25">
      <c r="A1156" s="60">
        <v>220240004881</v>
      </c>
      <c r="B1156" s="43" t="s">
        <v>673</v>
      </c>
      <c r="C1156" s="61">
        <v>45356</v>
      </c>
      <c r="D1156" s="60">
        <v>22024002083</v>
      </c>
      <c r="E1156" s="43" t="s">
        <v>1216</v>
      </c>
      <c r="F1156" s="62">
        <v>-109480</v>
      </c>
      <c r="G1156" s="43" t="s">
        <v>482</v>
      </c>
      <c r="H1156" s="43" t="s">
        <v>2619</v>
      </c>
      <c r="I1156" s="60">
        <v>220</v>
      </c>
      <c r="J1156" s="43" t="s">
        <v>398</v>
      </c>
      <c r="K1156" s="43" t="s">
        <v>398</v>
      </c>
      <c r="L1156" s="43" t="s">
        <v>399</v>
      </c>
      <c r="M1156" s="43" t="s">
        <v>395</v>
      </c>
      <c r="N1156" s="43" t="s">
        <v>396</v>
      </c>
      <c r="O1156" s="52" t="s">
        <v>321</v>
      </c>
      <c r="P1156" s="63" t="s">
        <v>276</v>
      </c>
      <c r="Q1156" s="57" t="str">
        <f>MID(Tabla1[[#This Row],[Aplicación]],14,1)</f>
        <v>2</v>
      </c>
      <c r="R1156" s="35" t="s">
        <v>265</v>
      </c>
      <c r="S1156" s="57" t="str">
        <f>MID(Tabla1[[#This Row],[Aplicación]],6,2)</f>
        <v>06</v>
      </c>
      <c r="T1156" s="54" t="str">
        <f>VLOOKUP(Tabla1[[#This Row],[AREA]],Hoja1!A:B,2,FALSE)</f>
        <v>06. Educación y cultura</v>
      </c>
      <c r="U1156" s="57" t="str">
        <f>MID(Tabla1[[#This Row],[Aplicación]],9,4)</f>
        <v>3231</v>
      </c>
      <c r="V1156" s="54" t="str">
        <f>VLOOKUP(Tabla1[[#This Row],[PROGRAMA]],Hoja1!A:B,2,FALSE)</f>
        <v>3231. Escuelas infantiles</v>
      </c>
      <c r="W1156" s="57" t="str">
        <f>MID(Tabla1[[#This Row],[Aplicación]],14,2)</f>
        <v>22</v>
      </c>
      <c r="X1156" s="57" t="str">
        <f>MID(Tabla1[[#This Row],[Aplicación]],14,6)</f>
        <v>22799</v>
      </c>
    </row>
    <row r="1157" spans="1:24" hidden="1" x14ac:dyDescent="0.25">
      <c r="A1157" s="60">
        <v>220240003063</v>
      </c>
      <c r="B1157" s="43" t="s">
        <v>390</v>
      </c>
      <c r="C1157" s="61">
        <v>45343</v>
      </c>
      <c r="D1157" s="60">
        <v>22024001756</v>
      </c>
      <c r="E1157" s="43" t="s">
        <v>1188</v>
      </c>
      <c r="F1157" s="62">
        <v>6488.02</v>
      </c>
      <c r="G1157" s="43" t="s">
        <v>749</v>
      </c>
      <c r="H1157" s="43" t="s">
        <v>2620</v>
      </c>
      <c r="I1157" s="60">
        <v>220</v>
      </c>
      <c r="J1157" s="43" t="s">
        <v>398</v>
      </c>
      <c r="K1157" s="43" t="s">
        <v>398</v>
      </c>
      <c r="L1157" s="43" t="s">
        <v>399</v>
      </c>
      <c r="M1157" s="43" t="s">
        <v>585</v>
      </c>
      <c r="N1157" s="43" t="s">
        <v>539</v>
      </c>
      <c r="O1157" s="52" t="s">
        <v>326</v>
      </c>
      <c r="P1157" s="63" t="s">
        <v>276</v>
      </c>
      <c r="Q1157" s="57" t="str">
        <f>MID(Tabla1[[#This Row],[Aplicación]],14,1)</f>
        <v>2</v>
      </c>
      <c r="R1157" s="35" t="s">
        <v>265</v>
      </c>
      <c r="S1157" s="57" t="str">
        <f>MID(Tabla1[[#This Row],[Aplicación]],6,2)</f>
        <v>01</v>
      </c>
      <c r="T1157" s="54" t="str">
        <f>VLOOKUP(Tabla1[[#This Row],[AREA]],Hoja1!A:B,2,FALSE)</f>
        <v>01. Alcaldía</v>
      </c>
      <c r="U1157" s="57" t="str">
        <f>MID(Tabla1[[#This Row],[Aplicación]],9,4)</f>
        <v>4331</v>
      </c>
      <c r="V1157" s="54" t="str">
        <f>VLOOKUP(Tabla1[[#This Row],[PROGRAMA]],Hoja1!A:B,2,FALSE)</f>
        <v>4331. Desarrollo empresarial</v>
      </c>
      <c r="W1157" s="57" t="str">
        <f>MID(Tabla1[[#This Row],[Aplicación]],14,2)</f>
        <v>22</v>
      </c>
      <c r="X1157" s="57" t="str">
        <f>MID(Tabla1[[#This Row],[Aplicación]],14,6)</f>
        <v>22799</v>
      </c>
    </row>
    <row r="1158" spans="1:24" hidden="1" x14ac:dyDescent="0.25">
      <c r="A1158" s="60">
        <v>220240004886</v>
      </c>
      <c r="B1158" s="43" t="s">
        <v>390</v>
      </c>
      <c r="C1158" s="61">
        <v>45356</v>
      </c>
      <c r="D1158" s="60">
        <v>22024003037</v>
      </c>
      <c r="E1158" s="43" t="s">
        <v>1216</v>
      </c>
      <c r="F1158" s="62">
        <v>41085.33</v>
      </c>
      <c r="G1158" s="43" t="s">
        <v>482</v>
      </c>
      <c r="H1158" s="43" t="s">
        <v>1652</v>
      </c>
      <c r="I1158" s="60">
        <v>220</v>
      </c>
      <c r="J1158" s="43" t="s">
        <v>398</v>
      </c>
      <c r="K1158" s="43" t="s">
        <v>398</v>
      </c>
      <c r="L1158" s="43" t="s">
        <v>399</v>
      </c>
      <c r="M1158" s="43" t="s">
        <v>395</v>
      </c>
      <c r="N1158" s="43" t="s">
        <v>396</v>
      </c>
      <c r="O1158" s="52" t="s">
        <v>321</v>
      </c>
      <c r="P1158" s="63" t="s">
        <v>276</v>
      </c>
      <c r="Q1158" s="57" t="str">
        <f>MID(Tabla1[[#This Row],[Aplicación]],14,1)</f>
        <v>2</v>
      </c>
      <c r="R1158" s="35" t="s">
        <v>265</v>
      </c>
      <c r="S1158" s="57" t="str">
        <f>MID(Tabla1[[#This Row],[Aplicación]],6,2)</f>
        <v>06</v>
      </c>
      <c r="T1158" s="54" t="str">
        <f>VLOOKUP(Tabla1[[#This Row],[AREA]],Hoja1!A:B,2,FALSE)</f>
        <v>06. Educación y cultura</v>
      </c>
      <c r="U1158" s="57" t="str">
        <f>MID(Tabla1[[#This Row],[Aplicación]],9,4)</f>
        <v>3231</v>
      </c>
      <c r="V1158" s="54" t="str">
        <f>VLOOKUP(Tabla1[[#This Row],[PROGRAMA]],Hoja1!A:B,2,FALSE)</f>
        <v>3231. Escuelas infantiles</v>
      </c>
      <c r="W1158" s="57" t="str">
        <f>MID(Tabla1[[#This Row],[Aplicación]],14,2)</f>
        <v>22</v>
      </c>
      <c r="X1158" s="57" t="str">
        <f>MID(Tabla1[[#This Row],[Aplicación]],14,6)</f>
        <v>22799</v>
      </c>
    </row>
    <row r="1159" spans="1:24" hidden="1" x14ac:dyDescent="0.25">
      <c r="A1159" s="60">
        <v>220240004401</v>
      </c>
      <c r="B1159" s="43" t="s">
        <v>702</v>
      </c>
      <c r="C1159" s="61">
        <v>45356</v>
      </c>
      <c r="D1159" s="60">
        <v>22024000940</v>
      </c>
      <c r="E1159" s="43" t="s">
        <v>1285</v>
      </c>
      <c r="F1159" s="62">
        <v>478.88</v>
      </c>
      <c r="G1159" s="43" t="s">
        <v>82</v>
      </c>
      <c r="H1159" s="43" t="s">
        <v>2621</v>
      </c>
      <c r="I1159" s="60">
        <v>300</v>
      </c>
      <c r="J1159" s="43" t="s">
        <v>398</v>
      </c>
      <c r="K1159" s="43" t="s">
        <v>398</v>
      </c>
      <c r="L1159" s="43" t="s">
        <v>413</v>
      </c>
      <c r="M1159" s="43" t="s">
        <v>395</v>
      </c>
      <c r="N1159" s="43" t="s">
        <v>396</v>
      </c>
      <c r="O1159" s="52" t="s">
        <v>325</v>
      </c>
      <c r="P1159" s="63" t="s">
        <v>276</v>
      </c>
      <c r="Q1159" s="57" t="str">
        <f>MID(Tabla1[[#This Row],[Aplicación]],14,1)</f>
        <v>2</v>
      </c>
      <c r="R1159" s="35" t="s">
        <v>265</v>
      </c>
      <c r="S1159" s="57" t="str">
        <f>MID(Tabla1[[#This Row],[Aplicación]],6,2)</f>
        <v>06</v>
      </c>
      <c r="T1159" s="54" t="str">
        <f>VLOOKUP(Tabla1[[#This Row],[AREA]],Hoja1!A:B,2,FALSE)</f>
        <v>06. Educación y cultura</v>
      </c>
      <c r="U1159" s="57" t="str">
        <f>MID(Tabla1[[#This Row],[Aplicación]],9,4)</f>
        <v>3232</v>
      </c>
      <c r="V1159" s="54" t="str">
        <f>VLOOKUP(Tabla1[[#This Row],[PROGRAMA]],Hoja1!A:B,2,FALSE)</f>
        <v>3232. Conservación y mantenimiento centros educación infantil y primaria</v>
      </c>
      <c r="W1159" s="57" t="str">
        <f>MID(Tabla1[[#This Row],[Aplicación]],14,2)</f>
        <v>21</v>
      </c>
      <c r="X1159" s="57" t="str">
        <f>MID(Tabla1[[#This Row],[Aplicación]],14,6)</f>
        <v>212</v>
      </c>
    </row>
    <row r="1160" spans="1:24" hidden="1" x14ac:dyDescent="0.25">
      <c r="A1160" s="60">
        <v>220240004403</v>
      </c>
      <c r="B1160" s="43" t="s">
        <v>702</v>
      </c>
      <c r="C1160" s="61">
        <v>45356</v>
      </c>
      <c r="D1160" s="60">
        <v>22024000940</v>
      </c>
      <c r="E1160" s="43" t="s">
        <v>1285</v>
      </c>
      <c r="F1160" s="62">
        <v>272.14999999999998</v>
      </c>
      <c r="G1160" s="43" t="s">
        <v>82</v>
      </c>
      <c r="H1160" s="43" t="s">
        <v>2622</v>
      </c>
      <c r="I1160" s="60">
        <v>300</v>
      </c>
      <c r="J1160" s="43" t="s">
        <v>398</v>
      </c>
      <c r="K1160" s="43" t="s">
        <v>398</v>
      </c>
      <c r="L1160" s="43" t="s">
        <v>413</v>
      </c>
      <c r="M1160" s="43" t="s">
        <v>395</v>
      </c>
      <c r="N1160" s="43" t="s">
        <v>396</v>
      </c>
      <c r="O1160" s="52" t="s">
        <v>325</v>
      </c>
      <c r="P1160" s="63" t="s">
        <v>276</v>
      </c>
      <c r="Q1160" s="57" t="str">
        <f>MID(Tabla1[[#This Row],[Aplicación]],14,1)</f>
        <v>2</v>
      </c>
      <c r="R1160" s="35" t="s">
        <v>265</v>
      </c>
      <c r="S1160" s="57" t="str">
        <f>MID(Tabla1[[#This Row],[Aplicación]],6,2)</f>
        <v>06</v>
      </c>
      <c r="T1160" s="54" t="str">
        <f>VLOOKUP(Tabla1[[#This Row],[AREA]],Hoja1!A:B,2,FALSE)</f>
        <v>06. Educación y cultura</v>
      </c>
      <c r="U1160" s="57" t="str">
        <f>MID(Tabla1[[#This Row],[Aplicación]],9,4)</f>
        <v>3232</v>
      </c>
      <c r="V1160" s="54" t="str">
        <f>VLOOKUP(Tabla1[[#This Row],[PROGRAMA]],Hoja1!A:B,2,FALSE)</f>
        <v>3232. Conservación y mantenimiento centros educación infantil y primaria</v>
      </c>
      <c r="W1160" s="57" t="str">
        <f>MID(Tabla1[[#This Row],[Aplicación]],14,2)</f>
        <v>21</v>
      </c>
      <c r="X1160" s="57" t="str">
        <f>MID(Tabla1[[#This Row],[Aplicación]],14,6)</f>
        <v>212</v>
      </c>
    </row>
    <row r="1161" spans="1:24" hidden="1" x14ac:dyDescent="0.25">
      <c r="A1161" s="60">
        <v>220240003386</v>
      </c>
      <c r="B1161" s="43" t="s">
        <v>702</v>
      </c>
      <c r="C1161" s="61">
        <v>45350</v>
      </c>
      <c r="D1161" s="60">
        <v>22024000941</v>
      </c>
      <c r="E1161" s="43" t="s">
        <v>1452</v>
      </c>
      <c r="F1161" s="62">
        <v>218.79</v>
      </c>
      <c r="G1161" s="43" t="s">
        <v>82</v>
      </c>
      <c r="H1161" s="43" t="s">
        <v>2623</v>
      </c>
      <c r="I1161" s="60">
        <v>300</v>
      </c>
      <c r="J1161" s="43" t="s">
        <v>398</v>
      </c>
      <c r="K1161" s="43" t="s">
        <v>398</v>
      </c>
      <c r="L1161" s="43" t="s">
        <v>413</v>
      </c>
      <c r="M1161" s="43" t="s">
        <v>395</v>
      </c>
      <c r="N1161" s="43" t="s">
        <v>396</v>
      </c>
      <c r="O1161" s="52" t="s">
        <v>325</v>
      </c>
      <c r="P1161" s="63" t="s">
        <v>276</v>
      </c>
      <c r="Q1161" s="57" t="str">
        <f>MID(Tabla1[[#This Row],[Aplicación]],14,1)</f>
        <v>2</v>
      </c>
      <c r="R1161" s="35" t="s">
        <v>265</v>
      </c>
      <c r="S1161" s="57" t="str">
        <f>MID(Tabla1[[#This Row],[Aplicación]],6,2)</f>
        <v>06</v>
      </c>
      <c r="T1161" s="54" t="str">
        <f>VLOOKUP(Tabla1[[#This Row],[AREA]],Hoja1!A:B,2,FALSE)</f>
        <v>06. Educación y cultura</v>
      </c>
      <c r="U1161" s="57" t="str">
        <f>MID(Tabla1[[#This Row],[Aplicación]],9,4)</f>
        <v>3321</v>
      </c>
      <c r="V1161" s="54" t="str">
        <f>VLOOKUP(Tabla1[[#This Row],[PROGRAMA]],Hoja1!A:B,2,FALSE)</f>
        <v>3321. Bibliotecas públicas</v>
      </c>
      <c r="W1161" s="57" t="str">
        <f>MID(Tabla1[[#This Row],[Aplicación]],14,2)</f>
        <v>21</v>
      </c>
      <c r="X1161" s="57" t="str">
        <f>MID(Tabla1[[#This Row],[Aplicación]],14,6)</f>
        <v>212</v>
      </c>
    </row>
    <row r="1162" spans="1:24" hidden="1" x14ac:dyDescent="0.25">
      <c r="A1162" s="60">
        <v>220240003605</v>
      </c>
      <c r="B1162" s="43" t="s">
        <v>702</v>
      </c>
      <c r="C1162" s="61">
        <v>45350</v>
      </c>
      <c r="D1162" s="60">
        <v>22024000078</v>
      </c>
      <c r="E1162" s="43" t="s">
        <v>1293</v>
      </c>
      <c r="F1162" s="62">
        <v>193.19</v>
      </c>
      <c r="G1162" s="43" t="s">
        <v>82</v>
      </c>
      <c r="H1162" s="43" t="s">
        <v>2624</v>
      </c>
      <c r="I1162" s="60">
        <v>300</v>
      </c>
      <c r="J1162" s="43" t="s">
        <v>398</v>
      </c>
      <c r="K1162" s="43" t="s">
        <v>398</v>
      </c>
      <c r="L1162" s="43" t="s">
        <v>413</v>
      </c>
      <c r="M1162" s="43" t="s">
        <v>395</v>
      </c>
      <c r="N1162" s="43" t="s">
        <v>396</v>
      </c>
      <c r="O1162" s="52" t="s">
        <v>325</v>
      </c>
      <c r="P1162" s="63" t="s">
        <v>276</v>
      </c>
      <c r="Q1162" s="57" t="str">
        <f>MID(Tabla1[[#This Row],[Aplicación]],14,1)</f>
        <v>2</v>
      </c>
      <c r="R1162" s="35" t="s">
        <v>265</v>
      </c>
      <c r="S1162" s="57" t="str">
        <f>MID(Tabla1[[#This Row],[Aplicación]],6,2)</f>
        <v>03</v>
      </c>
      <c r="T1162" s="54" t="str">
        <f>VLOOKUP(Tabla1[[#This Row],[AREA]],Hoja1!A:B,2,FALSE)</f>
        <v>03. Participación ciudadana y deportes</v>
      </c>
      <c r="U1162" s="57" t="str">
        <f>MID(Tabla1[[#This Row],[Aplicación]],9,4)</f>
        <v>9241</v>
      </c>
      <c r="V1162" s="54" t="str">
        <f>VLOOKUP(Tabla1[[#This Row],[PROGRAMA]],Hoja1!A:B,2,FALSE)</f>
        <v>9241. Participación ciudadana</v>
      </c>
      <c r="W1162" s="57" t="str">
        <f>MID(Tabla1[[#This Row],[Aplicación]],14,2)</f>
        <v>21</v>
      </c>
      <c r="X1162" s="57" t="str">
        <f>MID(Tabla1[[#This Row],[Aplicación]],14,6)</f>
        <v>212</v>
      </c>
    </row>
    <row r="1163" spans="1:24" hidden="1" x14ac:dyDescent="0.25">
      <c r="A1163" s="60">
        <v>220240004410</v>
      </c>
      <c r="B1163" s="43" t="s">
        <v>702</v>
      </c>
      <c r="C1163" s="61">
        <v>45356</v>
      </c>
      <c r="D1163" s="60">
        <v>22024000940</v>
      </c>
      <c r="E1163" s="43" t="s">
        <v>1285</v>
      </c>
      <c r="F1163" s="62">
        <v>172.64</v>
      </c>
      <c r="G1163" s="43" t="s">
        <v>82</v>
      </c>
      <c r="H1163" s="43" t="s">
        <v>2625</v>
      </c>
      <c r="I1163" s="60">
        <v>300</v>
      </c>
      <c r="J1163" s="43" t="s">
        <v>398</v>
      </c>
      <c r="K1163" s="43" t="s">
        <v>398</v>
      </c>
      <c r="L1163" s="43" t="s">
        <v>413</v>
      </c>
      <c r="M1163" s="43" t="s">
        <v>395</v>
      </c>
      <c r="N1163" s="43" t="s">
        <v>396</v>
      </c>
      <c r="O1163" s="52" t="s">
        <v>325</v>
      </c>
      <c r="P1163" s="63" t="s">
        <v>276</v>
      </c>
      <c r="Q1163" s="57" t="str">
        <f>MID(Tabla1[[#This Row],[Aplicación]],14,1)</f>
        <v>2</v>
      </c>
      <c r="R1163" s="35" t="s">
        <v>265</v>
      </c>
      <c r="S1163" s="57" t="str">
        <f>MID(Tabla1[[#This Row],[Aplicación]],6,2)</f>
        <v>06</v>
      </c>
      <c r="T1163" s="54" t="str">
        <f>VLOOKUP(Tabla1[[#This Row],[AREA]],Hoja1!A:B,2,FALSE)</f>
        <v>06. Educación y cultura</v>
      </c>
      <c r="U1163" s="57" t="str">
        <f>MID(Tabla1[[#This Row],[Aplicación]],9,4)</f>
        <v>3232</v>
      </c>
      <c r="V1163" s="54" t="str">
        <f>VLOOKUP(Tabla1[[#This Row],[PROGRAMA]],Hoja1!A:B,2,FALSE)</f>
        <v>3232. Conservación y mantenimiento centros educación infantil y primaria</v>
      </c>
      <c r="W1163" s="57" t="str">
        <f>MID(Tabla1[[#This Row],[Aplicación]],14,2)</f>
        <v>21</v>
      </c>
      <c r="X1163" s="57" t="str">
        <f>MID(Tabla1[[#This Row],[Aplicación]],14,6)</f>
        <v>212</v>
      </c>
    </row>
    <row r="1164" spans="1:24" hidden="1" x14ac:dyDescent="0.25">
      <c r="A1164" s="60">
        <v>220240004414</v>
      </c>
      <c r="B1164" s="43" t="s">
        <v>702</v>
      </c>
      <c r="C1164" s="61">
        <v>45356</v>
      </c>
      <c r="D1164" s="60">
        <v>22024000940</v>
      </c>
      <c r="E1164" s="43" t="s">
        <v>1285</v>
      </c>
      <c r="F1164" s="62">
        <v>120.69</v>
      </c>
      <c r="G1164" s="43" t="s">
        <v>82</v>
      </c>
      <c r="H1164" s="43" t="s">
        <v>2626</v>
      </c>
      <c r="I1164" s="60">
        <v>300</v>
      </c>
      <c r="J1164" s="43" t="s">
        <v>398</v>
      </c>
      <c r="K1164" s="43" t="s">
        <v>398</v>
      </c>
      <c r="L1164" s="43" t="s">
        <v>413</v>
      </c>
      <c r="M1164" s="43" t="s">
        <v>395</v>
      </c>
      <c r="N1164" s="43" t="s">
        <v>396</v>
      </c>
      <c r="O1164" s="52" t="s">
        <v>325</v>
      </c>
      <c r="P1164" s="63" t="s">
        <v>276</v>
      </c>
      <c r="Q1164" s="57" t="str">
        <f>MID(Tabla1[[#This Row],[Aplicación]],14,1)</f>
        <v>2</v>
      </c>
      <c r="R1164" s="35" t="s">
        <v>265</v>
      </c>
      <c r="S1164" s="57" t="str">
        <f>MID(Tabla1[[#This Row],[Aplicación]],6,2)</f>
        <v>06</v>
      </c>
      <c r="T1164" s="54" t="str">
        <f>VLOOKUP(Tabla1[[#This Row],[AREA]],Hoja1!A:B,2,FALSE)</f>
        <v>06. Educación y cultura</v>
      </c>
      <c r="U1164" s="57" t="str">
        <f>MID(Tabla1[[#This Row],[Aplicación]],9,4)</f>
        <v>3232</v>
      </c>
      <c r="V1164" s="54" t="str">
        <f>VLOOKUP(Tabla1[[#This Row],[PROGRAMA]],Hoja1!A:B,2,FALSE)</f>
        <v>3232. Conservación y mantenimiento centros educación infantil y primaria</v>
      </c>
      <c r="W1164" s="57" t="str">
        <f>MID(Tabla1[[#This Row],[Aplicación]],14,2)</f>
        <v>21</v>
      </c>
      <c r="X1164" s="57" t="str">
        <f>MID(Tabla1[[#This Row],[Aplicación]],14,6)</f>
        <v>212</v>
      </c>
    </row>
    <row r="1165" spans="1:24" hidden="1" x14ac:dyDescent="0.25">
      <c r="A1165" s="60">
        <v>220240005600</v>
      </c>
      <c r="B1165" s="43" t="s">
        <v>702</v>
      </c>
      <c r="C1165" s="61">
        <v>45364</v>
      </c>
      <c r="D1165" s="60">
        <v>22024000078</v>
      </c>
      <c r="E1165" s="43" t="s">
        <v>1293</v>
      </c>
      <c r="F1165" s="62">
        <v>118.71</v>
      </c>
      <c r="G1165" s="43" t="s">
        <v>82</v>
      </c>
      <c r="H1165" s="43" t="s">
        <v>2627</v>
      </c>
      <c r="I1165" s="60">
        <v>300</v>
      </c>
      <c r="J1165" s="43" t="s">
        <v>398</v>
      </c>
      <c r="K1165" s="43" t="s">
        <v>398</v>
      </c>
      <c r="L1165" s="43" t="s">
        <v>413</v>
      </c>
      <c r="M1165" s="43" t="s">
        <v>395</v>
      </c>
      <c r="N1165" s="43" t="s">
        <v>396</v>
      </c>
      <c r="O1165" s="52" t="s">
        <v>325</v>
      </c>
      <c r="P1165" s="63" t="s">
        <v>276</v>
      </c>
      <c r="Q1165" s="57" t="str">
        <f>MID(Tabla1[[#This Row],[Aplicación]],14,1)</f>
        <v>2</v>
      </c>
      <c r="R1165" s="35" t="s">
        <v>265</v>
      </c>
      <c r="S1165" s="57" t="str">
        <f>MID(Tabla1[[#This Row],[Aplicación]],6,2)</f>
        <v>03</v>
      </c>
      <c r="T1165" s="54" t="str">
        <f>VLOOKUP(Tabla1[[#This Row],[AREA]],Hoja1!A:B,2,FALSE)</f>
        <v>03. Participación ciudadana y deportes</v>
      </c>
      <c r="U1165" s="57" t="str">
        <f>MID(Tabla1[[#This Row],[Aplicación]],9,4)</f>
        <v>9241</v>
      </c>
      <c r="V1165" s="54" t="str">
        <f>VLOOKUP(Tabla1[[#This Row],[PROGRAMA]],Hoja1!A:B,2,FALSE)</f>
        <v>9241. Participación ciudadana</v>
      </c>
      <c r="W1165" s="57" t="str">
        <f>MID(Tabla1[[#This Row],[Aplicación]],14,2)</f>
        <v>21</v>
      </c>
      <c r="X1165" s="57" t="str">
        <f>MID(Tabla1[[#This Row],[Aplicación]],14,6)</f>
        <v>212</v>
      </c>
    </row>
    <row r="1166" spans="1:24" hidden="1" x14ac:dyDescent="0.25">
      <c r="A1166" s="60">
        <v>220240003607</v>
      </c>
      <c r="B1166" s="43" t="s">
        <v>702</v>
      </c>
      <c r="C1166" s="61">
        <v>45350</v>
      </c>
      <c r="D1166" s="60">
        <v>22024000078</v>
      </c>
      <c r="E1166" s="43" t="s">
        <v>1293</v>
      </c>
      <c r="F1166" s="62">
        <v>116.05</v>
      </c>
      <c r="G1166" s="43" t="s">
        <v>82</v>
      </c>
      <c r="H1166" s="43" t="s">
        <v>2628</v>
      </c>
      <c r="I1166" s="60">
        <v>300</v>
      </c>
      <c r="J1166" s="43" t="s">
        <v>398</v>
      </c>
      <c r="K1166" s="43" t="s">
        <v>398</v>
      </c>
      <c r="L1166" s="43" t="s">
        <v>413</v>
      </c>
      <c r="M1166" s="43" t="s">
        <v>395</v>
      </c>
      <c r="N1166" s="43" t="s">
        <v>396</v>
      </c>
      <c r="O1166" s="52" t="s">
        <v>325</v>
      </c>
      <c r="P1166" s="63" t="s">
        <v>276</v>
      </c>
      <c r="Q1166" s="57" t="str">
        <f>MID(Tabla1[[#This Row],[Aplicación]],14,1)</f>
        <v>2</v>
      </c>
      <c r="R1166" s="35" t="s">
        <v>265</v>
      </c>
      <c r="S1166" s="57" t="str">
        <f>MID(Tabla1[[#This Row],[Aplicación]],6,2)</f>
        <v>03</v>
      </c>
      <c r="T1166" s="54" t="str">
        <f>VLOOKUP(Tabla1[[#This Row],[AREA]],Hoja1!A:B,2,FALSE)</f>
        <v>03. Participación ciudadana y deportes</v>
      </c>
      <c r="U1166" s="57" t="str">
        <f>MID(Tabla1[[#This Row],[Aplicación]],9,4)</f>
        <v>9241</v>
      </c>
      <c r="V1166" s="54" t="str">
        <f>VLOOKUP(Tabla1[[#This Row],[PROGRAMA]],Hoja1!A:B,2,FALSE)</f>
        <v>9241. Participación ciudadana</v>
      </c>
      <c r="W1166" s="57" t="str">
        <f>MID(Tabla1[[#This Row],[Aplicación]],14,2)</f>
        <v>21</v>
      </c>
      <c r="X1166" s="57" t="str">
        <f>MID(Tabla1[[#This Row],[Aplicación]],14,6)</f>
        <v>212</v>
      </c>
    </row>
    <row r="1167" spans="1:24" hidden="1" x14ac:dyDescent="0.25">
      <c r="A1167" s="60">
        <v>220240003568</v>
      </c>
      <c r="B1167" s="43" t="s">
        <v>702</v>
      </c>
      <c r="C1167" s="61">
        <v>45350</v>
      </c>
      <c r="D1167" s="60">
        <v>22024000484</v>
      </c>
      <c r="E1167" s="43" t="s">
        <v>1323</v>
      </c>
      <c r="F1167" s="62">
        <v>86.98</v>
      </c>
      <c r="G1167" s="43" t="s">
        <v>82</v>
      </c>
      <c r="H1167" s="43" t="s">
        <v>2629</v>
      </c>
      <c r="I1167" s="60">
        <v>300</v>
      </c>
      <c r="J1167" s="43" t="s">
        <v>398</v>
      </c>
      <c r="K1167" s="43" t="s">
        <v>398</v>
      </c>
      <c r="L1167" s="43" t="s">
        <v>413</v>
      </c>
      <c r="M1167" s="43" t="s">
        <v>395</v>
      </c>
      <c r="N1167" s="43" t="s">
        <v>396</v>
      </c>
      <c r="O1167" s="52" t="s">
        <v>325</v>
      </c>
      <c r="P1167" s="63" t="s">
        <v>276</v>
      </c>
      <c r="Q1167" s="57" t="str">
        <f>MID(Tabla1[[#This Row],[Aplicación]],14,1)</f>
        <v>2</v>
      </c>
      <c r="R1167" s="35" t="s">
        <v>265</v>
      </c>
      <c r="S1167" s="57" t="str">
        <f>MID(Tabla1[[#This Row],[Aplicación]],6,2)</f>
        <v>10</v>
      </c>
      <c r="T1167" s="54" t="str">
        <f>VLOOKUP(Tabla1[[#This Row],[AREA]],Hoja1!A:B,2,FALSE)</f>
        <v>10. Personas mayores, familia y servicios sociales</v>
      </c>
      <c r="U1167" s="57" t="str">
        <f>MID(Tabla1[[#This Row],[Aplicación]],9,4)</f>
        <v>2312</v>
      </c>
      <c r="V1167" s="54" t="str">
        <f>VLOOKUP(Tabla1[[#This Row],[PROGRAMA]],Hoja1!A:B,2,FALSE)</f>
        <v>2312. Iniciativas sociales</v>
      </c>
      <c r="W1167" s="57" t="str">
        <f>MID(Tabla1[[#This Row],[Aplicación]],14,2)</f>
        <v>21</v>
      </c>
      <c r="X1167" s="57" t="str">
        <f>MID(Tabla1[[#This Row],[Aplicación]],14,6)</f>
        <v>212</v>
      </c>
    </row>
    <row r="1168" spans="1:24" hidden="1" x14ac:dyDescent="0.25">
      <c r="A1168" s="60">
        <v>220240005598</v>
      </c>
      <c r="B1168" s="43" t="s">
        <v>702</v>
      </c>
      <c r="C1168" s="61">
        <v>45364</v>
      </c>
      <c r="D1168" s="60">
        <v>22024000078</v>
      </c>
      <c r="E1168" s="43" t="s">
        <v>1293</v>
      </c>
      <c r="F1168" s="62">
        <v>83.95</v>
      </c>
      <c r="G1168" s="43" t="s">
        <v>82</v>
      </c>
      <c r="H1168" s="43" t="s">
        <v>2630</v>
      </c>
      <c r="I1168" s="60">
        <v>300</v>
      </c>
      <c r="J1168" s="43" t="s">
        <v>398</v>
      </c>
      <c r="K1168" s="43" t="s">
        <v>398</v>
      </c>
      <c r="L1168" s="43" t="s">
        <v>413</v>
      </c>
      <c r="M1168" s="43" t="s">
        <v>395</v>
      </c>
      <c r="N1168" s="43" t="s">
        <v>396</v>
      </c>
      <c r="O1168" s="52" t="s">
        <v>325</v>
      </c>
      <c r="P1168" s="63" t="s">
        <v>276</v>
      </c>
      <c r="Q1168" s="57" t="str">
        <f>MID(Tabla1[[#This Row],[Aplicación]],14,1)</f>
        <v>2</v>
      </c>
      <c r="R1168" s="35" t="s">
        <v>265</v>
      </c>
      <c r="S1168" s="57" t="str">
        <f>MID(Tabla1[[#This Row],[Aplicación]],6,2)</f>
        <v>03</v>
      </c>
      <c r="T1168" s="54" t="str">
        <f>VLOOKUP(Tabla1[[#This Row],[AREA]],Hoja1!A:B,2,FALSE)</f>
        <v>03. Participación ciudadana y deportes</v>
      </c>
      <c r="U1168" s="57" t="str">
        <f>MID(Tabla1[[#This Row],[Aplicación]],9,4)</f>
        <v>9241</v>
      </c>
      <c r="V1168" s="54" t="str">
        <f>VLOOKUP(Tabla1[[#This Row],[PROGRAMA]],Hoja1!A:B,2,FALSE)</f>
        <v>9241. Participación ciudadana</v>
      </c>
      <c r="W1168" s="57" t="str">
        <f>MID(Tabla1[[#This Row],[Aplicación]],14,2)</f>
        <v>21</v>
      </c>
      <c r="X1168" s="57" t="str">
        <f>MID(Tabla1[[#This Row],[Aplicación]],14,6)</f>
        <v>212</v>
      </c>
    </row>
    <row r="1169" spans="1:24" hidden="1" x14ac:dyDescent="0.25">
      <c r="A1169" s="60">
        <v>220240004310</v>
      </c>
      <c r="B1169" s="43" t="s">
        <v>702</v>
      </c>
      <c r="C1169" s="61">
        <v>45356</v>
      </c>
      <c r="D1169" s="60">
        <v>22024000749</v>
      </c>
      <c r="E1169" s="43" t="s">
        <v>1290</v>
      </c>
      <c r="F1169" s="62">
        <v>82.8</v>
      </c>
      <c r="G1169" s="43" t="s">
        <v>82</v>
      </c>
      <c r="H1169" s="43" t="s">
        <v>2631</v>
      </c>
      <c r="I1169" s="60">
        <v>300</v>
      </c>
      <c r="J1169" s="43" t="s">
        <v>398</v>
      </c>
      <c r="K1169" s="43" t="s">
        <v>398</v>
      </c>
      <c r="L1169" s="43" t="s">
        <v>413</v>
      </c>
      <c r="M1169" s="43" t="s">
        <v>395</v>
      </c>
      <c r="N1169" s="43" t="s">
        <v>396</v>
      </c>
      <c r="O1169" s="52" t="s">
        <v>325</v>
      </c>
      <c r="P1169" s="63" t="s">
        <v>276</v>
      </c>
      <c r="Q1169" s="57" t="str">
        <f>MID(Tabla1[[#This Row],[Aplicación]],14,1)</f>
        <v>2</v>
      </c>
      <c r="R1169" s="35" t="s">
        <v>265</v>
      </c>
      <c r="S1169" s="57" t="str">
        <f>MID(Tabla1[[#This Row],[Aplicación]],6,2)</f>
        <v>02</v>
      </c>
      <c r="T1169" s="54" t="str">
        <f>VLOOKUP(Tabla1[[#This Row],[AREA]],Hoja1!A:B,2,FALSE)</f>
        <v>02. Urbanismo y vivienda</v>
      </c>
      <c r="U1169" s="57" t="str">
        <f>MID(Tabla1[[#This Row],[Aplicación]],9,4)</f>
        <v>9332</v>
      </c>
      <c r="V1169" s="54" t="str">
        <f>VLOOKUP(Tabla1[[#This Row],[PROGRAMA]],Hoja1!A:B,2,FALSE)</f>
        <v>9332. Mantenimiento de edificios e instalaciones municipales</v>
      </c>
      <c r="W1169" s="57" t="str">
        <f>MID(Tabla1[[#This Row],[Aplicación]],14,2)</f>
        <v>21</v>
      </c>
      <c r="X1169" s="57" t="str">
        <f>MID(Tabla1[[#This Row],[Aplicación]],14,6)</f>
        <v>212</v>
      </c>
    </row>
    <row r="1170" spans="1:24" hidden="1" x14ac:dyDescent="0.25">
      <c r="A1170" s="60">
        <v>220240007706</v>
      </c>
      <c r="B1170" s="43" t="s">
        <v>702</v>
      </c>
      <c r="C1170" s="61">
        <v>45372</v>
      </c>
      <c r="D1170" s="60">
        <v>22024000485</v>
      </c>
      <c r="E1170" s="43" t="s">
        <v>1323</v>
      </c>
      <c r="F1170" s="62">
        <v>81.99</v>
      </c>
      <c r="G1170" s="43" t="s">
        <v>82</v>
      </c>
      <c r="H1170" s="43" t="s">
        <v>2632</v>
      </c>
      <c r="I1170" s="60">
        <v>300</v>
      </c>
      <c r="J1170" s="43" t="s">
        <v>398</v>
      </c>
      <c r="K1170" s="43" t="s">
        <v>398</v>
      </c>
      <c r="L1170" s="43" t="s">
        <v>413</v>
      </c>
      <c r="M1170" s="43" t="s">
        <v>395</v>
      </c>
      <c r="N1170" s="43" t="s">
        <v>396</v>
      </c>
      <c r="O1170" s="52" t="s">
        <v>325</v>
      </c>
      <c r="P1170" s="63" t="s">
        <v>276</v>
      </c>
      <c r="Q1170" s="57" t="str">
        <f>MID(Tabla1[[#This Row],[Aplicación]],14,1)</f>
        <v>2</v>
      </c>
      <c r="R1170" s="35" t="s">
        <v>265</v>
      </c>
      <c r="S1170" s="57" t="str">
        <f>MID(Tabla1[[#This Row],[Aplicación]],6,2)</f>
        <v>10</v>
      </c>
      <c r="T1170" s="54" t="str">
        <f>VLOOKUP(Tabla1[[#This Row],[AREA]],Hoja1!A:B,2,FALSE)</f>
        <v>10. Personas mayores, familia y servicios sociales</v>
      </c>
      <c r="U1170" s="57" t="str">
        <f>MID(Tabla1[[#This Row],[Aplicación]],9,4)</f>
        <v>2312</v>
      </c>
      <c r="V1170" s="54" t="str">
        <f>VLOOKUP(Tabla1[[#This Row],[PROGRAMA]],Hoja1!A:B,2,FALSE)</f>
        <v>2312. Iniciativas sociales</v>
      </c>
      <c r="W1170" s="57" t="str">
        <f>MID(Tabla1[[#This Row],[Aplicación]],14,2)</f>
        <v>21</v>
      </c>
      <c r="X1170" s="57" t="str">
        <f>MID(Tabla1[[#This Row],[Aplicación]],14,6)</f>
        <v>212</v>
      </c>
    </row>
    <row r="1171" spans="1:24" hidden="1" x14ac:dyDescent="0.25">
      <c r="A1171" s="60">
        <v>220240003599</v>
      </c>
      <c r="B1171" s="43" t="s">
        <v>702</v>
      </c>
      <c r="C1171" s="61">
        <v>45350</v>
      </c>
      <c r="D1171" s="60">
        <v>22024000078</v>
      </c>
      <c r="E1171" s="43" t="s">
        <v>1293</v>
      </c>
      <c r="F1171" s="62">
        <v>75.95</v>
      </c>
      <c r="G1171" s="43" t="s">
        <v>82</v>
      </c>
      <c r="H1171" s="43" t="s">
        <v>2633</v>
      </c>
      <c r="I1171" s="60">
        <v>300</v>
      </c>
      <c r="J1171" s="43" t="s">
        <v>398</v>
      </c>
      <c r="K1171" s="43" t="s">
        <v>398</v>
      </c>
      <c r="L1171" s="43" t="s">
        <v>413</v>
      </c>
      <c r="M1171" s="43" t="s">
        <v>395</v>
      </c>
      <c r="N1171" s="43" t="s">
        <v>396</v>
      </c>
      <c r="O1171" s="52" t="s">
        <v>325</v>
      </c>
      <c r="P1171" s="63" t="s">
        <v>276</v>
      </c>
      <c r="Q1171" s="57" t="str">
        <f>MID(Tabla1[[#This Row],[Aplicación]],14,1)</f>
        <v>2</v>
      </c>
      <c r="R1171" s="35" t="s">
        <v>265</v>
      </c>
      <c r="S1171" s="57" t="str">
        <f>MID(Tabla1[[#This Row],[Aplicación]],6,2)</f>
        <v>03</v>
      </c>
      <c r="T1171" s="54" t="str">
        <f>VLOOKUP(Tabla1[[#This Row],[AREA]],Hoja1!A:B,2,FALSE)</f>
        <v>03. Participación ciudadana y deportes</v>
      </c>
      <c r="U1171" s="57" t="str">
        <f>MID(Tabla1[[#This Row],[Aplicación]],9,4)</f>
        <v>9241</v>
      </c>
      <c r="V1171" s="54" t="str">
        <f>VLOOKUP(Tabla1[[#This Row],[PROGRAMA]],Hoja1!A:B,2,FALSE)</f>
        <v>9241. Participación ciudadana</v>
      </c>
      <c r="W1171" s="57" t="str">
        <f>MID(Tabla1[[#This Row],[Aplicación]],14,2)</f>
        <v>21</v>
      </c>
      <c r="X1171" s="57" t="str">
        <f>MID(Tabla1[[#This Row],[Aplicación]],14,6)</f>
        <v>212</v>
      </c>
    </row>
    <row r="1172" spans="1:24" hidden="1" x14ac:dyDescent="0.25">
      <c r="A1172" s="60">
        <v>220240003568</v>
      </c>
      <c r="B1172" s="43" t="s">
        <v>702</v>
      </c>
      <c r="C1172" s="61">
        <v>45350</v>
      </c>
      <c r="D1172" s="60">
        <v>22024000485</v>
      </c>
      <c r="E1172" s="43" t="s">
        <v>1323</v>
      </c>
      <c r="F1172" s="62">
        <v>68.67</v>
      </c>
      <c r="G1172" s="43" t="s">
        <v>82</v>
      </c>
      <c r="H1172" s="43" t="s">
        <v>2629</v>
      </c>
      <c r="I1172" s="60">
        <v>300</v>
      </c>
      <c r="J1172" s="43" t="s">
        <v>398</v>
      </c>
      <c r="K1172" s="43" t="s">
        <v>398</v>
      </c>
      <c r="L1172" s="43" t="s">
        <v>413</v>
      </c>
      <c r="M1172" s="43" t="s">
        <v>395</v>
      </c>
      <c r="N1172" s="43" t="s">
        <v>396</v>
      </c>
      <c r="O1172" s="52" t="s">
        <v>325</v>
      </c>
      <c r="P1172" s="63" t="s">
        <v>276</v>
      </c>
      <c r="Q1172" s="57" t="str">
        <f>MID(Tabla1[[#This Row],[Aplicación]],14,1)</f>
        <v>2</v>
      </c>
      <c r="R1172" s="35" t="s">
        <v>265</v>
      </c>
      <c r="S1172" s="57" t="str">
        <f>MID(Tabla1[[#This Row],[Aplicación]],6,2)</f>
        <v>10</v>
      </c>
      <c r="T1172" s="54" t="str">
        <f>VLOOKUP(Tabla1[[#This Row],[AREA]],Hoja1!A:B,2,FALSE)</f>
        <v>10. Personas mayores, familia y servicios sociales</v>
      </c>
      <c r="U1172" s="57" t="str">
        <f>MID(Tabla1[[#This Row],[Aplicación]],9,4)</f>
        <v>2312</v>
      </c>
      <c r="V1172" s="54" t="str">
        <f>VLOOKUP(Tabla1[[#This Row],[PROGRAMA]],Hoja1!A:B,2,FALSE)</f>
        <v>2312. Iniciativas sociales</v>
      </c>
      <c r="W1172" s="57" t="str">
        <f>MID(Tabla1[[#This Row],[Aplicación]],14,2)</f>
        <v>21</v>
      </c>
      <c r="X1172" s="57" t="str">
        <f>MID(Tabla1[[#This Row],[Aplicación]],14,6)</f>
        <v>212</v>
      </c>
    </row>
    <row r="1173" spans="1:24" hidden="1" x14ac:dyDescent="0.25">
      <c r="A1173" s="60">
        <v>220240001569</v>
      </c>
      <c r="B1173" s="43" t="s">
        <v>702</v>
      </c>
      <c r="C1173" s="61">
        <v>45341</v>
      </c>
      <c r="D1173" s="60">
        <v>22024000941</v>
      </c>
      <c r="E1173" s="43" t="s">
        <v>1452</v>
      </c>
      <c r="F1173" s="62">
        <v>68.38</v>
      </c>
      <c r="G1173" s="43" t="s">
        <v>82</v>
      </c>
      <c r="H1173" s="43" t="s">
        <v>2634</v>
      </c>
      <c r="I1173" s="60">
        <v>300</v>
      </c>
      <c r="J1173" s="43" t="s">
        <v>398</v>
      </c>
      <c r="K1173" s="43" t="s">
        <v>398</v>
      </c>
      <c r="L1173" s="43" t="s">
        <v>413</v>
      </c>
      <c r="M1173" s="43" t="s">
        <v>395</v>
      </c>
      <c r="N1173" s="43" t="s">
        <v>396</v>
      </c>
      <c r="O1173" s="52" t="s">
        <v>325</v>
      </c>
      <c r="P1173" s="63" t="s">
        <v>276</v>
      </c>
      <c r="Q1173" s="57" t="str">
        <f>MID(Tabla1[[#This Row],[Aplicación]],14,1)</f>
        <v>2</v>
      </c>
      <c r="R1173" s="35" t="s">
        <v>265</v>
      </c>
      <c r="S1173" s="57" t="str">
        <f>MID(Tabla1[[#This Row],[Aplicación]],6,2)</f>
        <v>06</v>
      </c>
      <c r="T1173" s="54" t="str">
        <f>VLOOKUP(Tabla1[[#This Row],[AREA]],Hoja1!A:B,2,FALSE)</f>
        <v>06. Educación y cultura</v>
      </c>
      <c r="U1173" s="57" t="str">
        <f>MID(Tabla1[[#This Row],[Aplicación]],9,4)</f>
        <v>3321</v>
      </c>
      <c r="V1173" s="54" t="str">
        <f>VLOOKUP(Tabla1[[#This Row],[PROGRAMA]],Hoja1!A:B,2,FALSE)</f>
        <v>3321. Bibliotecas públicas</v>
      </c>
      <c r="W1173" s="57" t="str">
        <f>MID(Tabla1[[#This Row],[Aplicación]],14,2)</f>
        <v>21</v>
      </c>
      <c r="X1173" s="57" t="str">
        <f>MID(Tabla1[[#This Row],[Aplicación]],14,6)</f>
        <v>212</v>
      </c>
    </row>
    <row r="1174" spans="1:24" hidden="1" x14ac:dyDescent="0.25">
      <c r="A1174" s="60">
        <v>220240005630</v>
      </c>
      <c r="B1174" s="43" t="s">
        <v>702</v>
      </c>
      <c r="C1174" s="61">
        <v>45364</v>
      </c>
      <c r="D1174" s="60">
        <v>22024000940</v>
      </c>
      <c r="E1174" s="43" t="s">
        <v>1285</v>
      </c>
      <c r="F1174" s="62">
        <v>60.46</v>
      </c>
      <c r="G1174" s="43" t="s">
        <v>82</v>
      </c>
      <c r="H1174" s="43" t="s">
        <v>2635</v>
      </c>
      <c r="I1174" s="60">
        <v>300</v>
      </c>
      <c r="J1174" s="43" t="s">
        <v>398</v>
      </c>
      <c r="K1174" s="43" t="s">
        <v>398</v>
      </c>
      <c r="L1174" s="43" t="s">
        <v>413</v>
      </c>
      <c r="M1174" s="43" t="s">
        <v>395</v>
      </c>
      <c r="N1174" s="43" t="s">
        <v>396</v>
      </c>
      <c r="O1174" s="52" t="s">
        <v>325</v>
      </c>
      <c r="P1174" s="63" t="s">
        <v>276</v>
      </c>
      <c r="Q1174" s="57" t="str">
        <f>MID(Tabla1[[#This Row],[Aplicación]],14,1)</f>
        <v>2</v>
      </c>
      <c r="R1174" s="35" t="s">
        <v>265</v>
      </c>
      <c r="S1174" s="57" t="str">
        <f>MID(Tabla1[[#This Row],[Aplicación]],6,2)</f>
        <v>06</v>
      </c>
      <c r="T1174" s="54" t="str">
        <f>VLOOKUP(Tabla1[[#This Row],[AREA]],Hoja1!A:B,2,FALSE)</f>
        <v>06. Educación y cultura</v>
      </c>
      <c r="U1174" s="57" t="str">
        <f>MID(Tabla1[[#This Row],[Aplicación]],9,4)</f>
        <v>3232</v>
      </c>
      <c r="V1174" s="54" t="str">
        <f>VLOOKUP(Tabla1[[#This Row],[PROGRAMA]],Hoja1!A:B,2,FALSE)</f>
        <v>3232. Conservación y mantenimiento centros educación infantil y primaria</v>
      </c>
      <c r="W1174" s="57" t="str">
        <f>MID(Tabla1[[#This Row],[Aplicación]],14,2)</f>
        <v>21</v>
      </c>
      <c r="X1174" s="57" t="str">
        <f>MID(Tabla1[[#This Row],[Aplicación]],14,6)</f>
        <v>212</v>
      </c>
    </row>
    <row r="1175" spans="1:24" hidden="1" x14ac:dyDescent="0.25">
      <c r="A1175" s="60">
        <v>220240005627</v>
      </c>
      <c r="B1175" s="43" t="s">
        <v>702</v>
      </c>
      <c r="C1175" s="61">
        <v>45364</v>
      </c>
      <c r="D1175" s="60">
        <v>22024000940</v>
      </c>
      <c r="E1175" s="43" t="s">
        <v>1285</v>
      </c>
      <c r="F1175" s="62">
        <v>57.09</v>
      </c>
      <c r="G1175" s="43" t="s">
        <v>82</v>
      </c>
      <c r="H1175" s="43" t="s">
        <v>2636</v>
      </c>
      <c r="I1175" s="60">
        <v>300</v>
      </c>
      <c r="J1175" s="43" t="s">
        <v>398</v>
      </c>
      <c r="K1175" s="43" t="s">
        <v>398</v>
      </c>
      <c r="L1175" s="43" t="s">
        <v>413</v>
      </c>
      <c r="M1175" s="43" t="s">
        <v>395</v>
      </c>
      <c r="N1175" s="43" t="s">
        <v>396</v>
      </c>
      <c r="O1175" s="52" t="s">
        <v>325</v>
      </c>
      <c r="P1175" s="63" t="s">
        <v>276</v>
      </c>
      <c r="Q1175" s="57" t="str">
        <f>MID(Tabla1[[#This Row],[Aplicación]],14,1)</f>
        <v>2</v>
      </c>
      <c r="R1175" s="35" t="s">
        <v>265</v>
      </c>
      <c r="S1175" s="57" t="str">
        <f>MID(Tabla1[[#This Row],[Aplicación]],6,2)</f>
        <v>06</v>
      </c>
      <c r="T1175" s="54" t="str">
        <f>VLOOKUP(Tabla1[[#This Row],[AREA]],Hoja1!A:B,2,FALSE)</f>
        <v>06. Educación y cultura</v>
      </c>
      <c r="U1175" s="57" t="str">
        <f>MID(Tabla1[[#This Row],[Aplicación]],9,4)</f>
        <v>3232</v>
      </c>
      <c r="V1175" s="54" t="str">
        <f>VLOOKUP(Tabla1[[#This Row],[PROGRAMA]],Hoja1!A:B,2,FALSE)</f>
        <v>3232. Conservación y mantenimiento centros educación infantil y primaria</v>
      </c>
      <c r="W1175" s="57" t="str">
        <f>MID(Tabla1[[#This Row],[Aplicación]],14,2)</f>
        <v>21</v>
      </c>
      <c r="X1175" s="57" t="str">
        <f>MID(Tabla1[[#This Row],[Aplicación]],14,6)</f>
        <v>212</v>
      </c>
    </row>
    <row r="1176" spans="1:24" hidden="1" x14ac:dyDescent="0.25">
      <c r="A1176" s="60">
        <v>220240005623</v>
      </c>
      <c r="B1176" s="43" t="s">
        <v>702</v>
      </c>
      <c r="C1176" s="61">
        <v>45364</v>
      </c>
      <c r="D1176" s="60">
        <v>22024000940</v>
      </c>
      <c r="E1176" s="43" t="s">
        <v>1285</v>
      </c>
      <c r="F1176" s="62">
        <v>56.31</v>
      </c>
      <c r="G1176" s="43" t="s">
        <v>82</v>
      </c>
      <c r="H1176" s="43" t="s">
        <v>2637</v>
      </c>
      <c r="I1176" s="60">
        <v>300</v>
      </c>
      <c r="J1176" s="43" t="s">
        <v>398</v>
      </c>
      <c r="K1176" s="43" t="s">
        <v>398</v>
      </c>
      <c r="L1176" s="43" t="s">
        <v>413</v>
      </c>
      <c r="M1176" s="43" t="s">
        <v>395</v>
      </c>
      <c r="N1176" s="43" t="s">
        <v>396</v>
      </c>
      <c r="O1176" s="52" t="s">
        <v>325</v>
      </c>
      <c r="P1176" s="63" t="s">
        <v>276</v>
      </c>
      <c r="Q1176" s="57" t="str">
        <f>MID(Tabla1[[#This Row],[Aplicación]],14,1)</f>
        <v>2</v>
      </c>
      <c r="R1176" s="35" t="s">
        <v>265</v>
      </c>
      <c r="S1176" s="57" t="str">
        <f>MID(Tabla1[[#This Row],[Aplicación]],6,2)</f>
        <v>06</v>
      </c>
      <c r="T1176" s="54" t="str">
        <f>VLOOKUP(Tabla1[[#This Row],[AREA]],Hoja1!A:B,2,FALSE)</f>
        <v>06. Educación y cultura</v>
      </c>
      <c r="U1176" s="57" t="str">
        <f>MID(Tabla1[[#This Row],[Aplicación]],9,4)</f>
        <v>3232</v>
      </c>
      <c r="V1176" s="54" t="str">
        <f>VLOOKUP(Tabla1[[#This Row],[PROGRAMA]],Hoja1!A:B,2,FALSE)</f>
        <v>3232. Conservación y mantenimiento centros educación infantil y primaria</v>
      </c>
      <c r="W1176" s="57" t="str">
        <f>MID(Tabla1[[#This Row],[Aplicación]],14,2)</f>
        <v>21</v>
      </c>
      <c r="X1176" s="57" t="str">
        <f>MID(Tabla1[[#This Row],[Aplicación]],14,6)</f>
        <v>212</v>
      </c>
    </row>
    <row r="1177" spans="1:24" hidden="1" x14ac:dyDescent="0.25">
      <c r="A1177" s="60">
        <v>220240004298</v>
      </c>
      <c r="B1177" s="43" t="s">
        <v>702</v>
      </c>
      <c r="C1177" s="61">
        <v>45356</v>
      </c>
      <c r="D1177" s="60">
        <v>22024000941</v>
      </c>
      <c r="E1177" s="43" t="s">
        <v>1452</v>
      </c>
      <c r="F1177" s="62">
        <v>53.81</v>
      </c>
      <c r="G1177" s="43" t="s">
        <v>82</v>
      </c>
      <c r="H1177" s="43" t="s">
        <v>2638</v>
      </c>
      <c r="I1177" s="60">
        <v>300</v>
      </c>
      <c r="J1177" s="43" t="s">
        <v>398</v>
      </c>
      <c r="K1177" s="43" t="s">
        <v>398</v>
      </c>
      <c r="L1177" s="43" t="s">
        <v>413</v>
      </c>
      <c r="M1177" s="43" t="s">
        <v>395</v>
      </c>
      <c r="N1177" s="43" t="s">
        <v>396</v>
      </c>
      <c r="O1177" s="52" t="s">
        <v>325</v>
      </c>
      <c r="P1177" s="63" t="s">
        <v>276</v>
      </c>
      <c r="Q1177" s="57" t="str">
        <f>MID(Tabla1[[#This Row],[Aplicación]],14,1)</f>
        <v>2</v>
      </c>
      <c r="R1177" s="35" t="s">
        <v>265</v>
      </c>
      <c r="S1177" s="57" t="str">
        <f>MID(Tabla1[[#This Row],[Aplicación]],6,2)</f>
        <v>06</v>
      </c>
      <c r="T1177" s="54" t="str">
        <f>VLOOKUP(Tabla1[[#This Row],[AREA]],Hoja1!A:B,2,FALSE)</f>
        <v>06. Educación y cultura</v>
      </c>
      <c r="U1177" s="57" t="str">
        <f>MID(Tabla1[[#This Row],[Aplicación]],9,4)</f>
        <v>3321</v>
      </c>
      <c r="V1177" s="54" t="str">
        <f>VLOOKUP(Tabla1[[#This Row],[PROGRAMA]],Hoja1!A:B,2,FALSE)</f>
        <v>3321. Bibliotecas públicas</v>
      </c>
      <c r="W1177" s="57" t="str">
        <f>MID(Tabla1[[#This Row],[Aplicación]],14,2)</f>
        <v>21</v>
      </c>
      <c r="X1177" s="57" t="str">
        <f>MID(Tabla1[[#This Row],[Aplicación]],14,6)</f>
        <v>212</v>
      </c>
    </row>
    <row r="1178" spans="1:24" hidden="1" x14ac:dyDescent="0.25">
      <c r="A1178" s="60">
        <v>220240004386</v>
      </c>
      <c r="B1178" s="43" t="s">
        <v>702</v>
      </c>
      <c r="C1178" s="61">
        <v>45356</v>
      </c>
      <c r="D1178" s="60">
        <v>22024000940</v>
      </c>
      <c r="E1178" s="43" t="s">
        <v>1285</v>
      </c>
      <c r="F1178" s="62">
        <v>49.78</v>
      </c>
      <c r="G1178" s="43" t="s">
        <v>82</v>
      </c>
      <c r="H1178" s="43" t="s">
        <v>2639</v>
      </c>
      <c r="I1178" s="60">
        <v>300</v>
      </c>
      <c r="J1178" s="43" t="s">
        <v>398</v>
      </c>
      <c r="K1178" s="43" t="s">
        <v>398</v>
      </c>
      <c r="L1178" s="43" t="s">
        <v>413</v>
      </c>
      <c r="M1178" s="43" t="s">
        <v>395</v>
      </c>
      <c r="N1178" s="43" t="s">
        <v>396</v>
      </c>
      <c r="O1178" s="52" t="s">
        <v>325</v>
      </c>
      <c r="P1178" s="63" t="s">
        <v>276</v>
      </c>
      <c r="Q1178" s="57" t="str">
        <f>MID(Tabla1[[#This Row],[Aplicación]],14,1)</f>
        <v>2</v>
      </c>
      <c r="R1178" s="35" t="s">
        <v>265</v>
      </c>
      <c r="S1178" s="57" t="str">
        <f>MID(Tabla1[[#This Row],[Aplicación]],6,2)</f>
        <v>06</v>
      </c>
      <c r="T1178" s="54" t="str">
        <f>VLOOKUP(Tabla1[[#This Row],[AREA]],Hoja1!A:B,2,FALSE)</f>
        <v>06. Educación y cultura</v>
      </c>
      <c r="U1178" s="57" t="str">
        <f>MID(Tabla1[[#This Row],[Aplicación]],9,4)</f>
        <v>3232</v>
      </c>
      <c r="V1178" s="54" t="str">
        <f>VLOOKUP(Tabla1[[#This Row],[PROGRAMA]],Hoja1!A:B,2,FALSE)</f>
        <v>3232. Conservación y mantenimiento centros educación infantil y primaria</v>
      </c>
      <c r="W1178" s="57" t="str">
        <f>MID(Tabla1[[#This Row],[Aplicación]],14,2)</f>
        <v>21</v>
      </c>
      <c r="X1178" s="57" t="str">
        <f>MID(Tabla1[[#This Row],[Aplicación]],14,6)</f>
        <v>212</v>
      </c>
    </row>
    <row r="1179" spans="1:24" hidden="1" x14ac:dyDescent="0.25">
      <c r="A1179" s="60">
        <v>220240003597</v>
      </c>
      <c r="B1179" s="43" t="s">
        <v>702</v>
      </c>
      <c r="C1179" s="61">
        <v>45350</v>
      </c>
      <c r="D1179" s="60">
        <v>22024000078</v>
      </c>
      <c r="E1179" s="43" t="s">
        <v>1293</v>
      </c>
      <c r="F1179" s="62">
        <v>46.42</v>
      </c>
      <c r="G1179" s="43" t="s">
        <v>82</v>
      </c>
      <c r="H1179" s="43" t="s">
        <v>2640</v>
      </c>
      <c r="I1179" s="60">
        <v>300</v>
      </c>
      <c r="J1179" s="43" t="s">
        <v>398</v>
      </c>
      <c r="K1179" s="43" t="s">
        <v>398</v>
      </c>
      <c r="L1179" s="43" t="s">
        <v>413</v>
      </c>
      <c r="M1179" s="43" t="s">
        <v>395</v>
      </c>
      <c r="N1179" s="43" t="s">
        <v>396</v>
      </c>
      <c r="O1179" s="52" t="s">
        <v>325</v>
      </c>
      <c r="P1179" s="63" t="s">
        <v>276</v>
      </c>
      <c r="Q1179" s="57" t="str">
        <f>MID(Tabla1[[#This Row],[Aplicación]],14,1)</f>
        <v>2</v>
      </c>
      <c r="R1179" s="35" t="s">
        <v>265</v>
      </c>
      <c r="S1179" s="57" t="str">
        <f>MID(Tabla1[[#This Row],[Aplicación]],6,2)</f>
        <v>03</v>
      </c>
      <c r="T1179" s="54" t="str">
        <f>VLOOKUP(Tabla1[[#This Row],[AREA]],Hoja1!A:B,2,FALSE)</f>
        <v>03. Participación ciudadana y deportes</v>
      </c>
      <c r="U1179" s="57" t="str">
        <f>MID(Tabla1[[#This Row],[Aplicación]],9,4)</f>
        <v>9241</v>
      </c>
      <c r="V1179" s="54" t="str">
        <f>VLOOKUP(Tabla1[[#This Row],[PROGRAMA]],Hoja1!A:B,2,FALSE)</f>
        <v>9241. Participación ciudadana</v>
      </c>
      <c r="W1179" s="57" t="str">
        <f>MID(Tabla1[[#This Row],[Aplicación]],14,2)</f>
        <v>21</v>
      </c>
      <c r="X1179" s="57" t="str">
        <f>MID(Tabla1[[#This Row],[Aplicación]],14,6)</f>
        <v>212</v>
      </c>
    </row>
    <row r="1180" spans="1:24" hidden="1" x14ac:dyDescent="0.25">
      <c r="A1180" s="60">
        <v>220240003611</v>
      </c>
      <c r="B1180" s="43" t="s">
        <v>702</v>
      </c>
      <c r="C1180" s="61">
        <v>45350</v>
      </c>
      <c r="D1180" s="60">
        <v>22024000078</v>
      </c>
      <c r="E1180" s="43" t="s">
        <v>1293</v>
      </c>
      <c r="F1180" s="62">
        <v>43.77</v>
      </c>
      <c r="G1180" s="43" t="s">
        <v>82</v>
      </c>
      <c r="H1180" s="43" t="s">
        <v>2641</v>
      </c>
      <c r="I1180" s="60">
        <v>300</v>
      </c>
      <c r="J1180" s="43" t="s">
        <v>398</v>
      </c>
      <c r="K1180" s="43" t="s">
        <v>398</v>
      </c>
      <c r="L1180" s="43" t="s">
        <v>413</v>
      </c>
      <c r="M1180" s="43" t="s">
        <v>395</v>
      </c>
      <c r="N1180" s="43" t="s">
        <v>396</v>
      </c>
      <c r="O1180" s="52" t="s">
        <v>325</v>
      </c>
      <c r="P1180" s="63" t="s">
        <v>276</v>
      </c>
      <c r="Q1180" s="57" t="str">
        <f>MID(Tabla1[[#This Row],[Aplicación]],14,1)</f>
        <v>2</v>
      </c>
      <c r="R1180" s="35" t="s">
        <v>265</v>
      </c>
      <c r="S1180" s="57" t="str">
        <f>MID(Tabla1[[#This Row],[Aplicación]],6,2)</f>
        <v>03</v>
      </c>
      <c r="T1180" s="54" t="str">
        <f>VLOOKUP(Tabla1[[#This Row],[AREA]],Hoja1!A:B,2,FALSE)</f>
        <v>03. Participación ciudadana y deportes</v>
      </c>
      <c r="U1180" s="57" t="str">
        <f>MID(Tabla1[[#This Row],[Aplicación]],9,4)</f>
        <v>9241</v>
      </c>
      <c r="V1180" s="54" t="str">
        <f>VLOOKUP(Tabla1[[#This Row],[PROGRAMA]],Hoja1!A:B,2,FALSE)</f>
        <v>9241. Participación ciudadana</v>
      </c>
      <c r="W1180" s="57" t="str">
        <f>MID(Tabla1[[#This Row],[Aplicación]],14,2)</f>
        <v>21</v>
      </c>
      <c r="X1180" s="57" t="str">
        <f>MID(Tabla1[[#This Row],[Aplicación]],14,6)</f>
        <v>212</v>
      </c>
    </row>
    <row r="1181" spans="1:24" hidden="1" x14ac:dyDescent="0.25">
      <c r="A1181" s="60">
        <v>220240005335</v>
      </c>
      <c r="B1181" s="43" t="s">
        <v>702</v>
      </c>
      <c r="C1181" s="61">
        <v>45358</v>
      </c>
      <c r="D1181" s="60">
        <v>22024000078</v>
      </c>
      <c r="E1181" s="43" t="s">
        <v>1293</v>
      </c>
      <c r="F1181" s="62">
        <v>39.81</v>
      </c>
      <c r="G1181" s="43" t="s">
        <v>82</v>
      </c>
      <c r="H1181" s="43" t="s">
        <v>2642</v>
      </c>
      <c r="I1181" s="60">
        <v>300</v>
      </c>
      <c r="J1181" s="43" t="s">
        <v>398</v>
      </c>
      <c r="K1181" s="43" t="s">
        <v>398</v>
      </c>
      <c r="L1181" s="43" t="s">
        <v>413</v>
      </c>
      <c r="M1181" s="43" t="s">
        <v>395</v>
      </c>
      <c r="N1181" s="43" t="s">
        <v>396</v>
      </c>
      <c r="O1181" s="52" t="s">
        <v>325</v>
      </c>
      <c r="P1181" s="63" t="s">
        <v>276</v>
      </c>
      <c r="Q1181" s="57" t="str">
        <f>MID(Tabla1[[#This Row],[Aplicación]],14,1)</f>
        <v>2</v>
      </c>
      <c r="R1181" s="35" t="s">
        <v>265</v>
      </c>
      <c r="S1181" s="57" t="str">
        <f>MID(Tabla1[[#This Row],[Aplicación]],6,2)</f>
        <v>03</v>
      </c>
      <c r="T1181" s="54" t="str">
        <f>VLOOKUP(Tabla1[[#This Row],[AREA]],Hoja1!A:B,2,FALSE)</f>
        <v>03. Participación ciudadana y deportes</v>
      </c>
      <c r="U1181" s="57" t="str">
        <f>MID(Tabla1[[#This Row],[Aplicación]],9,4)</f>
        <v>9241</v>
      </c>
      <c r="V1181" s="54" t="str">
        <f>VLOOKUP(Tabla1[[#This Row],[PROGRAMA]],Hoja1!A:B,2,FALSE)</f>
        <v>9241. Participación ciudadana</v>
      </c>
      <c r="W1181" s="57" t="str">
        <f>MID(Tabla1[[#This Row],[Aplicación]],14,2)</f>
        <v>21</v>
      </c>
      <c r="X1181" s="57" t="str">
        <f>MID(Tabla1[[#This Row],[Aplicación]],14,6)</f>
        <v>212</v>
      </c>
    </row>
    <row r="1182" spans="1:24" hidden="1" x14ac:dyDescent="0.25">
      <c r="A1182" s="60">
        <v>220240004392</v>
      </c>
      <c r="B1182" s="43" t="s">
        <v>702</v>
      </c>
      <c r="C1182" s="61">
        <v>45356</v>
      </c>
      <c r="D1182" s="60">
        <v>22024000940</v>
      </c>
      <c r="E1182" s="43" t="s">
        <v>1285</v>
      </c>
      <c r="F1182" s="62">
        <v>37.04</v>
      </c>
      <c r="G1182" s="43" t="s">
        <v>82</v>
      </c>
      <c r="H1182" s="43" t="s">
        <v>2643</v>
      </c>
      <c r="I1182" s="60">
        <v>300</v>
      </c>
      <c r="J1182" s="43" t="s">
        <v>398</v>
      </c>
      <c r="K1182" s="43" t="s">
        <v>398</v>
      </c>
      <c r="L1182" s="43" t="s">
        <v>413</v>
      </c>
      <c r="M1182" s="43" t="s">
        <v>395</v>
      </c>
      <c r="N1182" s="43" t="s">
        <v>396</v>
      </c>
      <c r="O1182" s="52" t="s">
        <v>325</v>
      </c>
      <c r="P1182" s="63" t="s">
        <v>276</v>
      </c>
      <c r="Q1182" s="57" t="str">
        <f>MID(Tabla1[[#This Row],[Aplicación]],14,1)</f>
        <v>2</v>
      </c>
      <c r="R1182" s="35" t="s">
        <v>265</v>
      </c>
      <c r="S1182" s="57" t="str">
        <f>MID(Tabla1[[#This Row],[Aplicación]],6,2)</f>
        <v>06</v>
      </c>
      <c r="T1182" s="54" t="str">
        <f>VLOOKUP(Tabla1[[#This Row],[AREA]],Hoja1!A:B,2,FALSE)</f>
        <v>06. Educación y cultura</v>
      </c>
      <c r="U1182" s="57" t="str">
        <f>MID(Tabla1[[#This Row],[Aplicación]],9,4)</f>
        <v>3232</v>
      </c>
      <c r="V1182" s="54" t="str">
        <f>VLOOKUP(Tabla1[[#This Row],[PROGRAMA]],Hoja1!A:B,2,FALSE)</f>
        <v>3232. Conservación y mantenimiento centros educación infantil y primaria</v>
      </c>
      <c r="W1182" s="57" t="str">
        <f>MID(Tabla1[[#This Row],[Aplicación]],14,2)</f>
        <v>21</v>
      </c>
      <c r="X1182" s="57" t="str">
        <f>MID(Tabla1[[#This Row],[Aplicación]],14,6)</f>
        <v>212</v>
      </c>
    </row>
    <row r="1183" spans="1:24" hidden="1" x14ac:dyDescent="0.25">
      <c r="A1183" s="60">
        <v>220240006786</v>
      </c>
      <c r="B1183" s="43" t="s">
        <v>702</v>
      </c>
      <c r="C1183" s="61">
        <v>45369</v>
      </c>
      <c r="D1183" s="60">
        <v>22024000437</v>
      </c>
      <c r="E1183" s="43" t="s">
        <v>1287</v>
      </c>
      <c r="F1183" s="62">
        <v>32.340000000000003</v>
      </c>
      <c r="G1183" s="43" t="s">
        <v>82</v>
      </c>
      <c r="H1183" s="43" t="s">
        <v>2644</v>
      </c>
      <c r="I1183" s="60">
        <v>300</v>
      </c>
      <c r="J1183" s="43" t="s">
        <v>398</v>
      </c>
      <c r="K1183" s="43" t="s">
        <v>398</v>
      </c>
      <c r="L1183" s="43" t="s">
        <v>413</v>
      </c>
      <c r="M1183" s="43" t="s">
        <v>395</v>
      </c>
      <c r="N1183" s="43" t="s">
        <v>396</v>
      </c>
      <c r="O1183" s="52" t="s">
        <v>325</v>
      </c>
      <c r="P1183" s="63" t="s">
        <v>276</v>
      </c>
      <c r="Q1183" s="57" t="str">
        <f>MID(Tabla1[[#This Row],[Aplicación]],14,1)</f>
        <v>2</v>
      </c>
      <c r="R1183" s="35" t="s">
        <v>265</v>
      </c>
      <c r="S1183" s="57" t="str">
        <f>MID(Tabla1[[#This Row],[Aplicación]],6,2)</f>
        <v>10</v>
      </c>
      <c r="T1183" s="54" t="str">
        <f>VLOOKUP(Tabla1[[#This Row],[AREA]],Hoja1!A:B,2,FALSE)</f>
        <v>10. Personas mayores, familia y servicios sociales</v>
      </c>
      <c r="U1183" s="57" t="str">
        <f>MID(Tabla1[[#This Row],[Aplicación]],9,4)</f>
        <v>2311</v>
      </c>
      <c r="V1183" s="54" t="str">
        <f>VLOOKUP(Tabla1[[#This Row],[PROGRAMA]],Hoja1!A:B,2,FALSE)</f>
        <v>2311. Intervención social</v>
      </c>
      <c r="W1183" s="57" t="str">
        <f>MID(Tabla1[[#This Row],[Aplicación]],14,2)</f>
        <v>21</v>
      </c>
      <c r="X1183" s="57" t="str">
        <f>MID(Tabla1[[#This Row],[Aplicación]],14,6)</f>
        <v>212</v>
      </c>
    </row>
    <row r="1184" spans="1:24" hidden="1" x14ac:dyDescent="0.25">
      <c r="A1184" s="60">
        <v>220240004326</v>
      </c>
      <c r="B1184" s="43" t="s">
        <v>702</v>
      </c>
      <c r="C1184" s="61">
        <v>45356</v>
      </c>
      <c r="D1184" s="60">
        <v>22024000021</v>
      </c>
      <c r="E1184" s="43" t="s">
        <v>1296</v>
      </c>
      <c r="F1184" s="62">
        <v>27.81</v>
      </c>
      <c r="G1184" s="43" t="s">
        <v>82</v>
      </c>
      <c r="H1184" s="43" t="s">
        <v>2645</v>
      </c>
      <c r="I1184" s="60">
        <v>300</v>
      </c>
      <c r="J1184" s="43" t="s">
        <v>398</v>
      </c>
      <c r="K1184" s="43" t="s">
        <v>398</v>
      </c>
      <c r="L1184" s="43" t="s">
        <v>413</v>
      </c>
      <c r="M1184" s="43" t="s">
        <v>395</v>
      </c>
      <c r="N1184" s="43" t="s">
        <v>396</v>
      </c>
      <c r="O1184" s="52" t="s">
        <v>325</v>
      </c>
      <c r="P1184" s="63" t="s">
        <v>276</v>
      </c>
      <c r="Q1184" s="57" t="str">
        <f>MID(Tabla1[[#This Row],[Aplicación]],14,1)</f>
        <v>2</v>
      </c>
      <c r="R1184" s="35" t="s">
        <v>265</v>
      </c>
      <c r="S1184" s="57" t="str">
        <f>MID(Tabla1[[#This Row],[Aplicación]],6,2)</f>
        <v>11</v>
      </c>
      <c r="T1184" s="54" t="str">
        <f>VLOOKUP(Tabla1[[#This Row],[AREA]],Hoja1!A:B,2,FALSE)</f>
        <v>11. Salud pública y seguridad ciudadana</v>
      </c>
      <c r="U1184" s="57" t="str">
        <f>MID(Tabla1[[#This Row],[Aplicación]],9,4)</f>
        <v>1361</v>
      </c>
      <c r="V1184" s="54" t="str">
        <f>VLOOKUP(Tabla1[[#This Row],[PROGRAMA]],Hoja1!A:B,2,FALSE)</f>
        <v>1361. Prevención y extinción de incencios</v>
      </c>
      <c r="W1184" s="57" t="str">
        <f>MID(Tabla1[[#This Row],[Aplicación]],14,2)</f>
        <v>22</v>
      </c>
      <c r="X1184" s="57" t="str">
        <f>MID(Tabla1[[#This Row],[Aplicación]],14,6)</f>
        <v>22199</v>
      </c>
    </row>
    <row r="1185" spans="1:24" hidden="1" x14ac:dyDescent="0.25">
      <c r="A1185" s="60">
        <v>220240003603</v>
      </c>
      <c r="B1185" s="43" t="s">
        <v>702</v>
      </c>
      <c r="C1185" s="61">
        <v>45350</v>
      </c>
      <c r="D1185" s="60">
        <v>22024000078</v>
      </c>
      <c r="E1185" s="43" t="s">
        <v>1293</v>
      </c>
      <c r="F1185" s="62">
        <v>24.45</v>
      </c>
      <c r="G1185" s="43" t="s">
        <v>82</v>
      </c>
      <c r="H1185" s="43" t="s">
        <v>2646</v>
      </c>
      <c r="I1185" s="60">
        <v>300</v>
      </c>
      <c r="J1185" s="43" t="s">
        <v>398</v>
      </c>
      <c r="K1185" s="43" t="s">
        <v>398</v>
      </c>
      <c r="L1185" s="43" t="s">
        <v>413</v>
      </c>
      <c r="M1185" s="43" t="s">
        <v>395</v>
      </c>
      <c r="N1185" s="43" t="s">
        <v>396</v>
      </c>
      <c r="O1185" s="52" t="s">
        <v>325</v>
      </c>
      <c r="P1185" s="63" t="s">
        <v>276</v>
      </c>
      <c r="Q1185" s="57" t="str">
        <f>MID(Tabla1[[#This Row],[Aplicación]],14,1)</f>
        <v>2</v>
      </c>
      <c r="R1185" s="35" t="s">
        <v>265</v>
      </c>
      <c r="S1185" s="57" t="str">
        <f>MID(Tabla1[[#This Row],[Aplicación]],6,2)</f>
        <v>03</v>
      </c>
      <c r="T1185" s="54" t="str">
        <f>VLOOKUP(Tabla1[[#This Row],[AREA]],Hoja1!A:B,2,FALSE)</f>
        <v>03. Participación ciudadana y deportes</v>
      </c>
      <c r="U1185" s="57" t="str">
        <f>MID(Tabla1[[#This Row],[Aplicación]],9,4)</f>
        <v>9241</v>
      </c>
      <c r="V1185" s="54" t="str">
        <f>VLOOKUP(Tabla1[[#This Row],[PROGRAMA]],Hoja1!A:B,2,FALSE)</f>
        <v>9241. Participación ciudadana</v>
      </c>
      <c r="W1185" s="57" t="str">
        <f>MID(Tabla1[[#This Row],[Aplicación]],14,2)</f>
        <v>21</v>
      </c>
      <c r="X1185" s="57" t="str">
        <f>MID(Tabla1[[#This Row],[Aplicación]],14,6)</f>
        <v>212</v>
      </c>
    </row>
    <row r="1186" spans="1:24" hidden="1" x14ac:dyDescent="0.25">
      <c r="A1186" s="60">
        <v>220240005291</v>
      </c>
      <c r="B1186" s="43" t="s">
        <v>702</v>
      </c>
      <c r="C1186" s="61">
        <v>45358</v>
      </c>
      <c r="D1186" s="60">
        <v>22024000997</v>
      </c>
      <c r="E1186" s="43" t="s">
        <v>1321</v>
      </c>
      <c r="F1186" s="62">
        <v>12.17</v>
      </c>
      <c r="G1186" s="43" t="s">
        <v>82</v>
      </c>
      <c r="H1186" s="43" t="s">
        <v>2647</v>
      </c>
      <c r="I1186" s="60">
        <v>300</v>
      </c>
      <c r="J1186" s="43" t="s">
        <v>398</v>
      </c>
      <c r="K1186" s="43" t="s">
        <v>398</v>
      </c>
      <c r="L1186" s="43" t="s">
        <v>413</v>
      </c>
      <c r="M1186" s="43" t="s">
        <v>395</v>
      </c>
      <c r="N1186" s="43" t="s">
        <v>396</v>
      </c>
      <c r="O1186" s="52" t="s">
        <v>325</v>
      </c>
      <c r="P1186" s="63" t="s">
        <v>276</v>
      </c>
      <c r="Q1186" s="57" t="str">
        <f>MID(Tabla1[[#This Row],[Aplicación]],14,1)</f>
        <v>2</v>
      </c>
      <c r="R1186" s="35" t="s">
        <v>265</v>
      </c>
      <c r="S1186" s="57" t="str">
        <f>MID(Tabla1[[#This Row],[Aplicación]],6,2)</f>
        <v>01</v>
      </c>
      <c r="T1186" s="54" t="str">
        <f>VLOOKUP(Tabla1[[#This Row],[AREA]],Hoja1!A:B,2,FALSE)</f>
        <v>01. Alcaldía</v>
      </c>
      <c r="U1186" s="57" t="str">
        <f>MID(Tabla1[[#This Row],[Aplicación]],9,4)</f>
        <v>4331</v>
      </c>
      <c r="V1186" s="54" t="str">
        <f>VLOOKUP(Tabla1[[#This Row],[PROGRAMA]],Hoja1!A:B,2,FALSE)</f>
        <v>4331. Desarrollo empresarial</v>
      </c>
      <c r="W1186" s="57" t="str">
        <f>MID(Tabla1[[#This Row],[Aplicación]],14,2)</f>
        <v>21</v>
      </c>
      <c r="X1186" s="57" t="str">
        <f>MID(Tabla1[[#This Row],[Aplicación]],14,6)</f>
        <v>212</v>
      </c>
    </row>
    <row r="1187" spans="1:24" hidden="1" x14ac:dyDescent="0.25">
      <c r="A1187" s="60">
        <v>220240004390</v>
      </c>
      <c r="B1187" s="43" t="s">
        <v>702</v>
      </c>
      <c r="C1187" s="61">
        <v>45356</v>
      </c>
      <c r="D1187" s="60">
        <v>22024000940</v>
      </c>
      <c r="E1187" s="43" t="s">
        <v>1285</v>
      </c>
      <c r="F1187" s="62">
        <v>23.3</v>
      </c>
      <c r="G1187" s="43" t="s">
        <v>82</v>
      </c>
      <c r="H1187" s="43" t="s">
        <v>2648</v>
      </c>
      <c r="I1187" s="60">
        <v>300</v>
      </c>
      <c r="J1187" s="43" t="s">
        <v>398</v>
      </c>
      <c r="K1187" s="43" t="s">
        <v>398</v>
      </c>
      <c r="L1187" s="43" t="s">
        <v>413</v>
      </c>
      <c r="M1187" s="43" t="s">
        <v>395</v>
      </c>
      <c r="N1187" s="43" t="s">
        <v>396</v>
      </c>
      <c r="O1187" s="52" t="s">
        <v>325</v>
      </c>
      <c r="P1187" s="63" t="s">
        <v>276</v>
      </c>
      <c r="Q1187" s="57" t="str">
        <f>MID(Tabla1[[#This Row],[Aplicación]],14,1)</f>
        <v>2</v>
      </c>
      <c r="R1187" s="35" t="s">
        <v>265</v>
      </c>
      <c r="S1187" s="57" t="str">
        <f>MID(Tabla1[[#This Row],[Aplicación]],6,2)</f>
        <v>06</v>
      </c>
      <c r="T1187" s="54" t="str">
        <f>VLOOKUP(Tabla1[[#This Row],[AREA]],Hoja1!A:B,2,FALSE)</f>
        <v>06. Educación y cultura</v>
      </c>
      <c r="U1187" s="57" t="str">
        <f>MID(Tabla1[[#This Row],[Aplicación]],9,4)</f>
        <v>3232</v>
      </c>
      <c r="V1187" s="54" t="str">
        <f>VLOOKUP(Tabla1[[#This Row],[PROGRAMA]],Hoja1!A:B,2,FALSE)</f>
        <v>3232. Conservación y mantenimiento centros educación infantil y primaria</v>
      </c>
      <c r="W1187" s="57" t="str">
        <f>MID(Tabla1[[#This Row],[Aplicación]],14,2)</f>
        <v>21</v>
      </c>
      <c r="X1187" s="57" t="str">
        <f>MID(Tabla1[[#This Row],[Aplicación]],14,6)</f>
        <v>212</v>
      </c>
    </row>
    <row r="1188" spans="1:24" hidden="1" x14ac:dyDescent="0.25">
      <c r="A1188" s="60">
        <v>220240003492</v>
      </c>
      <c r="B1188" s="43" t="s">
        <v>702</v>
      </c>
      <c r="C1188" s="61">
        <v>45350</v>
      </c>
      <c r="D1188" s="60">
        <v>22024000942</v>
      </c>
      <c r="E1188" s="43" t="s">
        <v>1411</v>
      </c>
      <c r="F1188" s="62">
        <v>19.239999999999998</v>
      </c>
      <c r="G1188" s="43" t="s">
        <v>82</v>
      </c>
      <c r="H1188" s="43" t="s">
        <v>2649</v>
      </c>
      <c r="I1188" s="60">
        <v>300</v>
      </c>
      <c r="J1188" s="43" t="s">
        <v>398</v>
      </c>
      <c r="K1188" s="43" t="s">
        <v>398</v>
      </c>
      <c r="L1188" s="43" t="s">
        <v>413</v>
      </c>
      <c r="M1188" s="43" t="s">
        <v>395</v>
      </c>
      <c r="N1188" s="43" t="s">
        <v>396</v>
      </c>
      <c r="O1188" s="52" t="s">
        <v>325</v>
      </c>
      <c r="P1188" s="63" t="s">
        <v>276</v>
      </c>
      <c r="Q1188" s="57" t="str">
        <f>MID(Tabla1[[#This Row],[Aplicación]],14,1)</f>
        <v>2</v>
      </c>
      <c r="R1188" s="35" t="s">
        <v>265</v>
      </c>
      <c r="S1188" s="57" t="str">
        <f>MID(Tabla1[[#This Row],[Aplicación]],6,2)</f>
        <v>06</v>
      </c>
      <c r="T1188" s="54" t="str">
        <f>VLOOKUP(Tabla1[[#This Row],[AREA]],Hoja1!A:B,2,FALSE)</f>
        <v>06. Educación y cultura</v>
      </c>
      <c r="U1188" s="57" t="str">
        <f>MID(Tabla1[[#This Row],[Aplicación]],9,4)</f>
        <v>3231</v>
      </c>
      <c r="V1188" s="54" t="str">
        <f>VLOOKUP(Tabla1[[#This Row],[PROGRAMA]],Hoja1!A:B,2,FALSE)</f>
        <v>3231. Escuelas infantiles</v>
      </c>
      <c r="W1188" s="57" t="str">
        <f>MID(Tabla1[[#This Row],[Aplicación]],14,2)</f>
        <v>21</v>
      </c>
      <c r="X1188" s="57" t="str">
        <f>MID(Tabla1[[#This Row],[Aplicación]],14,6)</f>
        <v>212</v>
      </c>
    </row>
    <row r="1189" spans="1:24" hidden="1" x14ac:dyDescent="0.25">
      <c r="A1189" s="60">
        <v>220240003641</v>
      </c>
      <c r="B1189" s="43" t="s">
        <v>702</v>
      </c>
      <c r="C1189" s="61">
        <v>45350</v>
      </c>
      <c r="D1189" s="60">
        <v>22024000078</v>
      </c>
      <c r="E1189" s="43" t="s">
        <v>1293</v>
      </c>
      <c r="F1189" s="62">
        <v>18.97</v>
      </c>
      <c r="G1189" s="43" t="s">
        <v>82</v>
      </c>
      <c r="H1189" s="43" t="s">
        <v>2650</v>
      </c>
      <c r="I1189" s="60">
        <v>300</v>
      </c>
      <c r="J1189" s="43" t="s">
        <v>398</v>
      </c>
      <c r="K1189" s="43" t="s">
        <v>398</v>
      </c>
      <c r="L1189" s="43" t="s">
        <v>413</v>
      </c>
      <c r="M1189" s="43" t="s">
        <v>395</v>
      </c>
      <c r="N1189" s="43" t="s">
        <v>396</v>
      </c>
      <c r="O1189" s="52" t="s">
        <v>325</v>
      </c>
      <c r="P1189" s="63" t="s">
        <v>276</v>
      </c>
      <c r="Q1189" s="57" t="str">
        <f>MID(Tabla1[[#This Row],[Aplicación]],14,1)</f>
        <v>2</v>
      </c>
      <c r="R1189" s="35" t="s">
        <v>265</v>
      </c>
      <c r="S1189" s="57" t="str">
        <f>MID(Tabla1[[#This Row],[Aplicación]],6,2)</f>
        <v>03</v>
      </c>
      <c r="T1189" s="54" t="str">
        <f>VLOOKUP(Tabla1[[#This Row],[AREA]],Hoja1!A:B,2,FALSE)</f>
        <v>03. Participación ciudadana y deportes</v>
      </c>
      <c r="U1189" s="57" t="str">
        <f>MID(Tabla1[[#This Row],[Aplicación]],9,4)</f>
        <v>9241</v>
      </c>
      <c r="V1189" s="54" t="str">
        <f>VLOOKUP(Tabla1[[#This Row],[PROGRAMA]],Hoja1!A:B,2,FALSE)</f>
        <v>9241. Participación ciudadana</v>
      </c>
      <c r="W1189" s="57" t="str">
        <f>MID(Tabla1[[#This Row],[Aplicación]],14,2)</f>
        <v>21</v>
      </c>
      <c r="X1189" s="57" t="str">
        <f>MID(Tabla1[[#This Row],[Aplicación]],14,6)</f>
        <v>212</v>
      </c>
    </row>
    <row r="1190" spans="1:24" hidden="1" x14ac:dyDescent="0.25">
      <c r="A1190" s="60">
        <v>220240004388</v>
      </c>
      <c r="B1190" s="43" t="s">
        <v>702</v>
      </c>
      <c r="C1190" s="61">
        <v>45356</v>
      </c>
      <c r="D1190" s="60">
        <v>22024000940</v>
      </c>
      <c r="E1190" s="43" t="s">
        <v>1285</v>
      </c>
      <c r="F1190" s="62">
        <v>18.04</v>
      </c>
      <c r="G1190" s="43" t="s">
        <v>82</v>
      </c>
      <c r="H1190" s="43" t="s">
        <v>2651</v>
      </c>
      <c r="I1190" s="60">
        <v>300</v>
      </c>
      <c r="J1190" s="43" t="s">
        <v>398</v>
      </c>
      <c r="K1190" s="43" t="s">
        <v>398</v>
      </c>
      <c r="L1190" s="43" t="s">
        <v>413</v>
      </c>
      <c r="M1190" s="43" t="s">
        <v>395</v>
      </c>
      <c r="N1190" s="43" t="s">
        <v>396</v>
      </c>
      <c r="O1190" s="52" t="s">
        <v>325</v>
      </c>
      <c r="P1190" s="63" t="s">
        <v>276</v>
      </c>
      <c r="Q1190" s="57" t="str">
        <f>MID(Tabla1[[#This Row],[Aplicación]],14,1)</f>
        <v>2</v>
      </c>
      <c r="R1190" s="35" t="s">
        <v>265</v>
      </c>
      <c r="S1190" s="57" t="str">
        <f>MID(Tabla1[[#This Row],[Aplicación]],6,2)</f>
        <v>06</v>
      </c>
      <c r="T1190" s="54" t="str">
        <f>VLOOKUP(Tabla1[[#This Row],[AREA]],Hoja1!A:B,2,FALSE)</f>
        <v>06. Educación y cultura</v>
      </c>
      <c r="U1190" s="57" t="str">
        <f>MID(Tabla1[[#This Row],[Aplicación]],9,4)</f>
        <v>3232</v>
      </c>
      <c r="V1190" s="54" t="str">
        <f>VLOOKUP(Tabla1[[#This Row],[PROGRAMA]],Hoja1!A:B,2,FALSE)</f>
        <v>3232. Conservación y mantenimiento centros educación infantil y primaria</v>
      </c>
      <c r="W1190" s="57" t="str">
        <f>MID(Tabla1[[#This Row],[Aplicación]],14,2)</f>
        <v>21</v>
      </c>
      <c r="X1190" s="57" t="str">
        <f>MID(Tabla1[[#This Row],[Aplicación]],14,6)</f>
        <v>212</v>
      </c>
    </row>
    <row r="1191" spans="1:24" hidden="1" x14ac:dyDescent="0.25">
      <c r="A1191" s="60">
        <v>220240004412</v>
      </c>
      <c r="B1191" s="43" t="s">
        <v>702</v>
      </c>
      <c r="C1191" s="61">
        <v>45356</v>
      </c>
      <c r="D1191" s="60">
        <v>22024000940</v>
      </c>
      <c r="E1191" s="43" t="s">
        <v>1285</v>
      </c>
      <c r="F1191" s="62">
        <v>15.78</v>
      </c>
      <c r="G1191" s="43" t="s">
        <v>82</v>
      </c>
      <c r="H1191" s="43" t="s">
        <v>2652</v>
      </c>
      <c r="I1191" s="60">
        <v>300</v>
      </c>
      <c r="J1191" s="43" t="s">
        <v>398</v>
      </c>
      <c r="K1191" s="43" t="s">
        <v>398</v>
      </c>
      <c r="L1191" s="43" t="s">
        <v>413</v>
      </c>
      <c r="M1191" s="43" t="s">
        <v>395</v>
      </c>
      <c r="N1191" s="43" t="s">
        <v>396</v>
      </c>
      <c r="O1191" s="52" t="s">
        <v>325</v>
      </c>
      <c r="P1191" s="63" t="s">
        <v>276</v>
      </c>
      <c r="Q1191" s="57" t="str">
        <f>MID(Tabla1[[#This Row],[Aplicación]],14,1)</f>
        <v>2</v>
      </c>
      <c r="R1191" s="35" t="s">
        <v>265</v>
      </c>
      <c r="S1191" s="57" t="str">
        <f>MID(Tabla1[[#This Row],[Aplicación]],6,2)</f>
        <v>06</v>
      </c>
      <c r="T1191" s="54" t="str">
        <f>VLOOKUP(Tabla1[[#This Row],[AREA]],Hoja1!A:B,2,FALSE)</f>
        <v>06. Educación y cultura</v>
      </c>
      <c r="U1191" s="57" t="str">
        <f>MID(Tabla1[[#This Row],[Aplicación]],9,4)</f>
        <v>3232</v>
      </c>
      <c r="V1191" s="54" t="str">
        <f>VLOOKUP(Tabla1[[#This Row],[PROGRAMA]],Hoja1!A:B,2,FALSE)</f>
        <v>3232. Conservación y mantenimiento centros educación infantil y primaria</v>
      </c>
      <c r="W1191" s="57" t="str">
        <f>MID(Tabla1[[#This Row],[Aplicación]],14,2)</f>
        <v>21</v>
      </c>
      <c r="X1191" s="57" t="str">
        <f>MID(Tabla1[[#This Row],[Aplicación]],14,6)</f>
        <v>212</v>
      </c>
    </row>
    <row r="1192" spans="1:24" hidden="1" x14ac:dyDescent="0.25">
      <c r="A1192" s="60">
        <v>220240003601</v>
      </c>
      <c r="B1192" s="43" t="s">
        <v>702</v>
      </c>
      <c r="C1192" s="61">
        <v>45350</v>
      </c>
      <c r="D1192" s="60">
        <v>22024000078</v>
      </c>
      <c r="E1192" s="43" t="s">
        <v>1293</v>
      </c>
      <c r="F1192" s="62">
        <v>13.69</v>
      </c>
      <c r="G1192" s="43" t="s">
        <v>82</v>
      </c>
      <c r="H1192" s="43" t="s">
        <v>2653</v>
      </c>
      <c r="I1192" s="60">
        <v>300</v>
      </c>
      <c r="J1192" s="43" t="s">
        <v>398</v>
      </c>
      <c r="K1192" s="43" t="s">
        <v>398</v>
      </c>
      <c r="L1192" s="43" t="s">
        <v>413</v>
      </c>
      <c r="M1192" s="43" t="s">
        <v>395</v>
      </c>
      <c r="N1192" s="43" t="s">
        <v>396</v>
      </c>
      <c r="O1192" s="52" t="s">
        <v>325</v>
      </c>
      <c r="P1192" s="63" t="s">
        <v>276</v>
      </c>
      <c r="Q1192" s="57" t="str">
        <f>MID(Tabla1[[#This Row],[Aplicación]],14,1)</f>
        <v>2</v>
      </c>
      <c r="R1192" s="35" t="s">
        <v>265</v>
      </c>
      <c r="S1192" s="57" t="str">
        <f>MID(Tabla1[[#This Row],[Aplicación]],6,2)</f>
        <v>03</v>
      </c>
      <c r="T1192" s="54" t="str">
        <f>VLOOKUP(Tabla1[[#This Row],[AREA]],Hoja1!A:B,2,FALSE)</f>
        <v>03. Participación ciudadana y deportes</v>
      </c>
      <c r="U1192" s="57" t="str">
        <f>MID(Tabla1[[#This Row],[Aplicación]],9,4)</f>
        <v>9241</v>
      </c>
      <c r="V1192" s="54" t="str">
        <f>VLOOKUP(Tabla1[[#This Row],[PROGRAMA]],Hoja1!A:B,2,FALSE)</f>
        <v>9241. Participación ciudadana</v>
      </c>
      <c r="W1192" s="57" t="str">
        <f>MID(Tabla1[[#This Row],[Aplicación]],14,2)</f>
        <v>21</v>
      </c>
      <c r="X1192" s="57" t="str">
        <f>MID(Tabla1[[#This Row],[Aplicación]],14,6)</f>
        <v>212</v>
      </c>
    </row>
    <row r="1193" spans="1:24" hidden="1" x14ac:dyDescent="0.25">
      <c r="A1193" s="60">
        <v>220240001571</v>
      </c>
      <c r="B1193" s="43" t="s">
        <v>702</v>
      </c>
      <c r="C1193" s="61">
        <v>45341</v>
      </c>
      <c r="D1193" s="60">
        <v>22024000941</v>
      </c>
      <c r="E1193" s="43" t="s">
        <v>1452</v>
      </c>
      <c r="F1193" s="62">
        <v>11.57</v>
      </c>
      <c r="G1193" s="43" t="s">
        <v>82</v>
      </c>
      <c r="H1193" s="43" t="s">
        <v>2654</v>
      </c>
      <c r="I1193" s="60">
        <v>300</v>
      </c>
      <c r="J1193" s="43" t="s">
        <v>398</v>
      </c>
      <c r="K1193" s="43" t="s">
        <v>398</v>
      </c>
      <c r="L1193" s="43" t="s">
        <v>413</v>
      </c>
      <c r="M1193" s="43" t="s">
        <v>395</v>
      </c>
      <c r="N1193" s="43" t="s">
        <v>396</v>
      </c>
      <c r="O1193" s="52" t="s">
        <v>325</v>
      </c>
      <c r="P1193" s="63" t="s">
        <v>276</v>
      </c>
      <c r="Q1193" s="57" t="str">
        <f>MID(Tabla1[[#This Row],[Aplicación]],14,1)</f>
        <v>2</v>
      </c>
      <c r="R1193" s="35" t="s">
        <v>265</v>
      </c>
      <c r="S1193" s="57" t="str">
        <f>MID(Tabla1[[#This Row],[Aplicación]],6,2)</f>
        <v>06</v>
      </c>
      <c r="T1193" s="54" t="str">
        <f>VLOOKUP(Tabla1[[#This Row],[AREA]],Hoja1!A:B,2,FALSE)</f>
        <v>06. Educación y cultura</v>
      </c>
      <c r="U1193" s="57" t="str">
        <f>MID(Tabla1[[#This Row],[Aplicación]],9,4)</f>
        <v>3321</v>
      </c>
      <c r="V1193" s="54" t="str">
        <f>VLOOKUP(Tabla1[[#This Row],[PROGRAMA]],Hoja1!A:B,2,FALSE)</f>
        <v>3321. Bibliotecas públicas</v>
      </c>
      <c r="W1193" s="57" t="str">
        <f>MID(Tabla1[[#This Row],[Aplicación]],14,2)</f>
        <v>21</v>
      </c>
      <c r="X1193" s="57" t="str">
        <f>MID(Tabla1[[#This Row],[Aplicación]],14,6)</f>
        <v>212</v>
      </c>
    </row>
    <row r="1194" spans="1:24" hidden="1" x14ac:dyDescent="0.25">
      <c r="A1194" s="60">
        <v>220240003609</v>
      </c>
      <c r="B1194" s="43" t="s">
        <v>702</v>
      </c>
      <c r="C1194" s="61">
        <v>45350</v>
      </c>
      <c r="D1194" s="60">
        <v>22024000078</v>
      </c>
      <c r="E1194" s="43" t="s">
        <v>1293</v>
      </c>
      <c r="F1194" s="62">
        <v>8.9700000000000006</v>
      </c>
      <c r="G1194" s="43" t="s">
        <v>82</v>
      </c>
      <c r="H1194" s="43" t="s">
        <v>2655</v>
      </c>
      <c r="I1194" s="60">
        <v>300</v>
      </c>
      <c r="J1194" s="43" t="s">
        <v>398</v>
      </c>
      <c r="K1194" s="43" t="s">
        <v>398</v>
      </c>
      <c r="L1194" s="43" t="s">
        <v>413</v>
      </c>
      <c r="M1194" s="43" t="s">
        <v>395</v>
      </c>
      <c r="N1194" s="43" t="s">
        <v>396</v>
      </c>
      <c r="O1194" s="52" t="s">
        <v>325</v>
      </c>
      <c r="P1194" s="63" t="s">
        <v>276</v>
      </c>
      <c r="Q1194" s="57" t="str">
        <f>MID(Tabla1[[#This Row],[Aplicación]],14,1)</f>
        <v>2</v>
      </c>
      <c r="R1194" s="35" t="s">
        <v>265</v>
      </c>
      <c r="S1194" s="57" t="str">
        <f>MID(Tabla1[[#This Row],[Aplicación]],6,2)</f>
        <v>03</v>
      </c>
      <c r="T1194" s="54" t="str">
        <f>VLOOKUP(Tabla1[[#This Row],[AREA]],Hoja1!A:B,2,FALSE)</f>
        <v>03. Participación ciudadana y deportes</v>
      </c>
      <c r="U1194" s="57" t="str">
        <f>MID(Tabla1[[#This Row],[Aplicación]],9,4)</f>
        <v>9241</v>
      </c>
      <c r="V1194" s="54" t="str">
        <f>VLOOKUP(Tabla1[[#This Row],[PROGRAMA]],Hoja1!A:B,2,FALSE)</f>
        <v>9241. Participación ciudadana</v>
      </c>
      <c r="W1194" s="57" t="str">
        <f>MID(Tabla1[[#This Row],[Aplicación]],14,2)</f>
        <v>21</v>
      </c>
      <c r="X1194" s="57" t="str">
        <f>MID(Tabla1[[#This Row],[Aplicación]],14,6)</f>
        <v>212</v>
      </c>
    </row>
    <row r="1195" spans="1:24" hidden="1" x14ac:dyDescent="0.25">
      <c r="A1195" s="60">
        <v>220239000768</v>
      </c>
      <c r="B1195" s="43" t="s">
        <v>390</v>
      </c>
      <c r="C1195" s="61">
        <v>45292</v>
      </c>
      <c r="D1195" s="60">
        <v>22024001213</v>
      </c>
      <c r="E1195" s="43" t="s">
        <v>1486</v>
      </c>
      <c r="F1195" s="62">
        <v>43297.08</v>
      </c>
      <c r="G1195" s="43" t="s">
        <v>541</v>
      </c>
      <c r="H1195" s="43" t="s">
        <v>2656</v>
      </c>
      <c r="I1195" s="60">
        <v>220</v>
      </c>
      <c r="J1195" s="43" t="s">
        <v>542</v>
      </c>
      <c r="K1195" s="43" t="s">
        <v>543</v>
      </c>
      <c r="L1195" s="43" t="s">
        <v>399</v>
      </c>
      <c r="M1195" s="43" t="s">
        <v>395</v>
      </c>
      <c r="N1195" s="43" t="s">
        <v>396</v>
      </c>
      <c r="O1195" s="52" t="s">
        <v>321</v>
      </c>
      <c r="P1195" s="63" t="s">
        <v>276</v>
      </c>
      <c r="Q1195" s="57" t="str">
        <f>MID(Tabla1[[#This Row],[Aplicación]],14,1)</f>
        <v>2</v>
      </c>
      <c r="R1195" s="35" t="s">
        <v>265</v>
      </c>
      <c r="S1195" s="57" t="str">
        <f>MID(Tabla1[[#This Row],[Aplicación]],6,2)</f>
        <v>01</v>
      </c>
      <c r="T1195" s="54" t="str">
        <f>VLOOKUP(Tabla1[[#This Row],[AREA]],Hoja1!A:B,2,FALSE)</f>
        <v>01. Alcaldía</v>
      </c>
      <c r="U1195" s="57" t="str">
        <f>MID(Tabla1[[#This Row],[Aplicación]],9,4)</f>
        <v>4331</v>
      </c>
      <c r="V1195" s="54" t="str">
        <f>VLOOKUP(Tabla1[[#This Row],[PROGRAMA]],Hoja1!A:B,2,FALSE)</f>
        <v>4331. Desarrollo empresarial</v>
      </c>
      <c r="W1195" s="57" t="str">
        <f>MID(Tabla1[[#This Row],[Aplicación]],14,2)</f>
        <v>22</v>
      </c>
      <c r="X1195" s="57" t="str">
        <f>MID(Tabla1[[#This Row],[Aplicación]],14,6)</f>
        <v>22700</v>
      </c>
    </row>
    <row r="1196" spans="1:24" hidden="1" x14ac:dyDescent="0.25">
      <c r="A1196" s="60">
        <v>220240005056</v>
      </c>
      <c r="B1196" s="43" t="s">
        <v>673</v>
      </c>
      <c r="C1196" s="61">
        <v>45358</v>
      </c>
      <c r="D1196" s="60">
        <v>22024001460</v>
      </c>
      <c r="E1196" s="43" t="s">
        <v>1349</v>
      </c>
      <c r="F1196" s="62">
        <v>-6321.04</v>
      </c>
      <c r="G1196" s="43" t="s">
        <v>935</v>
      </c>
      <c r="H1196" s="43" t="s">
        <v>1030</v>
      </c>
      <c r="I1196" s="60">
        <v>220</v>
      </c>
      <c r="J1196" s="43" t="s">
        <v>398</v>
      </c>
      <c r="K1196" s="43" t="s">
        <v>398</v>
      </c>
      <c r="L1196" s="43" t="s">
        <v>399</v>
      </c>
      <c r="M1196" s="43" t="s">
        <v>395</v>
      </c>
      <c r="N1196" s="43" t="s">
        <v>396</v>
      </c>
      <c r="O1196" s="52" t="s">
        <v>321</v>
      </c>
      <c r="P1196" s="63" t="s">
        <v>276</v>
      </c>
      <c r="Q1196" s="57" t="str">
        <f>MID(Tabla1[[#This Row],[Aplicación]],14,1)</f>
        <v>2</v>
      </c>
      <c r="R1196" s="35" t="s">
        <v>265</v>
      </c>
      <c r="S1196" s="57" t="str">
        <f>MID(Tabla1[[#This Row],[Aplicación]],6,2)</f>
        <v>06</v>
      </c>
      <c r="T1196" s="54" t="str">
        <f>VLOOKUP(Tabla1[[#This Row],[AREA]],Hoja1!A:B,2,FALSE)</f>
        <v>06. Educación y cultura</v>
      </c>
      <c r="U1196" s="57" t="str">
        <f>MID(Tabla1[[#This Row],[Aplicación]],9,4)</f>
        <v>3341</v>
      </c>
      <c r="V1196" s="54" t="str">
        <f>VLOOKUP(Tabla1[[#This Row],[PROGRAMA]],Hoja1!A:B,2,FALSE)</f>
        <v>3341. Coordinación de políticas culturales</v>
      </c>
      <c r="W1196" s="57" t="str">
        <f>MID(Tabla1[[#This Row],[Aplicación]],14,2)</f>
        <v>22</v>
      </c>
      <c r="X1196" s="57" t="str">
        <f>MID(Tabla1[[#This Row],[Aplicación]],14,6)</f>
        <v>22799</v>
      </c>
    </row>
    <row r="1197" spans="1:24" hidden="1" x14ac:dyDescent="0.25">
      <c r="A1197" s="60">
        <v>220240005406</v>
      </c>
      <c r="B1197" s="43" t="s">
        <v>673</v>
      </c>
      <c r="C1197" s="61">
        <v>45363</v>
      </c>
      <c r="D1197" s="60">
        <v>22024000635</v>
      </c>
      <c r="E1197" s="43" t="s">
        <v>1308</v>
      </c>
      <c r="F1197" s="62">
        <v>-445.89</v>
      </c>
      <c r="G1197" s="43" t="s">
        <v>1901</v>
      </c>
      <c r="H1197" s="43" t="s">
        <v>2657</v>
      </c>
      <c r="I1197" s="60">
        <v>220</v>
      </c>
      <c r="J1197" s="43" t="s">
        <v>398</v>
      </c>
      <c r="K1197" s="43" t="s">
        <v>398</v>
      </c>
      <c r="L1197" s="43" t="s">
        <v>399</v>
      </c>
      <c r="M1197" s="43" t="s">
        <v>585</v>
      </c>
      <c r="N1197" s="43" t="s">
        <v>539</v>
      </c>
      <c r="O1197" s="52" t="s">
        <v>326</v>
      </c>
      <c r="P1197" s="63" t="s">
        <v>276</v>
      </c>
      <c r="Q1197" s="57" t="str">
        <f>MID(Tabla1[[#This Row],[Aplicación]],14,1)</f>
        <v>2</v>
      </c>
      <c r="R1197" s="35" t="s">
        <v>265</v>
      </c>
      <c r="S1197" s="57" t="str">
        <f>MID(Tabla1[[#This Row],[Aplicación]],6,2)</f>
        <v>03</v>
      </c>
      <c r="T1197" s="54" t="str">
        <f>VLOOKUP(Tabla1[[#This Row],[AREA]],Hoja1!A:B,2,FALSE)</f>
        <v>03. Participación ciudadana y deportes</v>
      </c>
      <c r="U1197" s="57" t="str">
        <f>MID(Tabla1[[#This Row],[Aplicación]],9,4)</f>
        <v>9241</v>
      </c>
      <c r="V1197" s="54" t="str">
        <f>VLOOKUP(Tabla1[[#This Row],[PROGRAMA]],Hoja1!A:B,2,FALSE)</f>
        <v>9241. Participación ciudadana</v>
      </c>
      <c r="W1197" s="57" t="str">
        <f>MID(Tabla1[[#This Row],[Aplicación]],14,2)</f>
        <v>22</v>
      </c>
      <c r="X1197" s="57" t="str">
        <f>MID(Tabla1[[#This Row],[Aplicación]],14,6)</f>
        <v>22602</v>
      </c>
    </row>
    <row r="1198" spans="1:24" hidden="1" x14ac:dyDescent="0.25">
      <c r="A1198" s="60">
        <v>220240003304</v>
      </c>
      <c r="B1198" s="43" t="s">
        <v>390</v>
      </c>
      <c r="C1198" s="61">
        <v>45345</v>
      </c>
      <c r="D1198" s="60">
        <v>22024001530</v>
      </c>
      <c r="E1198" s="43" t="s">
        <v>1463</v>
      </c>
      <c r="F1198" s="62">
        <v>12347.1</v>
      </c>
      <c r="G1198" s="43" t="s">
        <v>888</v>
      </c>
      <c r="H1198" s="43" t="s">
        <v>2658</v>
      </c>
      <c r="I1198" s="60">
        <v>220</v>
      </c>
      <c r="J1198" s="43" t="s">
        <v>398</v>
      </c>
      <c r="K1198" s="43" t="s">
        <v>398</v>
      </c>
      <c r="L1198" s="43" t="s">
        <v>399</v>
      </c>
      <c r="M1198" s="43" t="s">
        <v>395</v>
      </c>
      <c r="N1198" s="43" t="s">
        <v>396</v>
      </c>
      <c r="O1198" s="52" t="s">
        <v>321</v>
      </c>
      <c r="P1198" s="63" t="s">
        <v>276</v>
      </c>
      <c r="Q1198" s="57" t="str">
        <f>MID(Tabla1[[#This Row],[Aplicación]],14,1)</f>
        <v>2</v>
      </c>
      <c r="R1198" s="35" t="s">
        <v>265</v>
      </c>
      <c r="S1198" s="57" t="str">
        <f>MID(Tabla1[[#This Row],[Aplicación]],6,2)</f>
        <v>06</v>
      </c>
      <c r="T1198" s="54" t="str">
        <f>VLOOKUP(Tabla1[[#This Row],[AREA]],Hoja1!A:B,2,FALSE)</f>
        <v>06. Educación y cultura</v>
      </c>
      <c r="U1198" s="57" t="str">
        <f>MID(Tabla1[[#This Row],[Aplicación]],9,4)</f>
        <v>3341</v>
      </c>
      <c r="V1198" s="54" t="str">
        <f>VLOOKUP(Tabla1[[#This Row],[PROGRAMA]],Hoja1!A:B,2,FALSE)</f>
        <v>3341. Coordinación de políticas culturales</v>
      </c>
      <c r="W1198" s="57" t="str">
        <f>MID(Tabla1[[#This Row],[Aplicación]],14,2)</f>
        <v>22</v>
      </c>
      <c r="X1198" s="57" t="str">
        <f>MID(Tabla1[[#This Row],[Aplicación]],14,6)</f>
        <v>22701</v>
      </c>
    </row>
    <row r="1199" spans="1:24" hidden="1" x14ac:dyDescent="0.25">
      <c r="A1199" s="60">
        <v>220240003375</v>
      </c>
      <c r="B1199" s="43" t="s">
        <v>390</v>
      </c>
      <c r="C1199" s="61">
        <v>45348</v>
      </c>
      <c r="D1199" s="60">
        <v>22024002461</v>
      </c>
      <c r="E1199" s="43" t="s">
        <v>1454</v>
      </c>
      <c r="F1199" s="62">
        <v>6655</v>
      </c>
      <c r="G1199" s="43" t="s">
        <v>379</v>
      </c>
      <c r="H1199" s="43" t="s">
        <v>2659</v>
      </c>
      <c r="I1199" s="60">
        <v>220</v>
      </c>
      <c r="J1199" s="43" t="s">
        <v>842</v>
      </c>
      <c r="K1199" s="43" t="s">
        <v>398</v>
      </c>
      <c r="L1199" s="43" t="s">
        <v>413</v>
      </c>
      <c r="M1199" s="43" t="s">
        <v>585</v>
      </c>
      <c r="N1199" s="43" t="s">
        <v>539</v>
      </c>
      <c r="O1199" s="52" t="s">
        <v>326</v>
      </c>
      <c r="P1199" s="63" t="s">
        <v>276</v>
      </c>
      <c r="Q1199" s="57" t="str">
        <f>MID(Tabla1[[#This Row],[Aplicación]],14,1)</f>
        <v>2</v>
      </c>
      <c r="R1199" s="35" t="s">
        <v>265</v>
      </c>
      <c r="S1199" s="57" t="str">
        <f>MID(Tabla1[[#This Row],[Aplicación]],6,2)</f>
        <v>08</v>
      </c>
      <c r="T1199" s="54" t="str">
        <f>VLOOKUP(Tabla1[[#This Row],[AREA]],Hoja1!A:B,2,FALSE)</f>
        <v>08. Tráfico y movilidad</v>
      </c>
      <c r="U1199" s="57" t="str">
        <f>MID(Tabla1[[#This Row],[Aplicación]],9,4)</f>
        <v>1532</v>
      </c>
      <c r="V1199" s="54" t="str">
        <f>VLOOKUP(Tabla1[[#This Row],[PROGRAMA]],Hoja1!A:B,2,FALSE)</f>
        <v>1532. Pavimentación vias públicas y otros servicios urbanísticos</v>
      </c>
      <c r="W1199" s="57" t="str">
        <f>MID(Tabla1[[#This Row],[Aplicación]],14,2)</f>
        <v>21</v>
      </c>
      <c r="X1199" s="57" t="str">
        <f>MID(Tabla1[[#This Row],[Aplicación]],14,6)</f>
        <v>210</v>
      </c>
    </row>
    <row r="1200" spans="1:24" hidden="1" x14ac:dyDescent="0.25">
      <c r="A1200" s="60">
        <v>220240001290</v>
      </c>
      <c r="B1200" s="43" t="s">
        <v>390</v>
      </c>
      <c r="C1200" s="61">
        <v>45330</v>
      </c>
      <c r="D1200" s="60">
        <v>22024000434</v>
      </c>
      <c r="E1200" s="43" t="s">
        <v>1294</v>
      </c>
      <c r="F1200" s="62">
        <v>6687.15</v>
      </c>
      <c r="G1200" s="43" t="s">
        <v>357</v>
      </c>
      <c r="H1200" s="43" t="s">
        <v>2660</v>
      </c>
      <c r="I1200" s="60">
        <v>220</v>
      </c>
      <c r="J1200" s="43" t="s">
        <v>537</v>
      </c>
      <c r="K1200" s="43" t="s">
        <v>537</v>
      </c>
      <c r="L1200" s="43" t="s">
        <v>413</v>
      </c>
      <c r="M1200" s="43" t="s">
        <v>585</v>
      </c>
      <c r="N1200" s="43" t="s">
        <v>539</v>
      </c>
      <c r="O1200" s="52" t="s">
        <v>326</v>
      </c>
      <c r="P1200" s="63" t="s">
        <v>276</v>
      </c>
      <c r="Q1200" s="57" t="str">
        <f>MID(Tabla1[[#This Row],[Aplicación]],14,1)</f>
        <v>2</v>
      </c>
      <c r="R1200" s="35" t="s">
        <v>265</v>
      </c>
      <c r="S1200" s="57" t="str">
        <f>MID(Tabla1[[#This Row],[Aplicación]],6,2)</f>
        <v>06</v>
      </c>
      <c r="T1200" s="54" t="str">
        <f>VLOOKUP(Tabla1[[#This Row],[AREA]],Hoja1!A:B,2,FALSE)</f>
        <v>06. Educación y cultura</v>
      </c>
      <c r="U1200" s="57" t="str">
        <f>MID(Tabla1[[#This Row],[Aplicación]],9,4)</f>
        <v>3321</v>
      </c>
      <c r="V1200" s="54" t="str">
        <f>VLOOKUP(Tabla1[[#This Row],[PROGRAMA]],Hoja1!A:B,2,FALSE)</f>
        <v>3321. Bibliotecas públicas</v>
      </c>
      <c r="W1200" s="57" t="str">
        <f>MID(Tabla1[[#This Row],[Aplicación]],14,2)</f>
        <v>22</v>
      </c>
      <c r="X1200" s="57" t="str">
        <f>MID(Tabla1[[#This Row],[Aplicación]],14,6)</f>
        <v>22001</v>
      </c>
    </row>
    <row r="1201" spans="1:24" hidden="1" x14ac:dyDescent="0.25">
      <c r="A1201" s="60">
        <v>220240008430</v>
      </c>
      <c r="B1201" s="43" t="s">
        <v>390</v>
      </c>
      <c r="C1201" s="61">
        <v>45373</v>
      </c>
      <c r="D1201" s="60">
        <v>22024003681</v>
      </c>
      <c r="E1201" s="43" t="s">
        <v>1244</v>
      </c>
      <c r="F1201" s="62">
        <v>6897</v>
      </c>
      <c r="G1201" s="43" t="s">
        <v>2661</v>
      </c>
      <c r="H1201" s="43" t="s">
        <v>2662</v>
      </c>
      <c r="I1201" s="60">
        <v>220</v>
      </c>
      <c r="J1201" s="43" t="s">
        <v>427</v>
      </c>
      <c r="K1201" s="43" t="s">
        <v>427</v>
      </c>
      <c r="L1201" s="43" t="s">
        <v>399</v>
      </c>
      <c r="M1201" s="43" t="s">
        <v>585</v>
      </c>
      <c r="N1201" s="43" t="s">
        <v>539</v>
      </c>
      <c r="O1201" s="52" t="s">
        <v>326</v>
      </c>
      <c r="P1201" s="63" t="s">
        <v>276</v>
      </c>
      <c r="Q1201" s="57" t="str">
        <f>MID(Tabla1[[#This Row],[Aplicación]],14,1)</f>
        <v>2</v>
      </c>
      <c r="R1201" s="35" t="s">
        <v>265</v>
      </c>
      <c r="S1201" s="57" t="str">
        <f>MID(Tabla1[[#This Row],[Aplicación]],6,2)</f>
        <v>09</v>
      </c>
      <c r="T1201" s="54" t="str">
        <f>VLOOKUP(Tabla1[[#This Row],[AREA]],Hoja1!A:B,2,FALSE)</f>
        <v>09. Turismo, eventos y marca ciudad</v>
      </c>
      <c r="U1201" s="57" t="str">
        <f>MID(Tabla1[[#This Row],[Aplicación]],9,4)</f>
        <v>4321</v>
      </c>
      <c r="V1201" s="54" t="str">
        <f>VLOOKUP(Tabla1[[#This Row],[PROGRAMA]],Hoja1!A:B,2,FALSE)</f>
        <v>4321. Turismo</v>
      </c>
      <c r="W1201" s="57" t="str">
        <f>MID(Tabla1[[#This Row],[Aplicación]],14,2)</f>
        <v>22</v>
      </c>
      <c r="X1201" s="57" t="str">
        <f>MID(Tabla1[[#This Row],[Aplicación]],14,6)</f>
        <v>22799</v>
      </c>
    </row>
    <row r="1202" spans="1:24" hidden="1" x14ac:dyDescent="0.25">
      <c r="A1202" s="60">
        <v>220240001293</v>
      </c>
      <c r="B1202" s="43" t="s">
        <v>390</v>
      </c>
      <c r="C1202" s="61">
        <v>45330</v>
      </c>
      <c r="D1202" s="60">
        <v>22024001465</v>
      </c>
      <c r="E1202" s="43" t="s">
        <v>1178</v>
      </c>
      <c r="F1202" s="62">
        <v>6915.15</v>
      </c>
      <c r="G1202" s="43" t="s">
        <v>1068</v>
      </c>
      <c r="H1202" s="43" t="s">
        <v>2663</v>
      </c>
      <c r="I1202" s="60">
        <v>220</v>
      </c>
      <c r="J1202" s="43" t="s">
        <v>398</v>
      </c>
      <c r="K1202" s="43" t="s">
        <v>398</v>
      </c>
      <c r="L1202" s="43" t="s">
        <v>399</v>
      </c>
      <c r="M1202" s="43" t="s">
        <v>585</v>
      </c>
      <c r="N1202" s="43" t="s">
        <v>539</v>
      </c>
      <c r="O1202" s="52" t="s">
        <v>326</v>
      </c>
      <c r="P1202" s="63" t="s">
        <v>276</v>
      </c>
      <c r="Q1202" s="57" t="str">
        <f>MID(Tabla1[[#This Row],[Aplicación]],14,1)</f>
        <v>2</v>
      </c>
      <c r="R1202" s="35" t="s">
        <v>265</v>
      </c>
      <c r="S1202" s="57" t="str">
        <f>MID(Tabla1[[#This Row],[Aplicación]],6,2)</f>
        <v>06</v>
      </c>
      <c r="T1202" s="54" t="str">
        <f>VLOOKUP(Tabla1[[#This Row],[AREA]],Hoja1!A:B,2,FALSE)</f>
        <v>06. Educación y cultura</v>
      </c>
      <c r="U1202" s="57" t="str">
        <f>MID(Tabla1[[#This Row],[Aplicación]],9,4)</f>
        <v>3232</v>
      </c>
      <c r="V1202" s="54" t="str">
        <f>VLOOKUP(Tabla1[[#This Row],[PROGRAMA]],Hoja1!A:B,2,FALSE)</f>
        <v>3232. Conservación y mantenimiento centros educación infantil y primaria</v>
      </c>
      <c r="W1202" s="57" t="str">
        <f>MID(Tabla1[[#This Row],[Aplicación]],14,2)</f>
        <v>21</v>
      </c>
      <c r="X1202" s="57" t="str">
        <f>MID(Tabla1[[#This Row],[Aplicación]],14,6)</f>
        <v>213</v>
      </c>
    </row>
    <row r="1203" spans="1:24" hidden="1" x14ac:dyDescent="0.25">
      <c r="A1203" s="60">
        <v>220240004079</v>
      </c>
      <c r="B1203" s="43" t="s">
        <v>390</v>
      </c>
      <c r="C1203" s="61">
        <v>45353</v>
      </c>
      <c r="D1203" s="60">
        <v>22024002951</v>
      </c>
      <c r="E1203" s="43" t="s">
        <v>1188</v>
      </c>
      <c r="F1203" s="62">
        <v>6957.5</v>
      </c>
      <c r="G1203" s="43" t="s">
        <v>1109</v>
      </c>
      <c r="H1203" s="43" t="s">
        <v>2664</v>
      </c>
      <c r="I1203" s="60">
        <v>220</v>
      </c>
      <c r="J1203" s="43" t="s">
        <v>398</v>
      </c>
      <c r="K1203" s="43" t="s">
        <v>398</v>
      </c>
      <c r="L1203" s="43" t="s">
        <v>399</v>
      </c>
      <c r="M1203" s="43" t="s">
        <v>585</v>
      </c>
      <c r="N1203" s="43" t="s">
        <v>539</v>
      </c>
      <c r="O1203" s="52" t="s">
        <v>326</v>
      </c>
      <c r="P1203" s="63" t="s">
        <v>276</v>
      </c>
      <c r="Q1203" s="57" t="str">
        <f>MID(Tabla1[[#This Row],[Aplicación]],14,1)</f>
        <v>2</v>
      </c>
      <c r="R1203" s="35" t="s">
        <v>265</v>
      </c>
      <c r="S1203" s="57" t="str">
        <f>MID(Tabla1[[#This Row],[Aplicación]],6,2)</f>
        <v>01</v>
      </c>
      <c r="T1203" s="54" t="str">
        <f>VLOOKUP(Tabla1[[#This Row],[AREA]],Hoja1!A:B,2,FALSE)</f>
        <v>01. Alcaldía</v>
      </c>
      <c r="U1203" s="57" t="str">
        <f>MID(Tabla1[[#This Row],[Aplicación]],9,4)</f>
        <v>4331</v>
      </c>
      <c r="V1203" s="54" t="str">
        <f>VLOOKUP(Tabla1[[#This Row],[PROGRAMA]],Hoja1!A:B,2,FALSE)</f>
        <v>4331. Desarrollo empresarial</v>
      </c>
      <c r="W1203" s="57" t="str">
        <f>MID(Tabla1[[#This Row],[Aplicación]],14,2)</f>
        <v>22</v>
      </c>
      <c r="X1203" s="57" t="str">
        <f>MID(Tabla1[[#This Row],[Aplicación]],14,6)</f>
        <v>22799</v>
      </c>
    </row>
    <row r="1204" spans="1:24" hidden="1" x14ac:dyDescent="0.25">
      <c r="A1204" s="60">
        <v>220240005063</v>
      </c>
      <c r="B1204" s="43" t="s">
        <v>390</v>
      </c>
      <c r="C1204" s="61">
        <v>45358</v>
      </c>
      <c r="D1204" s="60">
        <v>22024002495</v>
      </c>
      <c r="E1204" s="43" t="s">
        <v>1244</v>
      </c>
      <c r="F1204" s="62">
        <v>6321.04</v>
      </c>
      <c r="G1204" s="43" t="s">
        <v>935</v>
      </c>
      <c r="H1204" s="43" t="s">
        <v>2667</v>
      </c>
      <c r="I1204" s="60">
        <v>220</v>
      </c>
      <c r="J1204" s="43" t="s">
        <v>398</v>
      </c>
      <c r="K1204" s="43" t="s">
        <v>398</v>
      </c>
      <c r="L1204" s="43" t="s">
        <v>399</v>
      </c>
      <c r="M1204" s="43" t="s">
        <v>395</v>
      </c>
      <c r="N1204" s="43" t="s">
        <v>396</v>
      </c>
      <c r="O1204" s="52" t="s">
        <v>321</v>
      </c>
      <c r="P1204" s="63" t="s">
        <v>276</v>
      </c>
      <c r="Q1204" s="57" t="str">
        <f>MID(Tabla1[[#This Row],[Aplicación]],14,1)</f>
        <v>2</v>
      </c>
      <c r="R1204" s="35" t="s">
        <v>265</v>
      </c>
      <c r="S1204" s="57" t="str">
        <f>MID(Tabla1[[#This Row],[Aplicación]],6,2)</f>
        <v>09</v>
      </c>
      <c r="T1204" s="54" t="str">
        <f>VLOOKUP(Tabla1[[#This Row],[AREA]],Hoja1!A:B,2,FALSE)</f>
        <v>09. Turismo, eventos y marca ciudad</v>
      </c>
      <c r="U1204" s="57" t="str">
        <f>MID(Tabla1[[#This Row],[Aplicación]],9,4)</f>
        <v>4321</v>
      </c>
      <c r="V1204" s="54" t="str">
        <f>VLOOKUP(Tabla1[[#This Row],[PROGRAMA]],Hoja1!A:B,2,FALSE)</f>
        <v>4321. Turismo</v>
      </c>
      <c r="W1204" s="57" t="str">
        <f>MID(Tabla1[[#This Row],[Aplicación]],14,2)</f>
        <v>22</v>
      </c>
      <c r="X1204" s="57" t="str">
        <f>MID(Tabla1[[#This Row],[Aplicación]],14,6)</f>
        <v>22799</v>
      </c>
    </row>
    <row r="1205" spans="1:24" hidden="1" x14ac:dyDescent="0.25">
      <c r="A1205" s="60">
        <v>220240005065</v>
      </c>
      <c r="B1205" s="43" t="s">
        <v>673</v>
      </c>
      <c r="C1205" s="61">
        <v>45358</v>
      </c>
      <c r="D1205" s="60">
        <v>22024001007</v>
      </c>
      <c r="E1205" s="43" t="s">
        <v>1174</v>
      </c>
      <c r="F1205" s="62">
        <v>-577</v>
      </c>
      <c r="G1205" s="43" t="s">
        <v>28</v>
      </c>
      <c r="H1205" s="43" t="s">
        <v>2668</v>
      </c>
      <c r="I1205" s="60">
        <v>220</v>
      </c>
      <c r="J1205" s="43" t="s">
        <v>398</v>
      </c>
      <c r="K1205" s="43" t="s">
        <v>398</v>
      </c>
      <c r="L1205" s="43" t="s">
        <v>399</v>
      </c>
      <c r="M1205" s="43" t="s">
        <v>585</v>
      </c>
      <c r="N1205" s="43" t="s">
        <v>539</v>
      </c>
      <c r="O1205" s="52" t="s">
        <v>326</v>
      </c>
      <c r="P1205" s="63" t="s">
        <v>276</v>
      </c>
      <c r="Q1205" s="57" t="str">
        <f>MID(Tabla1[[#This Row],[Aplicación]],14,1)</f>
        <v>2</v>
      </c>
      <c r="R1205" s="35" t="s">
        <v>265</v>
      </c>
      <c r="S1205" s="57" t="str">
        <f>MID(Tabla1[[#This Row],[Aplicación]],6,2)</f>
        <v>11</v>
      </c>
      <c r="T1205" s="54" t="str">
        <f>VLOOKUP(Tabla1[[#This Row],[AREA]],Hoja1!A:B,2,FALSE)</f>
        <v>11. Salud pública y seguridad ciudadana</v>
      </c>
      <c r="U1205" s="57" t="str">
        <f>MID(Tabla1[[#This Row],[Aplicación]],9,4)</f>
        <v>1321</v>
      </c>
      <c r="V1205" s="54" t="str">
        <f>VLOOKUP(Tabla1[[#This Row],[PROGRAMA]],Hoja1!A:B,2,FALSE)</f>
        <v>1321. Policía municipal</v>
      </c>
      <c r="W1205" s="57" t="str">
        <f>MID(Tabla1[[#This Row],[Aplicación]],14,2)</f>
        <v>21</v>
      </c>
      <c r="X1205" s="57" t="str">
        <f>MID(Tabla1[[#This Row],[Aplicación]],14,6)</f>
        <v>213</v>
      </c>
    </row>
    <row r="1206" spans="1:24" hidden="1" x14ac:dyDescent="0.25">
      <c r="A1206" s="60">
        <v>220239000906</v>
      </c>
      <c r="B1206" s="43" t="s">
        <v>390</v>
      </c>
      <c r="C1206" s="61">
        <v>45292</v>
      </c>
      <c r="D1206" s="60">
        <v>22024001350</v>
      </c>
      <c r="E1206" s="43" t="s">
        <v>1487</v>
      </c>
      <c r="F1206" s="62">
        <v>33880</v>
      </c>
      <c r="G1206" s="43" t="s">
        <v>602</v>
      </c>
      <c r="H1206" s="43" t="s">
        <v>2669</v>
      </c>
      <c r="I1206" s="60">
        <v>220</v>
      </c>
      <c r="J1206" s="43" t="s">
        <v>398</v>
      </c>
      <c r="K1206" s="43" t="s">
        <v>398</v>
      </c>
      <c r="L1206" s="43" t="s">
        <v>399</v>
      </c>
      <c r="M1206" s="43" t="s">
        <v>395</v>
      </c>
      <c r="N1206" s="43" t="s">
        <v>433</v>
      </c>
      <c r="O1206" s="52" t="s">
        <v>321</v>
      </c>
      <c r="P1206" s="63" t="s">
        <v>276</v>
      </c>
      <c r="Q1206" s="57" t="str">
        <f>MID(Tabla1[[#This Row],[Aplicación]],14,1)</f>
        <v>2</v>
      </c>
      <c r="R1206" s="35" t="s">
        <v>265</v>
      </c>
      <c r="S1206" s="57" t="str">
        <f>MID(Tabla1[[#This Row],[Aplicación]],6,2)</f>
        <v>04</v>
      </c>
      <c r="T1206" s="54" t="str">
        <f>VLOOKUP(Tabla1[[#This Row],[AREA]],Hoja1!A:B,2,FALSE)</f>
        <v>04. Hacienda, personal y modernización administrativa</v>
      </c>
      <c r="U1206" s="57" t="str">
        <f>MID(Tabla1[[#This Row],[Aplicación]],9,4)</f>
        <v>9204</v>
      </c>
      <c r="V1206" s="54" t="str">
        <f>VLOOKUP(Tabla1[[#This Row],[PROGRAMA]],Hoja1!A:B,2,FALSE)</f>
        <v>9204. Tecnologías de la información y comunicación</v>
      </c>
      <c r="W1206" s="57" t="str">
        <f>MID(Tabla1[[#This Row],[Aplicación]],14,2)</f>
        <v>22</v>
      </c>
      <c r="X1206" s="57" t="str">
        <f>MID(Tabla1[[#This Row],[Aplicación]],14,6)</f>
        <v>22701</v>
      </c>
    </row>
    <row r="1207" spans="1:24" hidden="1" x14ac:dyDescent="0.25">
      <c r="A1207" s="60">
        <v>220240005346</v>
      </c>
      <c r="B1207" s="43" t="s">
        <v>702</v>
      </c>
      <c r="C1207" s="61">
        <v>45359</v>
      </c>
      <c r="D1207" s="60">
        <v>22024001616</v>
      </c>
      <c r="E1207" s="43" t="s">
        <v>1337</v>
      </c>
      <c r="F1207" s="62">
        <v>20706.25</v>
      </c>
      <c r="G1207" s="43" t="s">
        <v>68</v>
      </c>
      <c r="H1207" s="43" t="s">
        <v>2670</v>
      </c>
      <c r="I1207" s="60">
        <v>300</v>
      </c>
      <c r="J1207" s="43" t="s">
        <v>480</v>
      </c>
      <c r="K1207" s="43" t="s">
        <v>481</v>
      </c>
      <c r="L1207" s="43" t="s">
        <v>399</v>
      </c>
      <c r="M1207" s="43" t="s">
        <v>395</v>
      </c>
      <c r="N1207" s="43" t="s">
        <v>396</v>
      </c>
      <c r="O1207" s="52" t="s">
        <v>321</v>
      </c>
      <c r="P1207" s="63" t="s">
        <v>276</v>
      </c>
      <c r="Q1207" s="57" t="str">
        <f>MID(Tabla1[[#This Row],[Aplicación]],14,1)</f>
        <v>2</v>
      </c>
      <c r="R1207" s="35" t="s">
        <v>265</v>
      </c>
      <c r="S1207" s="57" t="str">
        <f>MID(Tabla1[[#This Row],[Aplicación]],6,2)</f>
        <v>07</v>
      </c>
      <c r="T1207" s="54" t="str">
        <f>VLOOKUP(Tabla1[[#This Row],[AREA]],Hoja1!A:B,2,FALSE)</f>
        <v>07. Medio ambiente</v>
      </c>
      <c r="U1207" s="57" t="str">
        <f>MID(Tabla1[[#This Row],[Aplicación]],9,4)</f>
        <v>1721</v>
      </c>
      <c r="V1207" s="54" t="str">
        <f>VLOOKUP(Tabla1[[#This Row],[PROGRAMA]],Hoja1!A:B,2,FALSE)</f>
        <v>1721. Protección del medio ambiente</v>
      </c>
      <c r="W1207" s="57" t="str">
        <f>MID(Tabla1[[#This Row],[Aplicación]],14,2)</f>
        <v>22</v>
      </c>
      <c r="X1207" s="57" t="str">
        <f>MID(Tabla1[[#This Row],[Aplicación]],14,6)</f>
        <v>22799</v>
      </c>
    </row>
    <row r="1208" spans="1:24" hidden="1" x14ac:dyDescent="0.25">
      <c r="A1208" s="60">
        <v>220240000720</v>
      </c>
      <c r="B1208" s="43" t="s">
        <v>390</v>
      </c>
      <c r="C1208" s="61">
        <v>45327</v>
      </c>
      <c r="D1208" s="60">
        <v>22024000024</v>
      </c>
      <c r="E1208" s="43" t="s">
        <v>1460</v>
      </c>
      <c r="F1208" s="62">
        <v>7120.85</v>
      </c>
      <c r="G1208" s="43" t="s">
        <v>332</v>
      </c>
      <c r="H1208" s="43" t="s">
        <v>2671</v>
      </c>
      <c r="I1208" s="60">
        <v>220</v>
      </c>
      <c r="J1208" s="43" t="s">
        <v>398</v>
      </c>
      <c r="K1208" s="43" t="s">
        <v>398</v>
      </c>
      <c r="L1208" s="43" t="s">
        <v>413</v>
      </c>
      <c r="M1208" s="43" t="s">
        <v>585</v>
      </c>
      <c r="N1208" s="43" t="s">
        <v>539</v>
      </c>
      <c r="O1208" s="52" t="s">
        <v>326</v>
      </c>
      <c r="P1208" s="63" t="s">
        <v>276</v>
      </c>
      <c r="Q1208" s="57" t="str">
        <f>MID(Tabla1[[#This Row],[Aplicación]],14,1)</f>
        <v>2</v>
      </c>
      <c r="R1208" s="35" t="s">
        <v>265</v>
      </c>
      <c r="S1208" s="57" t="str">
        <f>MID(Tabla1[[#This Row],[Aplicación]],6,2)</f>
        <v>01</v>
      </c>
      <c r="T1208" s="54" t="str">
        <f>VLOOKUP(Tabla1[[#This Row],[AREA]],Hoja1!A:B,2,FALSE)</f>
        <v>01. Alcaldía</v>
      </c>
      <c r="U1208" s="57" t="str">
        <f>MID(Tabla1[[#This Row],[Aplicación]],9,4)</f>
        <v>9205</v>
      </c>
      <c r="V1208" s="54" t="str">
        <f>VLOOKUP(Tabla1[[#This Row],[PROGRAMA]],Hoja1!A:B,2,FALSE)</f>
        <v>9205. Imprenta municipal</v>
      </c>
      <c r="W1208" s="57" t="str">
        <f>MID(Tabla1[[#This Row],[Aplicación]],14,2)</f>
        <v>22</v>
      </c>
      <c r="X1208" s="57" t="str">
        <f>MID(Tabla1[[#This Row],[Aplicación]],14,6)</f>
        <v>22199</v>
      </c>
    </row>
    <row r="1209" spans="1:24" hidden="1" x14ac:dyDescent="0.25">
      <c r="A1209" s="60">
        <v>220240003378</v>
      </c>
      <c r="B1209" s="43" t="s">
        <v>390</v>
      </c>
      <c r="C1209" s="61">
        <v>45348</v>
      </c>
      <c r="D1209" s="60">
        <v>22024002475</v>
      </c>
      <c r="E1209" s="43" t="s">
        <v>1226</v>
      </c>
      <c r="F1209" s="62">
        <v>7126.9</v>
      </c>
      <c r="G1209" s="43" t="s">
        <v>16</v>
      </c>
      <c r="H1209" s="43" t="s">
        <v>2672</v>
      </c>
      <c r="I1209" s="60">
        <v>220</v>
      </c>
      <c r="J1209" s="43" t="s">
        <v>398</v>
      </c>
      <c r="K1209" s="43" t="s">
        <v>398</v>
      </c>
      <c r="L1209" s="43" t="s">
        <v>399</v>
      </c>
      <c r="M1209" s="43" t="s">
        <v>585</v>
      </c>
      <c r="N1209" s="43" t="s">
        <v>539</v>
      </c>
      <c r="O1209" s="52" t="s">
        <v>326</v>
      </c>
      <c r="P1209" s="63" t="s">
        <v>276</v>
      </c>
      <c r="Q1209" s="57" t="str">
        <f>MID(Tabla1[[#This Row],[Aplicación]],14,1)</f>
        <v>2</v>
      </c>
      <c r="R1209" s="35" t="s">
        <v>265</v>
      </c>
      <c r="S1209" s="57" t="str">
        <f>MID(Tabla1[[#This Row],[Aplicación]],6,2)</f>
        <v>01</v>
      </c>
      <c r="T1209" s="54" t="str">
        <f>VLOOKUP(Tabla1[[#This Row],[AREA]],Hoja1!A:B,2,FALSE)</f>
        <v>01. Alcaldía</v>
      </c>
      <c r="U1209" s="57" t="str">
        <f>MID(Tabla1[[#This Row],[Aplicación]],9,4)</f>
        <v>4331</v>
      </c>
      <c r="V1209" s="54" t="str">
        <f>VLOOKUP(Tabla1[[#This Row],[PROGRAMA]],Hoja1!A:B,2,FALSE)</f>
        <v>4331. Desarrollo empresarial</v>
      </c>
      <c r="W1209" s="57" t="str">
        <f>MID(Tabla1[[#This Row],[Aplicación]],14,2)</f>
        <v>22</v>
      </c>
      <c r="X1209" s="57" t="str">
        <f>MID(Tabla1[[#This Row],[Aplicación]],14,6)</f>
        <v>22706</v>
      </c>
    </row>
    <row r="1210" spans="1:24" hidden="1" x14ac:dyDescent="0.25">
      <c r="A1210" s="60">
        <v>220240000823</v>
      </c>
      <c r="B1210" s="43" t="s">
        <v>390</v>
      </c>
      <c r="C1210" s="61">
        <v>45330</v>
      </c>
      <c r="D1210" s="60">
        <v>22024000888</v>
      </c>
      <c r="E1210" s="43" t="s">
        <v>1178</v>
      </c>
      <c r="F1210" s="62">
        <v>7163.2</v>
      </c>
      <c r="G1210" s="43" t="s">
        <v>335</v>
      </c>
      <c r="H1210" s="43" t="s">
        <v>2673</v>
      </c>
      <c r="I1210" s="60">
        <v>220</v>
      </c>
      <c r="J1210" s="43" t="s">
        <v>616</v>
      </c>
      <c r="K1210" s="43" t="s">
        <v>398</v>
      </c>
      <c r="L1210" s="43" t="s">
        <v>399</v>
      </c>
      <c r="M1210" s="43" t="s">
        <v>585</v>
      </c>
      <c r="N1210" s="43" t="s">
        <v>539</v>
      </c>
      <c r="O1210" s="52" t="s">
        <v>326</v>
      </c>
      <c r="P1210" s="63" t="s">
        <v>276</v>
      </c>
      <c r="Q1210" s="57" t="str">
        <f>MID(Tabla1[[#This Row],[Aplicación]],14,1)</f>
        <v>2</v>
      </c>
      <c r="R1210" s="35" t="s">
        <v>265</v>
      </c>
      <c r="S1210" s="57" t="str">
        <f>MID(Tabla1[[#This Row],[Aplicación]],6,2)</f>
        <v>06</v>
      </c>
      <c r="T1210" s="54" t="str">
        <f>VLOOKUP(Tabla1[[#This Row],[AREA]],Hoja1!A:B,2,FALSE)</f>
        <v>06. Educación y cultura</v>
      </c>
      <c r="U1210" s="57" t="str">
        <f>MID(Tabla1[[#This Row],[Aplicación]],9,4)</f>
        <v>3232</v>
      </c>
      <c r="V1210" s="54" t="str">
        <f>VLOOKUP(Tabla1[[#This Row],[PROGRAMA]],Hoja1!A:B,2,FALSE)</f>
        <v>3232. Conservación y mantenimiento centros educación infantil y primaria</v>
      </c>
      <c r="W1210" s="57" t="str">
        <f>MID(Tabla1[[#This Row],[Aplicación]],14,2)</f>
        <v>21</v>
      </c>
      <c r="X1210" s="57" t="str">
        <f>MID(Tabla1[[#This Row],[Aplicación]],14,6)</f>
        <v>213</v>
      </c>
    </row>
    <row r="1211" spans="1:24" hidden="1" x14ac:dyDescent="0.25">
      <c r="A1211" s="60">
        <v>220240005057</v>
      </c>
      <c r="B1211" s="43" t="s">
        <v>673</v>
      </c>
      <c r="C1211" s="61">
        <v>45358</v>
      </c>
      <c r="D1211" s="60">
        <v>22024001441</v>
      </c>
      <c r="E1211" s="43" t="s">
        <v>1463</v>
      </c>
      <c r="F1211" s="62">
        <v>-697.87</v>
      </c>
      <c r="G1211" s="43" t="s">
        <v>18</v>
      </c>
      <c r="H1211" s="43" t="s">
        <v>1038</v>
      </c>
      <c r="I1211" s="60">
        <v>220</v>
      </c>
      <c r="J1211" s="43" t="s">
        <v>398</v>
      </c>
      <c r="K1211" s="43" t="s">
        <v>398</v>
      </c>
      <c r="L1211" s="43" t="s">
        <v>399</v>
      </c>
      <c r="M1211" s="43" t="s">
        <v>585</v>
      </c>
      <c r="N1211" s="43" t="s">
        <v>539</v>
      </c>
      <c r="O1211" s="52" t="s">
        <v>326</v>
      </c>
      <c r="P1211" s="63" t="s">
        <v>276</v>
      </c>
      <c r="Q1211" s="57" t="str">
        <f>MID(Tabla1[[#This Row],[Aplicación]],14,1)</f>
        <v>2</v>
      </c>
      <c r="R1211" s="35" t="s">
        <v>265</v>
      </c>
      <c r="S1211" s="57" t="str">
        <f>MID(Tabla1[[#This Row],[Aplicación]],6,2)</f>
        <v>06</v>
      </c>
      <c r="T1211" s="54" t="str">
        <f>VLOOKUP(Tabla1[[#This Row],[AREA]],Hoja1!A:B,2,FALSE)</f>
        <v>06. Educación y cultura</v>
      </c>
      <c r="U1211" s="57" t="str">
        <f>MID(Tabla1[[#This Row],[Aplicación]],9,4)</f>
        <v>3341</v>
      </c>
      <c r="V1211" s="54" t="str">
        <f>VLOOKUP(Tabla1[[#This Row],[PROGRAMA]],Hoja1!A:B,2,FALSE)</f>
        <v>3341. Coordinación de políticas culturales</v>
      </c>
      <c r="W1211" s="57" t="str">
        <f>MID(Tabla1[[#This Row],[Aplicación]],14,2)</f>
        <v>22</v>
      </c>
      <c r="X1211" s="57" t="str">
        <f>MID(Tabla1[[#This Row],[Aplicación]],14,6)</f>
        <v>22701</v>
      </c>
    </row>
    <row r="1212" spans="1:24" hidden="1" x14ac:dyDescent="0.25">
      <c r="A1212" s="60">
        <v>220240007678</v>
      </c>
      <c r="B1212" s="43" t="s">
        <v>702</v>
      </c>
      <c r="C1212" s="61">
        <v>45372</v>
      </c>
      <c r="D1212" s="60">
        <v>22024000997</v>
      </c>
      <c r="E1212" s="43" t="s">
        <v>1321</v>
      </c>
      <c r="F1212" s="62">
        <v>6.04</v>
      </c>
      <c r="G1212" s="43" t="s">
        <v>82</v>
      </c>
      <c r="H1212" s="43" t="s">
        <v>2675</v>
      </c>
      <c r="I1212" s="60">
        <v>300</v>
      </c>
      <c r="J1212" s="43" t="s">
        <v>398</v>
      </c>
      <c r="K1212" s="43" t="s">
        <v>398</v>
      </c>
      <c r="L1212" s="43" t="s">
        <v>413</v>
      </c>
      <c r="M1212" s="43" t="s">
        <v>395</v>
      </c>
      <c r="N1212" s="43" t="s">
        <v>396</v>
      </c>
      <c r="O1212" s="52" t="s">
        <v>325</v>
      </c>
      <c r="P1212" s="63" t="s">
        <v>276</v>
      </c>
      <c r="Q1212" s="57" t="str">
        <f>MID(Tabla1[[#This Row],[Aplicación]],14,1)</f>
        <v>2</v>
      </c>
      <c r="R1212" s="35" t="s">
        <v>265</v>
      </c>
      <c r="S1212" s="57" t="str">
        <f>MID(Tabla1[[#This Row],[Aplicación]],6,2)</f>
        <v>01</v>
      </c>
      <c r="T1212" s="54" t="str">
        <f>VLOOKUP(Tabla1[[#This Row],[AREA]],Hoja1!A:B,2,FALSE)</f>
        <v>01. Alcaldía</v>
      </c>
      <c r="U1212" s="57" t="str">
        <f>MID(Tabla1[[#This Row],[Aplicación]],9,4)</f>
        <v>4331</v>
      </c>
      <c r="V1212" s="54" t="str">
        <f>VLOOKUP(Tabla1[[#This Row],[PROGRAMA]],Hoja1!A:B,2,FALSE)</f>
        <v>4331. Desarrollo empresarial</v>
      </c>
      <c r="W1212" s="57" t="str">
        <f>MID(Tabla1[[#This Row],[Aplicación]],14,2)</f>
        <v>21</v>
      </c>
      <c r="X1212" s="57" t="str">
        <f>MID(Tabla1[[#This Row],[Aplicación]],14,6)</f>
        <v>212</v>
      </c>
    </row>
    <row r="1213" spans="1:24" hidden="1" x14ac:dyDescent="0.25">
      <c r="A1213" s="60">
        <v>220240005634</v>
      </c>
      <c r="B1213" s="43" t="s">
        <v>702</v>
      </c>
      <c r="C1213" s="61">
        <v>45364</v>
      </c>
      <c r="D1213" s="60">
        <v>22024000940</v>
      </c>
      <c r="E1213" s="43" t="s">
        <v>1285</v>
      </c>
      <c r="F1213" s="62">
        <v>5.82</v>
      </c>
      <c r="G1213" s="43" t="s">
        <v>82</v>
      </c>
      <c r="H1213" s="43" t="s">
        <v>2676</v>
      </c>
      <c r="I1213" s="60">
        <v>300</v>
      </c>
      <c r="J1213" s="43" t="s">
        <v>398</v>
      </c>
      <c r="K1213" s="43" t="s">
        <v>398</v>
      </c>
      <c r="L1213" s="43" t="s">
        <v>413</v>
      </c>
      <c r="M1213" s="43" t="s">
        <v>395</v>
      </c>
      <c r="N1213" s="43" t="s">
        <v>396</v>
      </c>
      <c r="O1213" s="52" t="s">
        <v>325</v>
      </c>
      <c r="P1213" s="63" t="s">
        <v>276</v>
      </c>
      <c r="Q1213" s="57" t="str">
        <f>MID(Tabla1[[#This Row],[Aplicación]],14,1)</f>
        <v>2</v>
      </c>
      <c r="R1213" s="35" t="s">
        <v>265</v>
      </c>
      <c r="S1213" s="57" t="str">
        <f>MID(Tabla1[[#This Row],[Aplicación]],6,2)</f>
        <v>06</v>
      </c>
      <c r="T1213" s="54" t="str">
        <f>VLOOKUP(Tabla1[[#This Row],[AREA]],Hoja1!A:B,2,FALSE)</f>
        <v>06. Educación y cultura</v>
      </c>
      <c r="U1213" s="57" t="str">
        <f>MID(Tabla1[[#This Row],[Aplicación]],9,4)</f>
        <v>3232</v>
      </c>
      <c r="V1213" s="54" t="str">
        <f>VLOOKUP(Tabla1[[#This Row],[PROGRAMA]],Hoja1!A:B,2,FALSE)</f>
        <v>3232. Conservación y mantenimiento centros educación infantil y primaria</v>
      </c>
      <c r="W1213" s="57" t="str">
        <f>MID(Tabla1[[#This Row],[Aplicación]],14,2)</f>
        <v>21</v>
      </c>
      <c r="X1213" s="57" t="str">
        <f>MID(Tabla1[[#This Row],[Aplicación]],14,6)</f>
        <v>212</v>
      </c>
    </row>
    <row r="1214" spans="1:24" hidden="1" x14ac:dyDescent="0.25">
      <c r="A1214" s="60">
        <v>220240000816</v>
      </c>
      <c r="B1214" s="43" t="s">
        <v>390</v>
      </c>
      <c r="C1214" s="61">
        <v>45330</v>
      </c>
      <c r="D1214" s="60">
        <v>22024000945</v>
      </c>
      <c r="E1214" s="43" t="s">
        <v>1256</v>
      </c>
      <c r="F1214" s="62">
        <v>7199.5</v>
      </c>
      <c r="G1214" s="43" t="s">
        <v>617</v>
      </c>
      <c r="H1214" s="43" t="s">
        <v>2677</v>
      </c>
      <c r="I1214" s="60">
        <v>220</v>
      </c>
      <c r="J1214" s="43" t="s">
        <v>398</v>
      </c>
      <c r="K1214" s="43" t="s">
        <v>398</v>
      </c>
      <c r="L1214" s="43" t="s">
        <v>399</v>
      </c>
      <c r="M1214" s="43" t="s">
        <v>585</v>
      </c>
      <c r="N1214" s="43" t="s">
        <v>539</v>
      </c>
      <c r="O1214" s="52" t="s">
        <v>326</v>
      </c>
      <c r="P1214" s="63" t="s">
        <v>276</v>
      </c>
      <c r="Q1214" s="57" t="str">
        <f>MID(Tabla1[[#This Row],[Aplicación]],14,1)</f>
        <v>2</v>
      </c>
      <c r="R1214" s="35" t="s">
        <v>265</v>
      </c>
      <c r="S1214" s="57" t="str">
        <f>MID(Tabla1[[#This Row],[Aplicación]],6,2)</f>
        <v>06</v>
      </c>
      <c r="T1214" s="54" t="str">
        <f>VLOOKUP(Tabla1[[#This Row],[AREA]],Hoja1!A:B,2,FALSE)</f>
        <v>06. Educación y cultura</v>
      </c>
      <c r="U1214" s="57" t="str">
        <f>MID(Tabla1[[#This Row],[Aplicación]],9,4)</f>
        <v>3261</v>
      </c>
      <c r="V1214" s="54" t="str">
        <f>VLOOKUP(Tabla1[[#This Row],[PROGRAMA]],Hoja1!A:B,2,FALSE)</f>
        <v>3261. Servicios complementarios de educación</v>
      </c>
      <c r="W1214" s="57" t="str">
        <f>MID(Tabla1[[#This Row],[Aplicación]],14,2)</f>
        <v>22</v>
      </c>
      <c r="X1214" s="57" t="str">
        <f>MID(Tabla1[[#This Row],[Aplicación]],14,6)</f>
        <v>22799</v>
      </c>
    </row>
    <row r="1215" spans="1:24" hidden="1" x14ac:dyDescent="0.25">
      <c r="A1215" s="60">
        <v>220239000900</v>
      </c>
      <c r="B1215" s="43" t="s">
        <v>390</v>
      </c>
      <c r="C1215" s="61">
        <v>45292</v>
      </c>
      <c r="D1215" s="60">
        <v>22024001299</v>
      </c>
      <c r="E1215" s="43" t="s">
        <v>1412</v>
      </c>
      <c r="F1215" s="62">
        <v>4600</v>
      </c>
      <c r="G1215" s="43" t="s">
        <v>12</v>
      </c>
      <c r="H1215" s="43" t="s">
        <v>2678</v>
      </c>
      <c r="I1215" s="60">
        <v>220</v>
      </c>
      <c r="J1215" s="43" t="s">
        <v>393</v>
      </c>
      <c r="K1215" s="43" t="s">
        <v>393</v>
      </c>
      <c r="L1215" s="43" t="s">
        <v>413</v>
      </c>
      <c r="M1215" s="43" t="s">
        <v>395</v>
      </c>
      <c r="N1215" s="43" t="s">
        <v>396</v>
      </c>
      <c r="O1215" s="52" t="s">
        <v>321</v>
      </c>
      <c r="P1215" s="63" t="s">
        <v>276</v>
      </c>
      <c r="Q1215" s="57" t="str">
        <f>MID(Tabla1[[#This Row],[Aplicación]],14,1)</f>
        <v>2</v>
      </c>
      <c r="R1215" s="35" t="s">
        <v>265</v>
      </c>
      <c r="S1215" s="57" t="str">
        <f>MID(Tabla1[[#This Row],[Aplicación]],6,2)</f>
        <v>01</v>
      </c>
      <c r="T1215" s="54" t="str">
        <f>VLOOKUP(Tabla1[[#This Row],[AREA]],Hoja1!A:B,2,FALSE)</f>
        <v>01. Alcaldía</v>
      </c>
      <c r="U1215" s="57" t="str">
        <f>MID(Tabla1[[#This Row],[Aplicación]],9,4)</f>
        <v>9203</v>
      </c>
      <c r="V1215" s="54" t="str">
        <f>VLOOKUP(Tabla1[[#This Row],[PROGRAMA]],Hoja1!A:B,2,FALSE)</f>
        <v>9203. Unidad de régimen interior</v>
      </c>
      <c r="W1215" s="57" t="str">
        <f>MID(Tabla1[[#This Row],[Aplicación]],14,2)</f>
        <v>22</v>
      </c>
      <c r="X1215" s="57" t="str">
        <f>MID(Tabla1[[#This Row],[Aplicación]],14,6)</f>
        <v>22103</v>
      </c>
    </row>
    <row r="1216" spans="1:24" hidden="1" x14ac:dyDescent="0.25">
      <c r="A1216" s="60">
        <v>220239000895</v>
      </c>
      <c r="B1216" s="43" t="s">
        <v>390</v>
      </c>
      <c r="C1216" s="61">
        <v>45292</v>
      </c>
      <c r="D1216" s="60">
        <v>22024001294</v>
      </c>
      <c r="E1216" s="43" t="s">
        <v>1432</v>
      </c>
      <c r="F1216" s="62">
        <v>3700</v>
      </c>
      <c r="G1216" s="43" t="s">
        <v>12</v>
      </c>
      <c r="H1216" s="43" t="s">
        <v>2679</v>
      </c>
      <c r="I1216" s="60">
        <v>220</v>
      </c>
      <c r="J1216" s="43" t="s">
        <v>393</v>
      </c>
      <c r="K1216" s="43" t="s">
        <v>393</v>
      </c>
      <c r="L1216" s="43" t="s">
        <v>413</v>
      </c>
      <c r="M1216" s="43" t="s">
        <v>395</v>
      </c>
      <c r="N1216" s="43" t="s">
        <v>396</v>
      </c>
      <c r="O1216" s="52" t="s">
        <v>321</v>
      </c>
      <c r="P1216" s="63" t="s">
        <v>276</v>
      </c>
      <c r="Q1216" s="57" t="str">
        <f>MID(Tabla1[[#This Row],[Aplicación]],14,1)</f>
        <v>2</v>
      </c>
      <c r="R1216" s="35" t="s">
        <v>265</v>
      </c>
      <c r="S1216" s="57" t="str">
        <f>MID(Tabla1[[#This Row],[Aplicación]],6,2)</f>
        <v>10</v>
      </c>
      <c r="T1216" s="54" t="str">
        <f>VLOOKUP(Tabla1[[#This Row],[AREA]],Hoja1!A:B,2,FALSE)</f>
        <v>10. Personas mayores, familia y servicios sociales</v>
      </c>
      <c r="U1216" s="57" t="str">
        <f>MID(Tabla1[[#This Row],[Aplicación]],9,4)</f>
        <v>2412</v>
      </c>
      <c r="V1216" s="54" t="str">
        <f>VLOOKUP(Tabla1[[#This Row],[PROGRAMA]],Hoja1!A:B,2,FALSE)</f>
        <v>2412. Formación para el empleo</v>
      </c>
      <c r="W1216" s="57" t="str">
        <f>MID(Tabla1[[#This Row],[Aplicación]],14,2)</f>
        <v>22</v>
      </c>
      <c r="X1216" s="57" t="str">
        <f>MID(Tabla1[[#This Row],[Aplicación]],14,6)</f>
        <v>22103</v>
      </c>
    </row>
    <row r="1217" spans="1:24" hidden="1" x14ac:dyDescent="0.25">
      <c r="A1217" s="60">
        <v>220239000897</v>
      </c>
      <c r="B1217" s="43" t="s">
        <v>390</v>
      </c>
      <c r="C1217" s="61">
        <v>45292</v>
      </c>
      <c r="D1217" s="60">
        <v>22024001296</v>
      </c>
      <c r="E1217" s="43" t="s">
        <v>1464</v>
      </c>
      <c r="F1217" s="62">
        <v>3000</v>
      </c>
      <c r="G1217" s="43" t="s">
        <v>12</v>
      </c>
      <c r="H1217" s="43" t="s">
        <v>2680</v>
      </c>
      <c r="I1217" s="60">
        <v>220</v>
      </c>
      <c r="J1217" s="43" t="s">
        <v>393</v>
      </c>
      <c r="K1217" s="43" t="s">
        <v>393</v>
      </c>
      <c r="L1217" s="43" t="s">
        <v>413</v>
      </c>
      <c r="M1217" s="43" t="s">
        <v>395</v>
      </c>
      <c r="N1217" s="43" t="s">
        <v>433</v>
      </c>
      <c r="O1217" s="52" t="s">
        <v>321</v>
      </c>
      <c r="P1217" s="63" t="s">
        <v>276</v>
      </c>
      <c r="Q1217" s="57" t="str">
        <f>MID(Tabla1[[#This Row],[Aplicación]],14,1)</f>
        <v>2</v>
      </c>
      <c r="R1217" s="35" t="s">
        <v>265</v>
      </c>
      <c r="S1217" s="57" t="str">
        <f>MID(Tabla1[[#This Row],[Aplicación]],6,2)</f>
        <v>11</v>
      </c>
      <c r="T1217" s="54" t="str">
        <f>VLOOKUP(Tabla1[[#This Row],[AREA]],Hoja1!A:B,2,FALSE)</f>
        <v>11. Salud pública y seguridad ciudadana</v>
      </c>
      <c r="U1217" s="57" t="str">
        <f>MID(Tabla1[[#This Row],[Aplicación]],9,4)</f>
        <v>3111</v>
      </c>
      <c r="V1217" s="54" t="str">
        <f>VLOOKUP(Tabla1[[#This Row],[PROGRAMA]],Hoja1!A:B,2,FALSE)</f>
        <v>3111. Protección de la salubridad pública</v>
      </c>
      <c r="W1217" s="57" t="str">
        <f>MID(Tabla1[[#This Row],[Aplicación]],14,2)</f>
        <v>22</v>
      </c>
      <c r="X1217" s="57" t="str">
        <f>MID(Tabla1[[#This Row],[Aplicación]],14,6)</f>
        <v>22103</v>
      </c>
    </row>
    <row r="1218" spans="1:24" hidden="1" x14ac:dyDescent="0.25">
      <c r="A1218" s="60">
        <v>220239000899</v>
      </c>
      <c r="B1218" s="43" t="s">
        <v>390</v>
      </c>
      <c r="C1218" s="61">
        <v>45292</v>
      </c>
      <c r="D1218" s="60">
        <v>22024001298</v>
      </c>
      <c r="E1218" s="43" t="s">
        <v>1488</v>
      </c>
      <c r="F1218" s="62">
        <v>2500</v>
      </c>
      <c r="G1218" s="43" t="s">
        <v>12</v>
      </c>
      <c r="H1218" s="43" t="s">
        <v>2681</v>
      </c>
      <c r="I1218" s="60">
        <v>220</v>
      </c>
      <c r="J1218" s="43" t="s">
        <v>393</v>
      </c>
      <c r="K1218" s="43" t="s">
        <v>393</v>
      </c>
      <c r="L1218" s="43" t="s">
        <v>413</v>
      </c>
      <c r="M1218" s="43" t="s">
        <v>395</v>
      </c>
      <c r="N1218" s="43" t="s">
        <v>433</v>
      </c>
      <c r="O1218" s="52" t="s">
        <v>321</v>
      </c>
      <c r="P1218" s="63" t="s">
        <v>276</v>
      </c>
      <c r="Q1218" s="57" t="str">
        <f>MID(Tabla1[[#This Row],[Aplicación]],14,1)</f>
        <v>2</v>
      </c>
      <c r="R1218" s="35" t="s">
        <v>265</v>
      </c>
      <c r="S1218" s="57" t="str">
        <f>MID(Tabla1[[#This Row],[Aplicación]],6,2)</f>
        <v>06</v>
      </c>
      <c r="T1218" s="54" t="str">
        <f>VLOOKUP(Tabla1[[#This Row],[AREA]],Hoja1!A:B,2,FALSE)</f>
        <v>06. Educación y cultura</v>
      </c>
      <c r="U1218" s="57" t="str">
        <f>MID(Tabla1[[#This Row],[Aplicación]],9,4)</f>
        <v>3261</v>
      </c>
      <c r="V1218" s="54" t="str">
        <f>VLOOKUP(Tabla1[[#This Row],[PROGRAMA]],Hoja1!A:B,2,FALSE)</f>
        <v>3261. Servicios complementarios de educación</v>
      </c>
      <c r="W1218" s="57" t="str">
        <f>MID(Tabla1[[#This Row],[Aplicación]],14,2)</f>
        <v>22</v>
      </c>
      <c r="X1218" s="57" t="str">
        <f>MID(Tabla1[[#This Row],[Aplicación]],14,6)</f>
        <v>22103</v>
      </c>
    </row>
    <row r="1219" spans="1:24" hidden="1" x14ac:dyDescent="0.25">
      <c r="A1219" s="53">
        <v>220240000723</v>
      </c>
      <c r="B1219" s="45" t="s">
        <v>390</v>
      </c>
      <c r="C1219" s="50">
        <v>45327</v>
      </c>
      <c r="D1219" s="44">
        <v>22024000028</v>
      </c>
      <c r="E1219" s="45" t="s">
        <v>1460</v>
      </c>
      <c r="F1219" s="51">
        <v>7210.39</v>
      </c>
      <c r="G1219" s="45" t="s">
        <v>35</v>
      </c>
      <c r="H1219" s="45" t="s">
        <v>2682</v>
      </c>
      <c r="I1219" s="44">
        <v>220</v>
      </c>
      <c r="J1219" s="45" t="s">
        <v>398</v>
      </c>
      <c r="K1219" s="45" t="s">
        <v>398</v>
      </c>
      <c r="L1219" s="45" t="s">
        <v>413</v>
      </c>
      <c r="M1219" s="45" t="s">
        <v>585</v>
      </c>
      <c r="N1219" s="45" t="s">
        <v>539</v>
      </c>
      <c r="O1219" s="52" t="s">
        <v>326</v>
      </c>
      <c r="P1219" s="63" t="s">
        <v>276</v>
      </c>
      <c r="Q1219" s="57" t="str">
        <f>MID(Tabla1[[#This Row],[Aplicación]],14,1)</f>
        <v>2</v>
      </c>
      <c r="R1219" s="35" t="s">
        <v>265</v>
      </c>
      <c r="S1219" s="57" t="str">
        <f>MID(Tabla1[[#This Row],[Aplicación]],6,2)</f>
        <v>01</v>
      </c>
      <c r="T1219" s="54" t="str">
        <f>VLOOKUP(Tabla1[[#This Row],[AREA]],Hoja1!A:B,2,FALSE)</f>
        <v>01. Alcaldía</v>
      </c>
      <c r="U1219" s="57" t="str">
        <f>MID(Tabla1[[#This Row],[Aplicación]],9,4)</f>
        <v>9205</v>
      </c>
      <c r="V1219" s="54" t="str">
        <f>VLOOKUP(Tabla1[[#This Row],[PROGRAMA]],Hoja1!A:B,2,FALSE)</f>
        <v>9205. Imprenta municipal</v>
      </c>
      <c r="W1219" s="57" t="str">
        <f>MID(Tabla1[[#This Row],[Aplicación]],14,2)</f>
        <v>22</v>
      </c>
      <c r="X1219" s="57" t="str">
        <f>MID(Tabla1[[#This Row],[Aplicación]],14,6)</f>
        <v>22199</v>
      </c>
    </row>
    <row r="1220" spans="1:24" hidden="1" x14ac:dyDescent="0.25">
      <c r="A1220" s="60">
        <v>220239000894</v>
      </c>
      <c r="B1220" s="43" t="s">
        <v>390</v>
      </c>
      <c r="C1220" s="61">
        <v>45292</v>
      </c>
      <c r="D1220" s="60">
        <v>22024001293</v>
      </c>
      <c r="E1220" s="43" t="s">
        <v>1432</v>
      </c>
      <c r="F1220" s="62">
        <v>300</v>
      </c>
      <c r="G1220" s="43" t="s">
        <v>12</v>
      </c>
      <c r="H1220" s="43" t="s">
        <v>2683</v>
      </c>
      <c r="I1220" s="60">
        <v>220</v>
      </c>
      <c r="J1220" s="43" t="s">
        <v>393</v>
      </c>
      <c r="K1220" s="43" t="s">
        <v>393</v>
      </c>
      <c r="L1220" s="43" t="s">
        <v>413</v>
      </c>
      <c r="M1220" s="43" t="s">
        <v>395</v>
      </c>
      <c r="N1220" s="43" t="s">
        <v>396</v>
      </c>
      <c r="O1220" s="52" t="s">
        <v>321</v>
      </c>
      <c r="P1220" s="63" t="s">
        <v>276</v>
      </c>
      <c r="Q1220" s="57" t="str">
        <f>MID(Tabla1[[#This Row],[Aplicación]],14,1)</f>
        <v>2</v>
      </c>
      <c r="R1220" s="35" t="s">
        <v>265</v>
      </c>
      <c r="S1220" s="57" t="str">
        <f>MID(Tabla1[[#This Row],[Aplicación]],6,2)</f>
        <v>10</v>
      </c>
      <c r="T1220" s="54" t="str">
        <f>VLOOKUP(Tabla1[[#This Row],[AREA]],Hoja1!A:B,2,FALSE)</f>
        <v>10. Personas mayores, familia y servicios sociales</v>
      </c>
      <c r="U1220" s="57" t="str">
        <f>MID(Tabla1[[#This Row],[Aplicación]],9,4)</f>
        <v>2412</v>
      </c>
      <c r="V1220" s="54" t="str">
        <f>VLOOKUP(Tabla1[[#This Row],[PROGRAMA]],Hoja1!A:B,2,FALSE)</f>
        <v>2412. Formación para el empleo</v>
      </c>
      <c r="W1220" s="57" t="str">
        <f>MID(Tabla1[[#This Row],[Aplicación]],14,2)</f>
        <v>22</v>
      </c>
      <c r="X1220" s="57" t="str">
        <f>MID(Tabla1[[#This Row],[Aplicación]],14,6)</f>
        <v>22103</v>
      </c>
    </row>
    <row r="1221" spans="1:24" hidden="1" x14ac:dyDescent="0.25">
      <c r="A1221" s="60">
        <v>220240000726</v>
      </c>
      <c r="B1221" s="43" t="s">
        <v>390</v>
      </c>
      <c r="C1221" s="61">
        <v>45327</v>
      </c>
      <c r="D1221" s="60">
        <v>22024000031</v>
      </c>
      <c r="E1221" s="43" t="s">
        <v>1460</v>
      </c>
      <c r="F1221" s="62">
        <v>7211.6</v>
      </c>
      <c r="G1221" s="43" t="s">
        <v>87</v>
      </c>
      <c r="H1221" s="43" t="s">
        <v>2684</v>
      </c>
      <c r="I1221" s="60">
        <v>220</v>
      </c>
      <c r="J1221" s="43" t="s">
        <v>725</v>
      </c>
      <c r="K1221" s="43" t="s">
        <v>393</v>
      </c>
      <c r="L1221" s="43" t="s">
        <v>413</v>
      </c>
      <c r="M1221" s="43" t="s">
        <v>585</v>
      </c>
      <c r="N1221" s="43" t="s">
        <v>539</v>
      </c>
      <c r="O1221" s="52" t="s">
        <v>326</v>
      </c>
      <c r="P1221" s="63" t="s">
        <v>276</v>
      </c>
      <c r="Q1221" s="57" t="str">
        <f>MID(Tabla1[[#This Row],[Aplicación]],14,1)</f>
        <v>2</v>
      </c>
      <c r="R1221" s="35" t="s">
        <v>265</v>
      </c>
      <c r="S1221" s="57" t="str">
        <f>MID(Tabla1[[#This Row],[Aplicación]],6,2)</f>
        <v>01</v>
      </c>
      <c r="T1221" s="54" t="str">
        <f>VLOOKUP(Tabla1[[#This Row],[AREA]],Hoja1!A:B,2,FALSE)</f>
        <v>01. Alcaldía</v>
      </c>
      <c r="U1221" s="57" t="str">
        <f>MID(Tabla1[[#This Row],[Aplicación]],9,4)</f>
        <v>9205</v>
      </c>
      <c r="V1221" s="54" t="str">
        <f>VLOOKUP(Tabla1[[#This Row],[PROGRAMA]],Hoja1!A:B,2,FALSE)</f>
        <v>9205. Imprenta municipal</v>
      </c>
      <c r="W1221" s="57" t="str">
        <f>MID(Tabla1[[#This Row],[Aplicación]],14,2)</f>
        <v>22</v>
      </c>
      <c r="X1221" s="57" t="str">
        <f>MID(Tabla1[[#This Row],[Aplicación]],14,6)</f>
        <v>22199</v>
      </c>
    </row>
    <row r="1222" spans="1:24" hidden="1" x14ac:dyDescent="0.25">
      <c r="A1222" s="60">
        <v>220240003092</v>
      </c>
      <c r="B1222" s="43" t="s">
        <v>390</v>
      </c>
      <c r="C1222" s="61">
        <v>45343</v>
      </c>
      <c r="D1222" s="60">
        <v>22024001844</v>
      </c>
      <c r="E1222" s="43" t="s">
        <v>1174</v>
      </c>
      <c r="F1222" s="62">
        <v>7247.9</v>
      </c>
      <c r="G1222" s="43" t="s">
        <v>38</v>
      </c>
      <c r="H1222" s="43" t="s">
        <v>2685</v>
      </c>
      <c r="I1222" s="60">
        <v>220</v>
      </c>
      <c r="J1222" s="43" t="s">
        <v>900</v>
      </c>
      <c r="K1222" s="43" t="s">
        <v>900</v>
      </c>
      <c r="L1222" s="43" t="s">
        <v>399</v>
      </c>
      <c r="M1222" s="43" t="s">
        <v>585</v>
      </c>
      <c r="N1222" s="43" t="s">
        <v>539</v>
      </c>
      <c r="O1222" s="52" t="s">
        <v>326</v>
      </c>
      <c r="P1222" s="63" t="s">
        <v>276</v>
      </c>
      <c r="Q1222" s="57" t="str">
        <f>MID(Tabla1[[#This Row],[Aplicación]],14,1)</f>
        <v>2</v>
      </c>
      <c r="R1222" s="35" t="s">
        <v>265</v>
      </c>
      <c r="S1222" s="57" t="str">
        <f>MID(Tabla1[[#This Row],[Aplicación]],6,2)</f>
        <v>11</v>
      </c>
      <c r="T1222" s="54" t="str">
        <f>VLOOKUP(Tabla1[[#This Row],[AREA]],Hoja1!A:B,2,FALSE)</f>
        <v>11. Salud pública y seguridad ciudadana</v>
      </c>
      <c r="U1222" s="57" t="str">
        <f>MID(Tabla1[[#This Row],[Aplicación]],9,4)</f>
        <v>1321</v>
      </c>
      <c r="V1222" s="54" t="str">
        <f>VLOOKUP(Tabla1[[#This Row],[PROGRAMA]],Hoja1!A:B,2,FALSE)</f>
        <v>1321. Policía municipal</v>
      </c>
      <c r="W1222" s="57" t="str">
        <f>MID(Tabla1[[#This Row],[Aplicación]],14,2)</f>
        <v>21</v>
      </c>
      <c r="X1222" s="57" t="str">
        <f>MID(Tabla1[[#This Row],[Aplicación]],14,6)</f>
        <v>213</v>
      </c>
    </row>
    <row r="1223" spans="1:24" hidden="1" x14ac:dyDescent="0.25">
      <c r="A1223" s="60">
        <v>220240003351</v>
      </c>
      <c r="B1223" s="43" t="s">
        <v>390</v>
      </c>
      <c r="C1223" s="61">
        <v>45348</v>
      </c>
      <c r="D1223" s="60">
        <v>22024002255</v>
      </c>
      <c r="E1223" s="43" t="s">
        <v>1188</v>
      </c>
      <c r="F1223" s="62">
        <v>7253.95</v>
      </c>
      <c r="G1223" s="43" t="s">
        <v>292</v>
      </c>
      <c r="H1223" s="43" t="s">
        <v>2686</v>
      </c>
      <c r="I1223" s="60">
        <v>220</v>
      </c>
      <c r="J1223" s="43" t="s">
        <v>487</v>
      </c>
      <c r="K1223" s="43" t="s">
        <v>398</v>
      </c>
      <c r="L1223" s="43" t="s">
        <v>399</v>
      </c>
      <c r="M1223" s="43" t="s">
        <v>585</v>
      </c>
      <c r="N1223" s="43" t="s">
        <v>539</v>
      </c>
      <c r="O1223" s="52" t="s">
        <v>326</v>
      </c>
      <c r="P1223" s="63" t="s">
        <v>276</v>
      </c>
      <c r="Q1223" s="57" t="str">
        <f>MID(Tabla1[[#This Row],[Aplicación]],14,1)</f>
        <v>2</v>
      </c>
      <c r="R1223" s="35" t="s">
        <v>265</v>
      </c>
      <c r="S1223" s="57" t="str">
        <f>MID(Tabla1[[#This Row],[Aplicación]],6,2)</f>
        <v>01</v>
      </c>
      <c r="T1223" s="54" t="str">
        <f>VLOOKUP(Tabla1[[#This Row],[AREA]],Hoja1!A:B,2,FALSE)</f>
        <v>01. Alcaldía</v>
      </c>
      <c r="U1223" s="57" t="str">
        <f>MID(Tabla1[[#This Row],[Aplicación]],9,4)</f>
        <v>4331</v>
      </c>
      <c r="V1223" s="54" t="str">
        <f>VLOOKUP(Tabla1[[#This Row],[PROGRAMA]],Hoja1!A:B,2,FALSE)</f>
        <v>4331. Desarrollo empresarial</v>
      </c>
      <c r="W1223" s="57" t="str">
        <f>MID(Tabla1[[#This Row],[Aplicación]],14,2)</f>
        <v>22</v>
      </c>
      <c r="X1223" s="57" t="str">
        <f>MID(Tabla1[[#This Row],[Aplicación]],14,6)</f>
        <v>22799</v>
      </c>
    </row>
    <row r="1224" spans="1:24" hidden="1" x14ac:dyDescent="0.25">
      <c r="A1224" s="60">
        <v>220240001658</v>
      </c>
      <c r="B1224" s="43" t="s">
        <v>673</v>
      </c>
      <c r="C1224" s="61">
        <v>45341</v>
      </c>
      <c r="D1224" s="60">
        <v>22024000606</v>
      </c>
      <c r="E1224" s="43" t="s">
        <v>1226</v>
      </c>
      <c r="F1224" s="62">
        <v>-720</v>
      </c>
      <c r="G1224" s="43" t="s">
        <v>896</v>
      </c>
      <c r="H1224" s="43" t="s">
        <v>2073</v>
      </c>
      <c r="I1224" s="60">
        <v>220</v>
      </c>
      <c r="J1224" s="43" t="s">
        <v>398</v>
      </c>
      <c r="K1224" s="43" t="s">
        <v>398</v>
      </c>
      <c r="L1224" s="43" t="s">
        <v>399</v>
      </c>
      <c r="M1224" s="43" t="s">
        <v>585</v>
      </c>
      <c r="N1224" s="43" t="s">
        <v>539</v>
      </c>
      <c r="O1224" s="52" t="s">
        <v>326</v>
      </c>
      <c r="P1224" s="63" t="s">
        <v>276</v>
      </c>
      <c r="Q1224" s="57" t="str">
        <f>MID(Tabla1[[#This Row],[Aplicación]],14,1)</f>
        <v>2</v>
      </c>
      <c r="R1224" s="35" t="s">
        <v>265</v>
      </c>
      <c r="S1224" s="57" t="str">
        <f>MID(Tabla1[[#This Row],[Aplicación]],6,2)</f>
        <v>01</v>
      </c>
      <c r="T1224" s="54" t="str">
        <f>VLOOKUP(Tabla1[[#This Row],[AREA]],Hoja1!A:B,2,FALSE)</f>
        <v>01. Alcaldía</v>
      </c>
      <c r="U1224" s="57" t="str">
        <f>MID(Tabla1[[#This Row],[Aplicación]],9,4)</f>
        <v>4331</v>
      </c>
      <c r="V1224" s="54" t="str">
        <f>VLOOKUP(Tabla1[[#This Row],[PROGRAMA]],Hoja1!A:B,2,FALSE)</f>
        <v>4331. Desarrollo empresarial</v>
      </c>
      <c r="W1224" s="57" t="str">
        <f>MID(Tabla1[[#This Row],[Aplicación]],14,2)</f>
        <v>22</v>
      </c>
      <c r="X1224" s="57" t="str">
        <f>MID(Tabla1[[#This Row],[Aplicación]],14,6)</f>
        <v>22706</v>
      </c>
    </row>
    <row r="1225" spans="1:24" hidden="1" x14ac:dyDescent="0.25">
      <c r="A1225" s="60">
        <v>220240000724</v>
      </c>
      <c r="B1225" s="43" t="s">
        <v>390</v>
      </c>
      <c r="C1225" s="61">
        <v>45327</v>
      </c>
      <c r="D1225" s="60">
        <v>22024000029</v>
      </c>
      <c r="E1225" s="43" t="s">
        <v>1460</v>
      </c>
      <c r="F1225" s="62">
        <v>7253.95</v>
      </c>
      <c r="G1225" s="43" t="s">
        <v>76</v>
      </c>
      <c r="H1225" s="43" t="s">
        <v>2687</v>
      </c>
      <c r="I1225" s="60">
        <v>220</v>
      </c>
      <c r="J1225" s="43" t="s">
        <v>398</v>
      </c>
      <c r="K1225" s="43" t="s">
        <v>398</v>
      </c>
      <c r="L1225" s="43" t="s">
        <v>413</v>
      </c>
      <c r="M1225" s="43" t="s">
        <v>585</v>
      </c>
      <c r="N1225" s="43" t="s">
        <v>539</v>
      </c>
      <c r="O1225" s="52" t="s">
        <v>326</v>
      </c>
      <c r="P1225" s="63" t="s">
        <v>276</v>
      </c>
      <c r="Q1225" s="57" t="str">
        <f>MID(Tabla1[[#This Row],[Aplicación]],14,1)</f>
        <v>2</v>
      </c>
      <c r="R1225" s="35" t="s">
        <v>265</v>
      </c>
      <c r="S1225" s="57" t="str">
        <f>MID(Tabla1[[#This Row],[Aplicación]],6,2)</f>
        <v>01</v>
      </c>
      <c r="T1225" s="54" t="str">
        <f>VLOOKUP(Tabla1[[#This Row],[AREA]],Hoja1!A:B,2,FALSE)</f>
        <v>01. Alcaldía</v>
      </c>
      <c r="U1225" s="57" t="str">
        <f>MID(Tabla1[[#This Row],[Aplicación]],9,4)</f>
        <v>9205</v>
      </c>
      <c r="V1225" s="54" t="str">
        <f>VLOOKUP(Tabla1[[#This Row],[PROGRAMA]],Hoja1!A:B,2,FALSE)</f>
        <v>9205. Imprenta municipal</v>
      </c>
      <c r="W1225" s="57" t="str">
        <f>MID(Tabla1[[#This Row],[Aplicación]],14,2)</f>
        <v>22</v>
      </c>
      <c r="X1225" s="57" t="str">
        <f>MID(Tabla1[[#This Row],[Aplicación]],14,6)</f>
        <v>22199</v>
      </c>
    </row>
    <row r="1226" spans="1:24" hidden="1" x14ac:dyDescent="0.25">
      <c r="A1226" s="60">
        <v>220240005347</v>
      </c>
      <c r="B1226" s="43" t="s">
        <v>390</v>
      </c>
      <c r="C1226" s="61">
        <v>45359</v>
      </c>
      <c r="D1226" s="60">
        <v>22024002185</v>
      </c>
      <c r="E1226" s="43" t="s">
        <v>1400</v>
      </c>
      <c r="F1226" s="62">
        <v>4954.96</v>
      </c>
      <c r="G1226" s="43" t="s">
        <v>621</v>
      </c>
      <c r="H1226" s="43" t="s">
        <v>2688</v>
      </c>
      <c r="I1226" s="60">
        <v>220</v>
      </c>
      <c r="J1226" s="43" t="s">
        <v>393</v>
      </c>
      <c r="K1226" s="43" t="s">
        <v>393</v>
      </c>
      <c r="L1226" s="43" t="s">
        <v>526</v>
      </c>
      <c r="M1226" s="43" t="s">
        <v>395</v>
      </c>
      <c r="N1226" s="43" t="s">
        <v>396</v>
      </c>
      <c r="O1226" s="52" t="s">
        <v>321</v>
      </c>
      <c r="P1226" s="63" t="s">
        <v>276</v>
      </c>
      <c r="Q1226" s="57" t="str">
        <f>MID(Tabla1[[#This Row],[Aplicación]],14,1)</f>
        <v>2</v>
      </c>
      <c r="R1226" s="35" t="s">
        <v>265</v>
      </c>
      <c r="S1226" s="57" t="str">
        <f>MID(Tabla1[[#This Row],[Aplicación]],6,2)</f>
        <v>07</v>
      </c>
      <c r="T1226" s="54" t="str">
        <f>VLOOKUP(Tabla1[[#This Row],[AREA]],Hoja1!A:B,2,FALSE)</f>
        <v>07. Medio ambiente</v>
      </c>
      <c r="U1226" s="57" t="str">
        <f>MID(Tabla1[[#This Row],[Aplicación]],9,4)</f>
        <v>1701</v>
      </c>
      <c r="V1226" s="54" t="str">
        <f>VLOOKUP(Tabla1[[#This Row],[PROGRAMA]],Hoja1!A:B,2,FALSE)</f>
        <v>1701. Dirección del área de medio ambiente</v>
      </c>
      <c r="W1226" s="57" t="str">
        <f>MID(Tabla1[[#This Row],[Aplicación]],14,2)</f>
        <v>22</v>
      </c>
      <c r="X1226" s="57" t="str">
        <f>MID(Tabla1[[#This Row],[Aplicación]],14,6)</f>
        <v>22102</v>
      </c>
    </row>
    <row r="1227" spans="1:24" hidden="1" x14ac:dyDescent="0.25">
      <c r="A1227" s="60">
        <v>220239000447</v>
      </c>
      <c r="B1227" s="43" t="s">
        <v>390</v>
      </c>
      <c r="C1227" s="61">
        <v>45292</v>
      </c>
      <c r="D1227" s="60">
        <v>22024001255</v>
      </c>
      <c r="E1227" s="43" t="s">
        <v>1343</v>
      </c>
      <c r="F1227" s="62">
        <v>34384.18</v>
      </c>
      <c r="G1227" s="43" t="s">
        <v>600</v>
      </c>
      <c r="H1227" s="43" t="s">
        <v>2689</v>
      </c>
      <c r="I1227" s="60">
        <v>220</v>
      </c>
      <c r="J1227" s="43" t="s">
        <v>601</v>
      </c>
      <c r="K1227" s="43" t="s">
        <v>393</v>
      </c>
      <c r="L1227" s="43" t="s">
        <v>413</v>
      </c>
      <c r="M1227" s="43" t="s">
        <v>395</v>
      </c>
      <c r="N1227" s="43" t="s">
        <v>396</v>
      </c>
      <c r="O1227" s="52" t="s">
        <v>321</v>
      </c>
      <c r="P1227" s="63" t="s">
        <v>276</v>
      </c>
      <c r="Q1227" s="57" t="str">
        <f>MID(Tabla1[[#This Row],[Aplicación]],14,1)</f>
        <v>2</v>
      </c>
      <c r="R1227" s="35" t="s">
        <v>265</v>
      </c>
      <c r="S1227" s="57" t="str">
        <f>MID(Tabla1[[#This Row],[Aplicación]],6,2)</f>
        <v>08</v>
      </c>
      <c r="T1227" s="54" t="str">
        <f>VLOOKUP(Tabla1[[#This Row],[AREA]],Hoja1!A:B,2,FALSE)</f>
        <v>08. Tráfico y movilidad</v>
      </c>
      <c r="U1227" s="57" t="str">
        <f>MID(Tabla1[[#This Row],[Aplicación]],9,4)</f>
        <v>1651</v>
      </c>
      <c r="V1227" s="54" t="str">
        <f>VLOOKUP(Tabla1[[#This Row],[PROGRAMA]],Hoja1!A:B,2,FALSE)</f>
        <v>1651. Alumbrado público</v>
      </c>
      <c r="W1227" s="57" t="str">
        <f>MID(Tabla1[[#This Row],[Aplicación]],14,2)</f>
        <v>21</v>
      </c>
      <c r="X1227" s="57" t="str">
        <f>MID(Tabla1[[#This Row],[Aplicación]],14,6)</f>
        <v>213</v>
      </c>
    </row>
    <row r="1228" spans="1:24" hidden="1" x14ac:dyDescent="0.25">
      <c r="A1228" s="60">
        <v>220240000725</v>
      </c>
      <c r="B1228" s="43" t="s">
        <v>390</v>
      </c>
      <c r="C1228" s="61">
        <v>45327</v>
      </c>
      <c r="D1228" s="60">
        <v>22024000030</v>
      </c>
      <c r="E1228" s="43" t="s">
        <v>1460</v>
      </c>
      <c r="F1228" s="62">
        <v>7253.95</v>
      </c>
      <c r="G1228" s="43" t="s">
        <v>80</v>
      </c>
      <c r="H1228" s="43" t="s">
        <v>2690</v>
      </c>
      <c r="I1228" s="60">
        <v>220</v>
      </c>
      <c r="J1228" s="43" t="s">
        <v>398</v>
      </c>
      <c r="K1228" s="43" t="s">
        <v>398</v>
      </c>
      <c r="L1228" s="43" t="s">
        <v>413</v>
      </c>
      <c r="M1228" s="43" t="s">
        <v>585</v>
      </c>
      <c r="N1228" s="43" t="s">
        <v>539</v>
      </c>
      <c r="O1228" s="52" t="s">
        <v>326</v>
      </c>
      <c r="P1228" s="63" t="s">
        <v>276</v>
      </c>
      <c r="Q1228" s="57" t="str">
        <f>MID(Tabla1[[#This Row],[Aplicación]],14,1)</f>
        <v>2</v>
      </c>
      <c r="R1228" s="35" t="s">
        <v>265</v>
      </c>
      <c r="S1228" s="57" t="str">
        <f>MID(Tabla1[[#This Row],[Aplicación]],6,2)</f>
        <v>01</v>
      </c>
      <c r="T1228" s="54" t="str">
        <f>VLOOKUP(Tabla1[[#This Row],[AREA]],Hoja1!A:B,2,FALSE)</f>
        <v>01. Alcaldía</v>
      </c>
      <c r="U1228" s="57" t="str">
        <f>MID(Tabla1[[#This Row],[Aplicación]],9,4)</f>
        <v>9205</v>
      </c>
      <c r="V1228" s="54" t="str">
        <f>VLOOKUP(Tabla1[[#This Row],[PROGRAMA]],Hoja1!A:B,2,FALSE)</f>
        <v>9205. Imprenta municipal</v>
      </c>
      <c r="W1228" s="57" t="str">
        <f>MID(Tabla1[[#This Row],[Aplicación]],14,2)</f>
        <v>22</v>
      </c>
      <c r="X1228" s="57" t="str">
        <f>MID(Tabla1[[#This Row],[Aplicación]],14,6)</f>
        <v>22199</v>
      </c>
    </row>
    <row r="1229" spans="1:24" hidden="1" x14ac:dyDescent="0.25">
      <c r="A1229" s="60">
        <v>220240004080</v>
      </c>
      <c r="B1229" s="43" t="s">
        <v>673</v>
      </c>
      <c r="C1229" s="61">
        <v>45353</v>
      </c>
      <c r="D1229" s="60">
        <v>22024001147</v>
      </c>
      <c r="E1229" s="43" t="s">
        <v>1391</v>
      </c>
      <c r="F1229" s="62">
        <v>-816.26</v>
      </c>
      <c r="G1229" s="43" t="s">
        <v>1901</v>
      </c>
      <c r="H1229" s="43" t="s">
        <v>2692</v>
      </c>
      <c r="I1229" s="60">
        <v>220</v>
      </c>
      <c r="J1229" s="43" t="s">
        <v>398</v>
      </c>
      <c r="K1229" s="43" t="s">
        <v>398</v>
      </c>
      <c r="L1229" s="43" t="s">
        <v>399</v>
      </c>
      <c r="M1229" s="43" t="s">
        <v>585</v>
      </c>
      <c r="N1229" s="43" t="s">
        <v>539</v>
      </c>
      <c r="O1229" s="52" t="s">
        <v>326</v>
      </c>
      <c r="P1229" s="63" t="s">
        <v>276</v>
      </c>
      <c r="Q1229" s="57" t="str">
        <f>MID(Tabla1[[#This Row],[Aplicación]],14,1)</f>
        <v>2</v>
      </c>
      <c r="R1229" s="35" t="s">
        <v>265</v>
      </c>
      <c r="S1229" s="57" t="str">
        <f>MID(Tabla1[[#This Row],[Aplicación]],6,2)</f>
        <v>01</v>
      </c>
      <c r="T1229" s="54" t="str">
        <f>VLOOKUP(Tabla1[[#This Row],[AREA]],Hoja1!A:B,2,FALSE)</f>
        <v>01. Alcaldía</v>
      </c>
      <c r="U1229" s="57" t="str">
        <f>MID(Tabla1[[#This Row],[Aplicación]],9,4)</f>
        <v>9205</v>
      </c>
      <c r="V1229" s="54" t="str">
        <f>VLOOKUP(Tabla1[[#This Row],[PROGRAMA]],Hoja1!A:B,2,FALSE)</f>
        <v>9205. Imprenta municipal</v>
      </c>
      <c r="W1229" s="57" t="str">
        <f>MID(Tabla1[[#This Row],[Aplicación]],14,2)</f>
        <v>20</v>
      </c>
      <c r="X1229" s="57" t="str">
        <f>MID(Tabla1[[#This Row],[Aplicación]],14,6)</f>
        <v>203</v>
      </c>
    </row>
    <row r="1230" spans="1:24" hidden="1" x14ac:dyDescent="0.25">
      <c r="A1230" s="60">
        <v>220240001294</v>
      </c>
      <c r="B1230" s="43" t="s">
        <v>390</v>
      </c>
      <c r="C1230" s="61">
        <v>45330</v>
      </c>
      <c r="D1230" s="60">
        <v>22024001467</v>
      </c>
      <c r="E1230" s="43" t="s">
        <v>1285</v>
      </c>
      <c r="F1230" s="62">
        <v>7260</v>
      </c>
      <c r="G1230" s="43" t="s">
        <v>993</v>
      </c>
      <c r="H1230" s="43" t="s">
        <v>2693</v>
      </c>
      <c r="I1230" s="60">
        <v>220</v>
      </c>
      <c r="J1230" s="43" t="s">
        <v>398</v>
      </c>
      <c r="K1230" s="43" t="s">
        <v>398</v>
      </c>
      <c r="L1230" s="43" t="s">
        <v>413</v>
      </c>
      <c r="M1230" s="43" t="s">
        <v>585</v>
      </c>
      <c r="N1230" s="43" t="s">
        <v>539</v>
      </c>
      <c r="O1230" s="52" t="s">
        <v>326</v>
      </c>
      <c r="P1230" s="63" t="s">
        <v>276</v>
      </c>
      <c r="Q1230" s="57" t="str">
        <f>MID(Tabla1[[#This Row],[Aplicación]],14,1)</f>
        <v>2</v>
      </c>
      <c r="R1230" s="35" t="s">
        <v>265</v>
      </c>
      <c r="S1230" s="57" t="str">
        <f>MID(Tabla1[[#This Row],[Aplicación]],6,2)</f>
        <v>06</v>
      </c>
      <c r="T1230" s="54" t="str">
        <f>VLOOKUP(Tabla1[[#This Row],[AREA]],Hoja1!A:B,2,FALSE)</f>
        <v>06. Educación y cultura</v>
      </c>
      <c r="U1230" s="57" t="str">
        <f>MID(Tabla1[[#This Row],[Aplicación]],9,4)</f>
        <v>3232</v>
      </c>
      <c r="V1230" s="54" t="str">
        <f>VLOOKUP(Tabla1[[#This Row],[PROGRAMA]],Hoja1!A:B,2,FALSE)</f>
        <v>3232. Conservación y mantenimiento centros educación infantil y primaria</v>
      </c>
      <c r="W1230" s="57" t="str">
        <f>MID(Tabla1[[#This Row],[Aplicación]],14,2)</f>
        <v>21</v>
      </c>
      <c r="X1230" s="57" t="str">
        <f>MID(Tabla1[[#This Row],[Aplicación]],14,6)</f>
        <v>212</v>
      </c>
    </row>
    <row r="1231" spans="1:24" hidden="1" x14ac:dyDescent="0.25">
      <c r="A1231" s="60">
        <v>220239000625</v>
      </c>
      <c r="B1231" s="43" t="s">
        <v>390</v>
      </c>
      <c r="C1231" s="61">
        <v>45292</v>
      </c>
      <c r="D1231" s="60">
        <v>22024001318</v>
      </c>
      <c r="E1231" s="43" t="s">
        <v>1251</v>
      </c>
      <c r="F1231" s="62">
        <v>40277.06</v>
      </c>
      <c r="G1231" s="43" t="s">
        <v>588</v>
      </c>
      <c r="H1231" s="43" t="s">
        <v>2694</v>
      </c>
      <c r="I1231" s="60">
        <v>220</v>
      </c>
      <c r="J1231" s="43" t="s">
        <v>398</v>
      </c>
      <c r="K1231" s="43" t="s">
        <v>398</v>
      </c>
      <c r="L1231" s="43" t="s">
        <v>399</v>
      </c>
      <c r="M1231" s="43" t="s">
        <v>395</v>
      </c>
      <c r="N1231" s="43" t="s">
        <v>396</v>
      </c>
      <c r="O1231" s="52" t="s">
        <v>321</v>
      </c>
      <c r="P1231" s="63" t="s">
        <v>276</v>
      </c>
      <c r="Q1231" s="57" t="str">
        <f>MID(Tabla1[[#This Row],[Aplicación]],14,1)</f>
        <v>2</v>
      </c>
      <c r="R1231" s="35" t="s">
        <v>265</v>
      </c>
      <c r="S1231" s="57" t="str">
        <f>MID(Tabla1[[#This Row],[Aplicación]],6,2)</f>
        <v>03</v>
      </c>
      <c r="T1231" s="54" t="str">
        <f>VLOOKUP(Tabla1[[#This Row],[AREA]],Hoja1!A:B,2,FALSE)</f>
        <v>03. Participación ciudadana y deportes</v>
      </c>
      <c r="U1231" s="57" t="str">
        <f>MID(Tabla1[[#This Row],[Aplicación]],9,4)</f>
        <v>9241</v>
      </c>
      <c r="V1231" s="54" t="str">
        <f>VLOOKUP(Tabla1[[#This Row],[PROGRAMA]],Hoja1!A:B,2,FALSE)</f>
        <v>9241. Participación ciudadana</v>
      </c>
      <c r="W1231" s="57" t="str">
        <f>MID(Tabla1[[#This Row],[Aplicación]],14,2)</f>
        <v>22</v>
      </c>
      <c r="X1231" s="57" t="str">
        <f>MID(Tabla1[[#This Row],[Aplicación]],14,6)</f>
        <v>22799</v>
      </c>
    </row>
    <row r="1232" spans="1:24" hidden="1" x14ac:dyDescent="0.25">
      <c r="A1232" s="60">
        <v>220240005398</v>
      </c>
      <c r="B1232" s="43" t="s">
        <v>673</v>
      </c>
      <c r="C1232" s="61">
        <v>45363</v>
      </c>
      <c r="D1232" s="60">
        <v>22024001965</v>
      </c>
      <c r="E1232" s="43" t="s">
        <v>1158</v>
      </c>
      <c r="F1232" s="62">
        <v>-3237.52</v>
      </c>
      <c r="G1232" s="43" t="s">
        <v>717</v>
      </c>
      <c r="H1232" s="43" t="s">
        <v>2695</v>
      </c>
      <c r="I1232" s="60">
        <v>220</v>
      </c>
      <c r="J1232" s="43" t="s">
        <v>719</v>
      </c>
      <c r="K1232" s="43" t="s">
        <v>720</v>
      </c>
      <c r="L1232" s="43" t="s">
        <v>399</v>
      </c>
      <c r="M1232" s="43" t="s">
        <v>395</v>
      </c>
      <c r="N1232" s="43" t="s">
        <v>396</v>
      </c>
      <c r="O1232" s="52" t="s">
        <v>321</v>
      </c>
      <c r="P1232" s="63" t="s">
        <v>276</v>
      </c>
      <c r="Q1232" s="57" t="str">
        <f>MID(Tabla1[[#This Row],[Aplicación]],14,1)</f>
        <v>2</v>
      </c>
      <c r="R1232" s="35" t="s">
        <v>265</v>
      </c>
      <c r="S1232" s="57" t="str">
        <f>MID(Tabla1[[#This Row],[Aplicación]],6,2)</f>
        <v>10</v>
      </c>
      <c r="T1232" s="54" t="str">
        <f>VLOOKUP(Tabla1[[#This Row],[AREA]],Hoja1!A:B,2,FALSE)</f>
        <v>10. Personas mayores, familia y servicios sociales</v>
      </c>
      <c r="U1232" s="57" t="str">
        <f>MID(Tabla1[[#This Row],[Aplicación]],9,4)</f>
        <v>2312</v>
      </c>
      <c r="V1232" s="54" t="str">
        <f>VLOOKUP(Tabla1[[#This Row],[PROGRAMA]],Hoja1!A:B,2,FALSE)</f>
        <v>2312. Iniciativas sociales</v>
      </c>
      <c r="W1232" s="57" t="str">
        <f>MID(Tabla1[[#This Row],[Aplicación]],14,2)</f>
        <v>21</v>
      </c>
      <c r="X1232" s="57" t="str">
        <f>MID(Tabla1[[#This Row],[Aplicación]],14,6)</f>
        <v>213</v>
      </c>
    </row>
    <row r="1233" spans="1:24" hidden="1" x14ac:dyDescent="0.25">
      <c r="A1233" s="60">
        <v>220240003309</v>
      </c>
      <c r="B1233" s="43" t="s">
        <v>390</v>
      </c>
      <c r="C1233" s="61">
        <v>45345</v>
      </c>
      <c r="D1233" s="60">
        <v>22024001601</v>
      </c>
      <c r="E1233" s="43" t="s">
        <v>1170</v>
      </c>
      <c r="F1233" s="62">
        <v>7346.68</v>
      </c>
      <c r="G1233" s="43" t="s">
        <v>348</v>
      </c>
      <c r="H1233" s="43" t="s">
        <v>2696</v>
      </c>
      <c r="I1233" s="60">
        <v>220</v>
      </c>
      <c r="J1233" s="43" t="s">
        <v>398</v>
      </c>
      <c r="K1233" s="43" t="s">
        <v>398</v>
      </c>
      <c r="L1233" s="43" t="s">
        <v>399</v>
      </c>
      <c r="M1233" s="43" t="s">
        <v>585</v>
      </c>
      <c r="N1233" s="43" t="s">
        <v>539</v>
      </c>
      <c r="O1233" s="52" t="s">
        <v>326</v>
      </c>
      <c r="P1233" s="63" t="s">
        <v>276</v>
      </c>
      <c r="Q1233" s="57" t="str">
        <f>MID(Tabla1[[#This Row],[Aplicación]],14,1)</f>
        <v>2</v>
      </c>
      <c r="R1233" s="35" t="s">
        <v>265</v>
      </c>
      <c r="S1233" s="57" t="str">
        <f>MID(Tabla1[[#This Row],[Aplicación]],6,2)</f>
        <v>01</v>
      </c>
      <c r="T1233" s="54" t="str">
        <f>VLOOKUP(Tabla1[[#This Row],[AREA]],Hoja1!A:B,2,FALSE)</f>
        <v>01. Alcaldía</v>
      </c>
      <c r="U1233" s="57" t="str">
        <f>MID(Tabla1[[#This Row],[Aplicación]],9,4)</f>
        <v>9203</v>
      </c>
      <c r="V1233" s="54" t="str">
        <f>VLOOKUP(Tabla1[[#This Row],[PROGRAMA]],Hoja1!A:B,2,FALSE)</f>
        <v>9203. Unidad de régimen interior</v>
      </c>
      <c r="W1233" s="57" t="str">
        <f>MID(Tabla1[[#This Row],[Aplicación]],14,2)</f>
        <v>21</v>
      </c>
      <c r="X1233" s="57" t="str">
        <f>MID(Tabla1[[#This Row],[Aplicación]],14,6)</f>
        <v>213</v>
      </c>
    </row>
    <row r="1234" spans="1:24" hidden="1" x14ac:dyDescent="0.25">
      <c r="A1234" s="60">
        <v>220240001342</v>
      </c>
      <c r="B1234" s="43" t="s">
        <v>390</v>
      </c>
      <c r="C1234" s="61">
        <v>45331</v>
      </c>
      <c r="D1234" s="60">
        <v>22024001585</v>
      </c>
      <c r="E1234" s="43" t="s">
        <v>1216</v>
      </c>
      <c r="F1234" s="62">
        <v>7675.52</v>
      </c>
      <c r="G1234" s="43" t="s">
        <v>660</v>
      </c>
      <c r="H1234" s="43" t="s">
        <v>2387</v>
      </c>
      <c r="I1234" s="60">
        <v>220</v>
      </c>
      <c r="J1234" s="43" t="s">
        <v>661</v>
      </c>
      <c r="K1234" s="43" t="s">
        <v>420</v>
      </c>
      <c r="L1234" s="43" t="s">
        <v>399</v>
      </c>
      <c r="M1234" s="43" t="s">
        <v>585</v>
      </c>
      <c r="N1234" s="43" t="s">
        <v>539</v>
      </c>
      <c r="O1234" s="52" t="s">
        <v>326</v>
      </c>
      <c r="P1234" s="63" t="s">
        <v>276</v>
      </c>
      <c r="Q1234" s="57" t="str">
        <f>MID(Tabla1[[#This Row],[Aplicación]],14,1)</f>
        <v>2</v>
      </c>
      <c r="R1234" s="35" t="s">
        <v>265</v>
      </c>
      <c r="S1234" s="57" t="str">
        <f>MID(Tabla1[[#This Row],[Aplicación]],6,2)</f>
        <v>06</v>
      </c>
      <c r="T1234" s="54" t="str">
        <f>VLOOKUP(Tabla1[[#This Row],[AREA]],Hoja1!A:B,2,FALSE)</f>
        <v>06. Educación y cultura</v>
      </c>
      <c r="U1234" s="57" t="str">
        <f>MID(Tabla1[[#This Row],[Aplicación]],9,4)</f>
        <v>3231</v>
      </c>
      <c r="V1234" s="54" t="str">
        <f>VLOOKUP(Tabla1[[#This Row],[PROGRAMA]],Hoja1!A:B,2,FALSE)</f>
        <v>3231. Escuelas infantiles</v>
      </c>
      <c r="W1234" s="57" t="str">
        <f>MID(Tabla1[[#This Row],[Aplicación]],14,2)</f>
        <v>22</v>
      </c>
      <c r="X1234" s="57" t="str">
        <f>MID(Tabla1[[#This Row],[Aplicación]],14,6)</f>
        <v>22799</v>
      </c>
    </row>
    <row r="1235" spans="1:24" hidden="1" x14ac:dyDescent="0.25">
      <c r="A1235" s="60">
        <v>220240007177</v>
      </c>
      <c r="B1235" s="43" t="s">
        <v>673</v>
      </c>
      <c r="C1235" s="61">
        <v>45369</v>
      </c>
      <c r="D1235" s="60">
        <v>22024001276</v>
      </c>
      <c r="E1235" s="43" t="s">
        <v>1159</v>
      </c>
      <c r="F1235" s="62">
        <v>-1228.3499999999999</v>
      </c>
      <c r="G1235" s="43" t="s">
        <v>18</v>
      </c>
      <c r="H1235" s="43" t="s">
        <v>1760</v>
      </c>
      <c r="I1235" s="60">
        <v>220</v>
      </c>
      <c r="J1235" s="43" t="s">
        <v>398</v>
      </c>
      <c r="K1235" s="43" t="s">
        <v>398</v>
      </c>
      <c r="L1235" s="43" t="s">
        <v>399</v>
      </c>
      <c r="M1235" s="43" t="s">
        <v>585</v>
      </c>
      <c r="N1235" s="43" t="s">
        <v>539</v>
      </c>
      <c r="O1235" s="52" t="s">
        <v>326</v>
      </c>
      <c r="P1235" s="63" t="s">
        <v>276</v>
      </c>
      <c r="Q1235" s="57" t="str">
        <f>MID(Tabla1[[#This Row],[Aplicación]],14,1)</f>
        <v>2</v>
      </c>
      <c r="R1235" s="35" t="s">
        <v>265</v>
      </c>
      <c r="S1235" s="57" t="str">
        <f>MID(Tabla1[[#This Row],[Aplicación]],6,2)</f>
        <v>10</v>
      </c>
      <c r="T1235" s="54" t="str">
        <f>VLOOKUP(Tabla1[[#This Row],[AREA]],Hoja1!A:B,2,FALSE)</f>
        <v>10. Personas mayores, familia y servicios sociales</v>
      </c>
      <c r="U1235" s="57" t="str">
        <f>MID(Tabla1[[#This Row],[Aplicación]],9,4)</f>
        <v>2412</v>
      </c>
      <c r="V1235" s="54" t="str">
        <f>VLOOKUP(Tabla1[[#This Row],[PROGRAMA]],Hoja1!A:B,2,FALSE)</f>
        <v>2412. Formación para el empleo</v>
      </c>
      <c r="W1235" s="57" t="str">
        <f>MID(Tabla1[[#This Row],[Aplicación]],14,2)</f>
        <v>21</v>
      </c>
      <c r="X1235" s="57" t="str">
        <f>MID(Tabla1[[#This Row],[Aplicación]],14,6)</f>
        <v>213</v>
      </c>
    </row>
    <row r="1236" spans="1:24" hidden="1" x14ac:dyDescent="0.25">
      <c r="A1236" s="60">
        <v>220240003118</v>
      </c>
      <c r="B1236" s="43" t="s">
        <v>390</v>
      </c>
      <c r="C1236" s="61">
        <v>45343</v>
      </c>
      <c r="D1236" s="60">
        <v>22024000789</v>
      </c>
      <c r="E1236" s="43" t="s">
        <v>1482</v>
      </c>
      <c r="F1236" s="62">
        <v>8814.85</v>
      </c>
      <c r="G1236" s="43" t="s">
        <v>19</v>
      </c>
      <c r="H1236" s="43" t="s">
        <v>2697</v>
      </c>
      <c r="I1236" s="60">
        <v>220</v>
      </c>
      <c r="J1236" s="43" t="s">
        <v>398</v>
      </c>
      <c r="K1236" s="43" t="s">
        <v>398</v>
      </c>
      <c r="L1236" s="43" t="s">
        <v>399</v>
      </c>
      <c r="M1236" s="43" t="s">
        <v>585</v>
      </c>
      <c r="N1236" s="43" t="s">
        <v>539</v>
      </c>
      <c r="O1236" s="52" t="s">
        <v>326</v>
      </c>
      <c r="P1236" s="63" t="s">
        <v>276</v>
      </c>
      <c r="Q1236" s="57">
        <v>2</v>
      </c>
      <c r="R1236" s="35" t="s">
        <v>265</v>
      </c>
      <c r="S1236" s="57" t="str">
        <f>MID(Tabla1[[#This Row],[Aplicación]],6,2)</f>
        <v>11</v>
      </c>
      <c r="T1236" s="54" t="str">
        <f>VLOOKUP(Tabla1[[#This Row],[AREA]],Hoja1!A:B,2,FALSE)</f>
        <v>11. Salud pública y seguridad ciudadana</v>
      </c>
      <c r="U1236" s="57">
        <v>1621</v>
      </c>
      <c r="V1236" s="54" t="str">
        <f>VLOOKUP(Tabla1[[#This Row],[PROGRAMA]],Hoja1!A:B,2,FALSE)</f>
        <v>1621. Recogida de residuos</v>
      </c>
      <c r="W1236" s="57">
        <v>22</v>
      </c>
      <c r="X1236" s="57">
        <v>22799</v>
      </c>
    </row>
    <row r="1237" spans="1:24" hidden="1" x14ac:dyDescent="0.25">
      <c r="A1237" s="60">
        <v>220240003671</v>
      </c>
      <c r="B1237" s="43" t="s">
        <v>390</v>
      </c>
      <c r="C1237" s="61">
        <v>45350</v>
      </c>
      <c r="D1237" s="60">
        <v>22024002444</v>
      </c>
      <c r="E1237" s="43" t="s">
        <v>1329</v>
      </c>
      <c r="F1237" s="62">
        <v>9471.5499999999993</v>
      </c>
      <c r="G1237" s="43" t="s">
        <v>18</v>
      </c>
      <c r="H1237" s="43" t="s">
        <v>2698</v>
      </c>
      <c r="I1237" s="60">
        <v>220</v>
      </c>
      <c r="J1237" s="43" t="s">
        <v>398</v>
      </c>
      <c r="K1237" s="43" t="s">
        <v>398</v>
      </c>
      <c r="L1237" s="43" t="s">
        <v>399</v>
      </c>
      <c r="M1237" s="43" t="s">
        <v>585</v>
      </c>
      <c r="N1237" s="43" t="s">
        <v>539</v>
      </c>
      <c r="O1237" s="52" t="s">
        <v>326</v>
      </c>
      <c r="P1237" s="63" t="s">
        <v>276</v>
      </c>
      <c r="Q1237" s="57" t="str">
        <f>MID(Tabla1[[#This Row],[Aplicación]],14,1)</f>
        <v>2</v>
      </c>
      <c r="R1237" s="35" t="s">
        <v>265</v>
      </c>
      <c r="S1237" s="57" t="str">
        <f>MID(Tabla1[[#This Row],[Aplicación]],6,2)</f>
        <v>02</v>
      </c>
      <c r="T1237" s="54" t="str">
        <f>VLOOKUP(Tabla1[[#This Row],[AREA]],Hoja1!A:B,2,FALSE)</f>
        <v>02. Urbanismo y vivienda</v>
      </c>
      <c r="U1237" s="57" t="str">
        <f>MID(Tabla1[[#This Row],[Aplicación]],9,4)</f>
        <v>9332</v>
      </c>
      <c r="V1237" s="54" t="str">
        <f>VLOOKUP(Tabla1[[#This Row],[PROGRAMA]],Hoja1!A:B,2,FALSE)</f>
        <v>9332. Mantenimiento de edificios e instalaciones municipales</v>
      </c>
      <c r="W1237" s="57" t="str">
        <f>MID(Tabla1[[#This Row],[Aplicación]],14,2)</f>
        <v>21</v>
      </c>
      <c r="X1237" s="57" t="str">
        <f>MID(Tabla1[[#This Row],[Aplicación]],14,6)</f>
        <v>213</v>
      </c>
    </row>
    <row r="1238" spans="1:24" hidden="1" x14ac:dyDescent="0.25">
      <c r="A1238" s="60">
        <v>220240001660</v>
      </c>
      <c r="B1238" s="43" t="s">
        <v>673</v>
      </c>
      <c r="C1238" s="61">
        <v>45341</v>
      </c>
      <c r="D1238" s="60">
        <v>22024000631</v>
      </c>
      <c r="E1238" s="43" t="s">
        <v>1281</v>
      </c>
      <c r="F1238" s="62">
        <v>-1261.4000000000001</v>
      </c>
      <c r="G1238" s="43" t="s">
        <v>968</v>
      </c>
      <c r="H1238" s="43" t="s">
        <v>2200</v>
      </c>
      <c r="I1238" s="60">
        <v>220</v>
      </c>
      <c r="J1238" s="43" t="s">
        <v>398</v>
      </c>
      <c r="K1238" s="43" t="s">
        <v>398</v>
      </c>
      <c r="L1238" s="43" t="s">
        <v>399</v>
      </c>
      <c r="M1238" s="43" t="s">
        <v>585</v>
      </c>
      <c r="N1238" s="43" t="s">
        <v>539</v>
      </c>
      <c r="O1238" s="52" t="s">
        <v>326</v>
      </c>
      <c r="P1238" s="63" t="s">
        <v>276</v>
      </c>
      <c r="Q1238" s="57" t="str">
        <f>MID(Tabla1[[#This Row],[Aplicación]],14,1)</f>
        <v>2</v>
      </c>
      <c r="R1238" s="35" t="s">
        <v>265</v>
      </c>
      <c r="S1238" s="57" t="str">
        <f>MID(Tabla1[[#This Row],[Aplicación]],6,2)</f>
        <v>01</v>
      </c>
      <c r="T1238" s="54" t="str">
        <f>VLOOKUP(Tabla1[[#This Row],[AREA]],Hoja1!A:B,2,FALSE)</f>
        <v>01. Alcaldía</v>
      </c>
      <c r="U1238" s="57" t="str">
        <f>MID(Tabla1[[#This Row],[Aplicación]],9,4)</f>
        <v>4331</v>
      </c>
      <c r="V1238" s="54" t="str">
        <f>VLOOKUP(Tabla1[[#This Row],[PROGRAMA]],Hoja1!A:B,2,FALSE)</f>
        <v>4331. Desarrollo empresarial</v>
      </c>
      <c r="W1238" s="57" t="str">
        <f>MID(Tabla1[[#This Row],[Aplicación]],14,2)</f>
        <v>22</v>
      </c>
      <c r="X1238" s="57" t="str">
        <f>MID(Tabla1[[#This Row],[Aplicación]],14,6)</f>
        <v>22100</v>
      </c>
    </row>
    <row r="1239" spans="1:24" hidden="1" x14ac:dyDescent="0.25">
      <c r="A1239" s="60">
        <v>220239000514</v>
      </c>
      <c r="B1239" s="43" t="s">
        <v>390</v>
      </c>
      <c r="C1239" s="61">
        <v>45292</v>
      </c>
      <c r="D1239" s="60">
        <v>22024001253</v>
      </c>
      <c r="E1239" s="43" t="s">
        <v>1367</v>
      </c>
      <c r="F1239" s="62">
        <v>24589.040000000001</v>
      </c>
      <c r="G1239" s="43" t="s">
        <v>982</v>
      </c>
      <c r="H1239" s="43" t="s">
        <v>2699</v>
      </c>
      <c r="I1239" s="60">
        <v>220</v>
      </c>
      <c r="J1239" s="43" t="s">
        <v>983</v>
      </c>
      <c r="K1239" s="43" t="s">
        <v>537</v>
      </c>
      <c r="L1239" s="43" t="s">
        <v>399</v>
      </c>
      <c r="M1239" s="43" t="s">
        <v>395</v>
      </c>
      <c r="N1239" s="43" t="s">
        <v>396</v>
      </c>
      <c r="O1239" s="52" t="s">
        <v>321</v>
      </c>
      <c r="P1239" s="63" t="s">
        <v>276</v>
      </c>
      <c r="Q1239" s="57" t="str">
        <f>MID(Tabla1[[#This Row],[Aplicación]],14,1)</f>
        <v>2</v>
      </c>
      <c r="R1239" s="35" t="s">
        <v>265</v>
      </c>
      <c r="S1239" s="57" t="str">
        <f>MID(Tabla1[[#This Row],[Aplicación]],6,2)</f>
        <v>04</v>
      </c>
      <c r="T1239" s="54" t="str">
        <f>VLOOKUP(Tabla1[[#This Row],[AREA]],Hoja1!A:B,2,FALSE)</f>
        <v>04. Hacienda, personal y modernización administrativa</v>
      </c>
      <c r="U1239" s="57" t="str">
        <f>MID(Tabla1[[#This Row],[Aplicación]],9,4)</f>
        <v>3121</v>
      </c>
      <c r="V1239" s="54" t="str">
        <f>VLOOKUP(Tabla1[[#This Row],[PROGRAMA]],Hoja1!A:B,2,FALSE)</f>
        <v>3121. Prevención y salud laboral</v>
      </c>
      <c r="W1239" s="57" t="str">
        <f>MID(Tabla1[[#This Row],[Aplicación]],14,2)</f>
        <v>22</v>
      </c>
      <c r="X1239" s="57" t="str">
        <f>MID(Tabla1[[#This Row],[Aplicación]],14,6)</f>
        <v>22706</v>
      </c>
    </row>
    <row r="1240" spans="1:24" hidden="1" x14ac:dyDescent="0.25">
      <c r="A1240" s="60">
        <v>220240008518</v>
      </c>
      <c r="B1240" s="43" t="s">
        <v>702</v>
      </c>
      <c r="C1240" s="61">
        <v>45377</v>
      </c>
      <c r="D1240" s="60">
        <v>22024000517</v>
      </c>
      <c r="E1240" s="43" t="s">
        <v>1451</v>
      </c>
      <c r="F1240" s="62">
        <v>2.09</v>
      </c>
      <c r="G1240" s="43" t="s">
        <v>82</v>
      </c>
      <c r="H1240" s="43" t="s">
        <v>2700</v>
      </c>
      <c r="I1240" s="60">
        <v>300</v>
      </c>
      <c r="J1240" s="43" t="s">
        <v>398</v>
      </c>
      <c r="K1240" s="43" t="s">
        <v>398</v>
      </c>
      <c r="L1240" s="43" t="s">
        <v>413</v>
      </c>
      <c r="M1240" s="43" t="s">
        <v>395</v>
      </c>
      <c r="N1240" s="43" t="s">
        <v>396</v>
      </c>
      <c r="O1240" s="52" t="s">
        <v>325</v>
      </c>
      <c r="P1240" s="63" t="s">
        <v>276</v>
      </c>
      <c r="Q1240" s="57" t="str">
        <f>MID(Tabla1[[#This Row],[Aplicación]],14,1)</f>
        <v>2</v>
      </c>
      <c r="R1240" s="35" t="s">
        <v>265</v>
      </c>
      <c r="S1240" s="57" t="str">
        <f>MID(Tabla1[[#This Row],[Aplicación]],6,2)</f>
        <v>10</v>
      </c>
      <c r="T1240" s="54" t="str">
        <f>VLOOKUP(Tabla1[[#This Row],[AREA]],Hoja1!A:B,2,FALSE)</f>
        <v>10. Personas mayores, familia y servicios sociales</v>
      </c>
      <c r="U1240" s="57" t="str">
        <f>MID(Tabla1[[#This Row],[Aplicación]],9,4)</f>
        <v>2314</v>
      </c>
      <c r="V1240" s="54" t="str">
        <f>VLOOKUP(Tabla1[[#This Row],[PROGRAMA]],Hoja1!A:B,2,FALSE)</f>
        <v>2314. Centro de programas juveniles</v>
      </c>
      <c r="W1240" s="57" t="str">
        <f>MID(Tabla1[[#This Row],[Aplicación]],14,2)</f>
        <v>21</v>
      </c>
      <c r="X1240" s="57" t="str">
        <f>MID(Tabla1[[#This Row],[Aplicación]],14,6)</f>
        <v>212</v>
      </c>
    </row>
    <row r="1241" spans="1:24" hidden="1" x14ac:dyDescent="0.25">
      <c r="A1241" s="60">
        <v>220240005311</v>
      </c>
      <c r="B1241" s="43" t="s">
        <v>702</v>
      </c>
      <c r="C1241" s="61">
        <v>45358</v>
      </c>
      <c r="D1241" s="60">
        <v>22024000940</v>
      </c>
      <c r="E1241" s="43" t="s">
        <v>1285</v>
      </c>
      <c r="F1241" s="62">
        <v>450.28</v>
      </c>
      <c r="G1241" s="43" t="s">
        <v>81</v>
      </c>
      <c r="H1241" s="43" t="s">
        <v>2701</v>
      </c>
      <c r="I1241" s="60">
        <v>300</v>
      </c>
      <c r="J1241" s="43" t="s">
        <v>398</v>
      </c>
      <c r="K1241" s="43" t="s">
        <v>398</v>
      </c>
      <c r="L1241" s="43" t="s">
        <v>413</v>
      </c>
      <c r="M1241" s="43" t="s">
        <v>395</v>
      </c>
      <c r="N1241" s="43" t="s">
        <v>396</v>
      </c>
      <c r="O1241" s="52" t="s">
        <v>325</v>
      </c>
      <c r="P1241" s="63" t="s">
        <v>276</v>
      </c>
      <c r="Q1241" s="57" t="str">
        <f>MID(Tabla1[[#This Row],[Aplicación]],14,1)</f>
        <v>2</v>
      </c>
      <c r="R1241" s="35" t="s">
        <v>265</v>
      </c>
      <c r="S1241" s="57" t="str">
        <f>MID(Tabla1[[#This Row],[Aplicación]],6,2)</f>
        <v>06</v>
      </c>
      <c r="T1241" s="54" t="str">
        <f>VLOOKUP(Tabla1[[#This Row],[AREA]],Hoja1!A:B,2,FALSE)</f>
        <v>06. Educación y cultura</v>
      </c>
      <c r="U1241" s="57" t="str">
        <f>MID(Tabla1[[#This Row],[Aplicación]],9,4)</f>
        <v>3232</v>
      </c>
      <c r="V1241" s="54" t="str">
        <f>VLOOKUP(Tabla1[[#This Row],[PROGRAMA]],Hoja1!A:B,2,FALSE)</f>
        <v>3232. Conservación y mantenimiento centros educación infantil y primaria</v>
      </c>
      <c r="W1241" s="57" t="str">
        <f>MID(Tabla1[[#This Row],[Aplicación]],14,2)</f>
        <v>21</v>
      </c>
      <c r="X1241" s="57" t="str">
        <f>MID(Tabla1[[#This Row],[Aplicación]],14,6)</f>
        <v>212</v>
      </c>
    </row>
    <row r="1242" spans="1:24" hidden="1" x14ac:dyDescent="0.25">
      <c r="A1242" s="60">
        <v>220240005313</v>
      </c>
      <c r="B1242" s="43" t="s">
        <v>702</v>
      </c>
      <c r="C1242" s="61">
        <v>45358</v>
      </c>
      <c r="D1242" s="60">
        <v>22024000940</v>
      </c>
      <c r="E1242" s="43" t="s">
        <v>1285</v>
      </c>
      <c r="F1242" s="62">
        <v>339.41</v>
      </c>
      <c r="G1242" s="43" t="s">
        <v>81</v>
      </c>
      <c r="H1242" s="43" t="s">
        <v>2702</v>
      </c>
      <c r="I1242" s="60">
        <v>300</v>
      </c>
      <c r="J1242" s="43" t="s">
        <v>398</v>
      </c>
      <c r="K1242" s="43" t="s">
        <v>398</v>
      </c>
      <c r="L1242" s="43" t="s">
        <v>413</v>
      </c>
      <c r="M1242" s="43" t="s">
        <v>395</v>
      </c>
      <c r="N1242" s="43" t="s">
        <v>396</v>
      </c>
      <c r="O1242" s="52" t="s">
        <v>325</v>
      </c>
      <c r="P1242" s="63" t="s">
        <v>276</v>
      </c>
      <c r="Q1242" s="57" t="str">
        <f>MID(Tabla1[[#This Row],[Aplicación]],14,1)</f>
        <v>2</v>
      </c>
      <c r="R1242" s="35" t="s">
        <v>265</v>
      </c>
      <c r="S1242" s="57" t="str">
        <f>MID(Tabla1[[#This Row],[Aplicación]],6,2)</f>
        <v>06</v>
      </c>
      <c r="T1242" s="54" t="str">
        <f>VLOOKUP(Tabla1[[#This Row],[AREA]],Hoja1!A:B,2,FALSE)</f>
        <v>06. Educación y cultura</v>
      </c>
      <c r="U1242" s="57" t="str">
        <f>MID(Tabla1[[#This Row],[Aplicación]],9,4)</f>
        <v>3232</v>
      </c>
      <c r="V1242" s="54" t="str">
        <f>VLOOKUP(Tabla1[[#This Row],[PROGRAMA]],Hoja1!A:B,2,FALSE)</f>
        <v>3232. Conservación y mantenimiento centros educación infantil y primaria</v>
      </c>
      <c r="W1242" s="57" t="str">
        <f>MID(Tabla1[[#This Row],[Aplicación]],14,2)</f>
        <v>21</v>
      </c>
      <c r="X1242" s="57" t="str">
        <f>MID(Tabla1[[#This Row],[Aplicación]],14,6)</f>
        <v>212</v>
      </c>
    </row>
    <row r="1243" spans="1:24" hidden="1" x14ac:dyDescent="0.25">
      <c r="A1243" s="60">
        <v>220240001631</v>
      </c>
      <c r="B1243" s="43" t="s">
        <v>702</v>
      </c>
      <c r="C1243" s="61">
        <v>45341</v>
      </c>
      <c r="D1243" s="60">
        <v>22024000078</v>
      </c>
      <c r="E1243" s="43" t="s">
        <v>1293</v>
      </c>
      <c r="F1243" s="62">
        <v>109</v>
      </c>
      <c r="G1243" s="43" t="s">
        <v>81</v>
      </c>
      <c r="H1243" s="43" t="s">
        <v>2703</v>
      </c>
      <c r="I1243" s="60">
        <v>300</v>
      </c>
      <c r="J1243" s="43" t="s">
        <v>398</v>
      </c>
      <c r="K1243" s="43" t="s">
        <v>398</v>
      </c>
      <c r="L1243" s="43" t="s">
        <v>413</v>
      </c>
      <c r="M1243" s="43" t="s">
        <v>395</v>
      </c>
      <c r="N1243" s="43" t="s">
        <v>396</v>
      </c>
      <c r="O1243" s="52" t="s">
        <v>325</v>
      </c>
      <c r="P1243" s="63" t="s">
        <v>276</v>
      </c>
      <c r="Q1243" s="57" t="str">
        <f>MID(Tabla1[[#This Row],[Aplicación]],14,1)</f>
        <v>2</v>
      </c>
      <c r="R1243" s="35" t="s">
        <v>265</v>
      </c>
      <c r="S1243" s="57" t="str">
        <f>MID(Tabla1[[#This Row],[Aplicación]],6,2)</f>
        <v>03</v>
      </c>
      <c r="T1243" s="54" t="str">
        <f>VLOOKUP(Tabla1[[#This Row],[AREA]],Hoja1!A:B,2,FALSE)</f>
        <v>03. Participación ciudadana y deportes</v>
      </c>
      <c r="U1243" s="57" t="str">
        <f>MID(Tabla1[[#This Row],[Aplicación]],9,4)</f>
        <v>9241</v>
      </c>
      <c r="V1243" s="54" t="str">
        <f>VLOOKUP(Tabla1[[#This Row],[PROGRAMA]],Hoja1!A:B,2,FALSE)</f>
        <v>9241. Participación ciudadana</v>
      </c>
      <c r="W1243" s="57" t="str">
        <f>MID(Tabla1[[#This Row],[Aplicación]],14,2)</f>
        <v>21</v>
      </c>
      <c r="X1243" s="57" t="str">
        <f>MID(Tabla1[[#This Row],[Aplicación]],14,6)</f>
        <v>212</v>
      </c>
    </row>
    <row r="1244" spans="1:24" hidden="1" x14ac:dyDescent="0.25">
      <c r="A1244" s="60">
        <v>220240005309</v>
      </c>
      <c r="B1244" s="43" t="s">
        <v>702</v>
      </c>
      <c r="C1244" s="61">
        <v>45358</v>
      </c>
      <c r="D1244" s="60">
        <v>22024000940</v>
      </c>
      <c r="E1244" s="43" t="s">
        <v>1285</v>
      </c>
      <c r="F1244" s="62">
        <v>98.91</v>
      </c>
      <c r="G1244" s="43" t="s">
        <v>81</v>
      </c>
      <c r="H1244" s="43" t="s">
        <v>2704</v>
      </c>
      <c r="I1244" s="60">
        <v>300</v>
      </c>
      <c r="J1244" s="43" t="s">
        <v>398</v>
      </c>
      <c r="K1244" s="43" t="s">
        <v>398</v>
      </c>
      <c r="L1244" s="43" t="s">
        <v>413</v>
      </c>
      <c r="M1244" s="43" t="s">
        <v>395</v>
      </c>
      <c r="N1244" s="43" t="s">
        <v>396</v>
      </c>
      <c r="O1244" s="52" t="s">
        <v>325</v>
      </c>
      <c r="P1244" s="63" t="s">
        <v>276</v>
      </c>
      <c r="Q1244" s="57" t="str">
        <f>MID(Tabla1[[#This Row],[Aplicación]],14,1)</f>
        <v>2</v>
      </c>
      <c r="R1244" s="35" t="s">
        <v>265</v>
      </c>
      <c r="S1244" s="57" t="str">
        <f>MID(Tabla1[[#This Row],[Aplicación]],6,2)</f>
        <v>06</v>
      </c>
      <c r="T1244" s="54" t="str">
        <f>VLOOKUP(Tabla1[[#This Row],[AREA]],Hoja1!A:B,2,FALSE)</f>
        <v>06. Educación y cultura</v>
      </c>
      <c r="U1244" s="57" t="str">
        <f>MID(Tabla1[[#This Row],[Aplicación]],9,4)</f>
        <v>3232</v>
      </c>
      <c r="V1244" s="54" t="str">
        <f>VLOOKUP(Tabla1[[#This Row],[PROGRAMA]],Hoja1!A:B,2,FALSE)</f>
        <v>3232. Conservación y mantenimiento centros educación infantil y primaria</v>
      </c>
      <c r="W1244" s="57" t="str">
        <f>MID(Tabla1[[#This Row],[Aplicación]],14,2)</f>
        <v>21</v>
      </c>
      <c r="X1244" s="57" t="str">
        <f>MID(Tabla1[[#This Row],[Aplicación]],14,6)</f>
        <v>212</v>
      </c>
    </row>
    <row r="1245" spans="1:24" hidden="1" x14ac:dyDescent="0.25">
      <c r="A1245" s="60">
        <v>220240003462</v>
      </c>
      <c r="B1245" s="43" t="s">
        <v>702</v>
      </c>
      <c r="C1245" s="61">
        <v>45350</v>
      </c>
      <c r="D1245" s="60">
        <v>22024000940</v>
      </c>
      <c r="E1245" s="43" t="s">
        <v>1285</v>
      </c>
      <c r="F1245" s="62">
        <v>88.32</v>
      </c>
      <c r="G1245" s="43" t="s">
        <v>81</v>
      </c>
      <c r="H1245" s="43" t="s">
        <v>2705</v>
      </c>
      <c r="I1245" s="60">
        <v>300</v>
      </c>
      <c r="J1245" s="43" t="s">
        <v>398</v>
      </c>
      <c r="K1245" s="43" t="s">
        <v>398</v>
      </c>
      <c r="L1245" s="43" t="s">
        <v>413</v>
      </c>
      <c r="M1245" s="43" t="s">
        <v>395</v>
      </c>
      <c r="N1245" s="43" t="s">
        <v>396</v>
      </c>
      <c r="O1245" s="52" t="s">
        <v>325</v>
      </c>
      <c r="P1245" s="63" t="s">
        <v>276</v>
      </c>
      <c r="Q1245" s="57" t="str">
        <f>MID(Tabla1[[#This Row],[Aplicación]],14,1)</f>
        <v>2</v>
      </c>
      <c r="R1245" s="35" t="s">
        <v>265</v>
      </c>
      <c r="S1245" s="57" t="str">
        <f>MID(Tabla1[[#This Row],[Aplicación]],6,2)</f>
        <v>06</v>
      </c>
      <c r="T1245" s="54" t="str">
        <f>VLOOKUP(Tabla1[[#This Row],[AREA]],Hoja1!A:B,2,FALSE)</f>
        <v>06. Educación y cultura</v>
      </c>
      <c r="U1245" s="57" t="str">
        <f>MID(Tabla1[[#This Row],[Aplicación]],9,4)</f>
        <v>3232</v>
      </c>
      <c r="V1245" s="54" t="str">
        <f>VLOOKUP(Tabla1[[#This Row],[PROGRAMA]],Hoja1!A:B,2,FALSE)</f>
        <v>3232. Conservación y mantenimiento centros educación infantil y primaria</v>
      </c>
      <c r="W1245" s="57" t="str">
        <f>MID(Tabla1[[#This Row],[Aplicación]],14,2)</f>
        <v>21</v>
      </c>
      <c r="X1245" s="57" t="str">
        <f>MID(Tabla1[[#This Row],[Aplicación]],14,6)</f>
        <v>212</v>
      </c>
    </row>
    <row r="1246" spans="1:24" hidden="1" x14ac:dyDescent="0.25">
      <c r="A1246" s="60">
        <v>220240006865</v>
      </c>
      <c r="B1246" s="43" t="s">
        <v>702</v>
      </c>
      <c r="C1246" s="61">
        <v>45369</v>
      </c>
      <c r="D1246" s="60">
        <v>22024001045</v>
      </c>
      <c r="E1246" s="43" t="s">
        <v>1353</v>
      </c>
      <c r="F1246" s="62">
        <v>79.36</v>
      </c>
      <c r="G1246" s="43" t="s">
        <v>81</v>
      </c>
      <c r="H1246" s="43" t="s">
        <v>2706</v>
      </c>
      <c r="I1246" s="60">
        <v>300</v>
      </c>
      <c r="J1246" s="43" t="s">
        <v>398</v>
      </c>
      <c r="K1246" s="43" t="s">
        <v>398</v>
      </c>
      <c r="L1246" s="43" t="s">
        <v>413</v>
      </c>
      <c r="M1246" s="43" t="s">
        <v>395</v>
      </c>
      <c r="N1246" s="43" t="s">
        <v>396</v>
      </c>
      <c r="O1246" s="52" t="s">
        <v>325</v>
      </c>
      <c r="P1246" s="63" t="s">
        <v>276</v>
      </c>
      <c r="Q1246" s="57" t="str">
        <f>MID(Tabla1[[#This Row],[Aplicación]],14,1)</f>
        <v>2</v>
      </c>
      <c r="R1246" s="35" t="s">
        <v>265</v>
      </c>
      <c r="S1246" s="57" t="str">
        <f>MID(Tabla1[[#This Row],[Aplicación]],6,2)</f>
        <v>11</v>
      </c>
      <c r="T1246" s="54" t="str">
        <f>VLOOKUP(Tabla1[[#This Row],[AREA]],Hoja1!A:B,2,FALSE)</f>
        <v>11. Salud pública y seguridad ciudadana</v>
      </c>
      <c r="U1246" s="57" t="str">
        <f>MID(Tabla1[[#This Row],[Aplicación]],9,4)</f>
        <v>3111</v>
      </c>
      <c r="V1246" s="54" t="str">
        <f>VLOOKUP(Tabla1[[#This Row],[PROGRAMA]],Hoja1!A:B,2,FALSE)</f>
        <v>3111. Protección de la salubridad pública</v>
      </c>
      <c r="W1246" s="57" t="str">
        <f>MID(Tabla1[[#This Row],[Aplicación]],14,2)</f>
        <v>22</v>
      </c>
      <c r="X1246" s="57" t="str">
        <f>MID(Tabla1[[#This Row],[Aplicación]],14,6)</f>
        <v>22199</v>
      </c>
    </row>
    <row r="1247" spans="1:24" hidden="1" x14ac:dyDescent="0.25">
      <c r="A1247" s="60">
        <v>220240004376</v>
      </c>
      <c r="B1247" s="43" t="s">
        <v>702</v>
      </c>
      <c r="C1247" s="61">
        <v>45356</v>
      </c>
      <c r="D1247" s="60">
        <v>22024000021</v>
      </c>
      <c r="E1247" s="43" t="s">
        <v>1296</v>
      </c>
      <c r="F1247" s="62">
        <v>57.25</v>
      </c>
      <c r="G1247" s="43" t="s">
        <v>81</v>
      </c>
      <c r="H1247" s="43" t="s">
        <v>2707</v>
      </c>
      <c r="I1247" s="60">
        <v>300</v>
      </c>
      <c r="J1247" s="43" t="s">
        <v>398</v>
      </c>
      <c r="K1247" s="43" t="s">
        <v>398</v>
      </c>
      <c r="L1247" s="43" t="s">
        <v>413</v>
      </c>
      <c r="M1247" s="43" t="s">
        <v>395</v>
      </c>
      <c r="N1247" s="43" t="s">
        <v>396</v>
      </c>
      <c r="O1247" s="52" t="s">
        <v>325</v>
      </c>
      <c r="P1247" s="63" t="s">
        <v>276</v>
      </c>
      <c r="Q1247" s="57" t="str">
        <f>MID(Tabla1[[#This Row],[Aplicación]],14,1)</f>
        <v>2</v>
      </c>
      <c r="R1247" s="35" t="s">
        <v>265</v>
      </c>
      <c r="S1247" s="57" t="str">
        <f>MID(Tabla1[[#This Row],[Aplicación]],6,2)</f>
        <v>11</v>
      </c>
      <c r="T1247" s="54" t="str">
        <f>VLOOKUP(Tabla1[[#This Row],[AREA]],Hoja1!A:B,2,FALSE)</f>
        <v>11. Salud pública y seguridad ciudadana</v>
      </c>
      <c r="U1247" s="57" t="str">
        <f>MID(Tabla1[[#This Row],[Aplicación]],9,4)</f>
        <v>1361</v>
      </c>
      <c r="V1247" s="54" t="str">
        <f>VLOOKUP(Tabla1[[#This Row],[PROGRAMA]],Hoja1!A:B,2,FALSE)</f>
        <v>1361. Prevención y extinción de incencios</v>
      </c>
      <c r="W1247" s="57" t="str">
        <f>MID(Tabla1[[#This Row],[Aplicación]],14,2)</f>
        <v>22</v>
      </c>
      <c r="X1247" s="57" t="str">
        <f>MID(Tabla1[[#This Row],[Aplicación]],14,6)</f>
        <v>22199</v>
      </c>
    </row>
    <row r="1248" spans="1:24" hidden="1" x14ac:dyDescent="0.25">
      <c r="A1248" s="60">
        <v>220240005735</v>
      </c>
      <c r="B1248" s="43" t="s">
        <v>702</v>
      </c>
      <c r="C1248" s="61">
        <v>45364</v>
      </c>
      <c r="D1248" s="60">
        <v>22024000456</v>
      </c>
      <c r="E1248" s="43" t="s">
        <v>1426</v>
      </c>
      <c r="F1248" s="62">
        <v>41.55</v>
      </c>
      <c r="G1248" s="43" t="s">
        <v>81</v>
      </c>
      <c r="H1248" s="43" t="s">
        <v>2708</v>
      </c>
      <c r="I1248" s="60">
        <v>300</v>
      </c>
      <c r="J1248" s="43" t="s">
        <v>398</v>
      </c>
      <c r="K1248" s="43" t="s">
        <v>398</v>
      </c>
      <c r="L1248" s="43" t="s">
        <v>413</v>
      </c>
      <c r="M1248" s="43" t="s">
        <v>395</v>
      </c>
      <c r="N1248" s="43" t="s">
        <v>396</v>
      </c>
      <c r="O1248" s="52" t="s">
        <v>325</v>
      </c>
      <c r="P1248" s="63" t="s">
        <v>276</v>
      </c>
      <c r="Q1248" s="57" t="str">
        <f>MID(Tabla1[[#This Row],[Aplicación]],14,1)</f>
        <v>2</v>
      </c>
      <c r="R1248" s="35" t="s">
        <v>265</v>
      </c>
      <c r="S1248" s="57" t="str">
        <f>MID(Tabla1[[#This Row],[Aplicación]],6,2)</f>
        <v>11</v>
      </c>
      <c r="T1248" s="54" t="str">
        <f>VLOOKUP(Tabla1[[#This Row],[AREA]],Hoja1!A:B,2,FALSE)</f>
        <v>11. Salud pública y seguridad ciudadana</v>
      </c>
      <c r="U1248" s="57" t="str">
        <f>MID(Tabla1[[#This Row],[Aplicación]],9,4)</f>
        <v>1621</v>
      </c>
      <c r="V1248" s="54" t="str">
        <f>VLOOKUP(Tabla1[[#This Row],[PROGRAMA]],Hoja1!A:B,2,FALSE)</f>
        <v>1621. Recogida de residuos</v>
      </c>
      <c r="W1248" s="57" t="str">
        <f>MID(Tabla1[[#This Row],[Aplicación]],14,2)</f>
        <v>22</v>
      </c>
      <c r="X1248" s="57" t="str">
        <f>MID(Tabla1[[#This Row],[Aplicación]],14,6)</f>
        <v>22199</v>
      </c>
    </row>
    <row r="1249" spans="1:24" hidden="1" x14ac:dyDescent="0.25">
      <c r="A1249" s="60">
        <v>220240001593</v>
      </c>
      <c r="B1249" s="43" t="s">
        <v>702</v>
      </c>
      <c r="C1249" s="61">
        <v>45341</v>
      </c>
      <c r="D1249" s="60">
        <v>22024000942</v>
      </c>
      <c r="E1249" s="43" t="s">
        <v>1411</v>
      </c>
      <c r="F1249" s="62">
        <v>37.07</v>
      </c>
      <c r="G1249" s="43" t="s">
        <v>81</v>
      </c>
      <c r="H1249" s="43" t="s">
        <v>2709</v>
      </c>
      <c r="I1249" s="60">
        <v>300</v>
      </c>
      <c r="J1249" s="43" t="s">
        <v>398</v>
      </c>
      <c r="K1249" s="43" t="s">
        <v>398</v>
      </c>
      <c r="L1249" s="43" t="s">
        <v>413</v>
      </c>
      <c r="M1249" s="43" t="s">
        <v>395</v>
      </c>
      <c r="N1249" s="43" t="s">
        <v>396</v>
      </c>
      <c r="O1249" s="52" t="s">
        <v>325</v>
      </c>
      <c r="P1249" s="63" t="s">
        <v>276</v>
      </c>
      <c r="Q1249" s="57" t="str">
        <f>MID(Tabla1[[#This Row],[Aplicación]],14,1)</f>
        <v>2</v>
      </c>
      <c r="R1249" s="35" t="s">
        <v>265</v>
      </c>
      <c r="S1249" s="57" t="str">
        <f>MID(Tabla1[[#This Row],[Aplicación]],6,2)</f>
        <v>06</v>
      </c>
      <c r="T1249" s="54" t="str">
        <f>VLOOKUP(Tabla1[[#This Row],[AREA]],Hoja1!A:B,2,FALSE)</f>
        <v>06. Educación y cultura</v>
      </c>
      <c r="U1249" s="57" t="str">
        <f>MID(Tabla1[[#This Row],[Aplicación]],9,4)</f>
        <v>3231</v>
      </c>
      <c r="V1249" s="54" t="str">
        <f>VLOOKUP(Tabla1[[#This Row],[PROGRAMA]],Hoja1!A:B,2,FALSE)</f>
        <v>3231. Escuelas infantiles</v>
      </c>
      <c r="W1249" s="57" t="str">
        <f>MID(Tabla1[[#This Row],[Aplicación]],14,2)</f>
        <v>21</v>
      </c>
      <c r="X1249" s="57" t="str">
        <f>MID(Tabla1[[#This Row],[Aplicación]],14,6)</f>
        <v>212</v>
      </c>
    </row>
    <row r="1250" spans="1:24" hidden="1" x14ac:dyDescent="0.25">
      <c r="A1250" s="60">
        <v>220240005694</v>
      </c>
      <c r="B1250" s="43" t="s">
        <v>702</v>
      </c>
      <c r="C1250" s="61">
        <v>45364</v>
      </c>
      <c r="D1250" s="60">
        <v>22024000940</v>
      </c>
      <c r="E1250" s="43" t="s">
        <v>1285</v>
      </c>
      <c r="F1250" s="62">
        <v>28.74</v>
      </c>
      <c r="G1250" s="43" t="s">
        <v>81</v>
      </c>
      <c r="H1250" s="43" t="s">
        <v>2710</v>
      </c>
      <c r="I1250" s="60">
        <v>300</v>
      </c>
      <c r="J1250" s="43" t="s">
        <v>398</v>
      </c>
      <c r="K1250" s="43" t="s">
        <v>398</v>
      </c>
      <c r="L1250" s="43" t="s">
        <v>413</v>
      </c>
      <c r="M1250" s="43" t="s">
        <v>395</v>
      </c>
      <c r="N1250" s="43" t="s">
        <v>396</v>
      </c>
      <c r="O1250" s="52" t="s">
        <v>325</v>
      </c>
      <c r="P1250" s="63" t="s">
        <v>276</v>
      </c>
      <c r="Q1250" s="57" t="str">
        <f>MID(Tabla1[[#This Row],[Aplicación]],14,1)</f>
        <v>2</v>
      </c>
      <c r="R1250" s="35" t="s">
        <v>265</v>
      </c>
      <c r="S1250" s="57" t="str">
        <f>MID(Tabla1[[#This Row],[Aplicación]],6,2)</f>
        <v>06</v>
      </c>
      <c r="T1250" s="54" t="str">
        <f>VLOOKUP(Tabla1[[#This Row],[AREA]],Hoja1!A:B,2,FALSE)</f>
        <v>06. Educación y cultura</v>
      </c>
      <c r="U1250" s="57" t="str">
        <f>MID(Tabla1[[#This Row],[Aplicación]],9,4)</f>
        <v>3232</v>
      </c>
      <c r="V1250" s="54" t="str">
        <f>VLOOKUP(Tabla1[[#This Row],[PROGRAMA]],Hoja1!A:B,2,FALSE)</f>
        <v>3232. Conservación y mantenimiento centros educación infantil y primaria</v>
      </c>
      <c r="W1250" s="57" t="str">
        <f>MID(Tabla1[[#This Row],[Aplicación]],14,2)</f>
        <v>21</v>
      </c>
      <c r="X1250" s="57" t="str">
        <f>MID(Tabla1[[#This Row],[Aplicación]],14,6)</f>
        <v>212</v>
      </c>
    </row>
    <row r="1251" spans="1:24" hidden="1" x14ac:dyDescent="0.25">
      <c r="A1251" s="60">
        <v>220240006798</v>
      </c>
      <c r="B1251" s="43" t="s">
        <v>702</v>
      </c>
      <c r="C1251" s="61">
        <v>45369</v>
      </c>
      <c r="D1251" s="60">
        <v>22024000437</v>
      </c>
      <c r="E1251" s="43" t="s">
        <v>1287</v>
      </c>
      <c r="F1251" s="62">
        <v>23.15</v>
      </c>
      <c r="G1251" s="43" t="s">
        <v>81</v>
      </c>
      <c r="H1251" s="43" t="s">
        <v>2711</v>
      </c>
      <c r="I1251" s="60">
        <v>300</v>
      </c>
      <c r="J1251" s="43" t="s">
        <v>398</v>
      </c>
      <c r="K1251" s="43" t="s">
        <v>398</v>
      </c>
      <c r="L1251" s="43" t="s">
        <v>413</v>
      </c>
      <c r="M1251" s="43" t="s">
        <v>395</v>
      </c>
      <c r="N1251" s="43" t="s">
        <v>396</v>
      </c>
      <c r="O1251" s="52" t="s">
        <v>325</v>
      </c>
      <c r="P1251" s="63" t="s">
        <v>276</v>
      </c>
      <c r="Q1251" s="57" t="str">
        <f>MID(Tabla1[[#This Row],[Aplicación]],14,1)</f>
        <v>2</v>
      </c>
      <c r="R1251" s="35" t="s">
        <v>265</v>
      </c>
      <c r="S1251" s="57" t="str">
        <f>MID(Tabla1[[#This Row],[Aplicación]],6,2)</f>
        <v>10</v>
      </c>
      <c r="T1251" s="54" t="str">
        <f>VLOOKUP(Tabla1[[#This Row],[AREA]],Hoja1!A:B,2,FALSE)</f>
        <v>10. Personas mayores, familia y servicios sociales</v>
      </c>
      <c r="U1251" s="57" t="str">
        <f>MID(Tabla1[[#This Row],[Aplicación]],9,4)</f>
        <v>2311</v>
      </c>
      <c r="V1251" s="54" t="str">
        <f>VLOOKUP(Tabla1[[#This Row],[PROGRAMA]],Hoja1!A:B,2,FALSE)</f>
        <v>2311. Intervención social</v>
      </c>
      <c r="W1251" s="57" t="str">
        <f>MID(Tabla1[[#This Row],[Aplicación]],14,2)</f>
        <v>21</v>
      </c>
      <c r="X1251" s="57" t="str">
        <f>MID(Tabla1[[#This Row],[Aplicación]],14,6)</f>
        <v>212</v>
      </c>
    </row>
    <row r="1252" spans="1:24" hidden="1" x14ac:dyDescent="0.25">
      <c r="A1252" s="60">
        <v>220240008612</v>
      </c>
      <c r="B1252" s="43" t="s">
        <v>702</v>
      </c>
      <c r="C1252" s="61">
        <v>45377</v>
      </c>
      <c r="D1252" s="60">
        <v>22024002564</v>
      </c>
      <c r="E1252" s="43" t="s">
        <v>1299</v>
      </c>
      <c r="F1252" s="62">
        <v>18.170000000000002</v>
      </c>
      <c r="G1252" s="43" t="s">
        <v>81</v>
      </c>
      <c r="H1252" s="43" t="s">
        <v>1072</v>
      </c>
      <c r="I1252" s="60">
        <v>300</v>
      </c>
      <c r="J1252" s="43" t="s">
        <v>398</v>
      </c>
      <c r="K1252" s="43" t="s">
        <v>398</v>
      </c>
      <c r="L1252" s="43" t="s">
        <v>413</v>
      </c>
      <c r="M1252" s="43" t="s">
        <v>395</v>
      </c>
      <c r="N1252" s="43" t="s">
        <v>396</v>
      </c>
      <c r="O1252" s="52" t="s">
        <v>325</v>
      </c>
      <c r="P1252" s="63" t="s">
        <v>276</v>
      </c>
      <c r="Q1252" s="57" t="str">
        <f>MID(Tabla1[[#This Row],[Aplicación]],14,1)</f>
        <v>2</v>
      </c>
      <c r="R1252" s="35" t="s">
        <v>265</v>
      </c>
      <c r="S1252" s="57" t="str">
        <f>MID(Tabla1[[#This Row],[Aplicación]],6,2)</f>
        <v>09</v>
      </c>
      <c r="T1252" s="54" t="str">
        <f>VLOOKUP(Tabla1[[#This Row],[AREA]],Hoja1!A:B,2,FALSE)</f>
        <v>09. Turismo, eventos y marca ciudad</v>
      </c>
      <c r="U1252" s="57" t="str">
        <f>MID(Tabla1[[#This Row],[Aplicación]],9,4)</f>
        <v>4321</v>
      </c>
      <c r="V1252" s="54" t="str">
        <f>VLOOKUP(Tabla1[[#This Row],[PROGRAMA]],Hoja1!A:B,2,FALSE)</f>
        <v>4321. Turismo</v>
      </c>
      <c r="W1252" s="57" t="str">
        <f>MID(Tabla1[[#This Row],[Aplicación]],14,2)</f>
        <v>21</v>
      </c>
      <c r="X1252" s="57" t="str">
        <f>MID(Tabla1[[#This Row],[Aplicación]],14,6)</f>
        <v>213</v>
      </c>
    </row>
    <row r="1253" spans="1:24" hidden="1" x14ac:dyDescent="0.25">
      <c r="A1253" s="60">
        <v>220240001629</v>
      </c>
      <c r="B1253" s="43" t="s">
        <v>702</v>
      </c>
      <c r="C1253" s="61">
        <v>45341</v>
      </c>
      <c r="D1253" s="60">
        <v>22024000078</v>
      </c>
      <c r="E1253" s="43" t="s">
        <v>1293</v>
      </c>
      <c r="F1253" s="62">
        <v>12.44</v>
      </c>
      <c r="G1253" s="43" t="s">
        <v>81</v>
      </c>
      <c r="H1253" s="43" t="s">
        <v>2712</v>
      </c>
      <c r="I1253" s="60">
        <v>300</v>
      </c>
      <c r="J1253" s="43" t="s">
        <v>398</v>
      </c>
      <c r="K1253" s="43" t="s">
        <v>398</v>
      </c>
      <c r="L1253" s="43" t="s">
        <v>413</v>
      </c>
      <c r="M1253" s="43" t="s">
        <v>395</v>
      </c>
      <c r="N1253" s="43" t="s">
        <v>396</v>
      </c>
      <c r="O1253" s="52" t="s">
        <v>325</v>
      </c>
      <c r="P1253" s="63" t="s">
        <v>276</v>
      </c>
      <c r="Q1253" s="57" t="str">
        <f>MID(Tabla1[[#This Row],[Aplicación]],14,1)</f>
        <v>2</v>
      </c>
      <c r="R1253" s="35" t="s">
        <v>265</v>
      </c>
      <c r="S1253" s="57" t="str">
        <f>MID(Tabla1[[#This Row],[Aplicación]],6,2)</f>
        <v>03</v>
      </c>
      <c r="T1253" s="54" t="str">
        <f>VLOOKUP(Tabla1[[#This Row],[AREA]],Hoja1!A:B,2,FALSE)</f>
        <v>03. Participación ciudadana y deportes</v>
      </c>
      <c r="U1253" s="57" t="str">
        <f>MID(Tabla1[[#This Row],[Aplicación]],9,4)</f>
        <v>9241</v>
      </c>
      <c r="V1253" s="54" t="str">
        <f>VLOOKUP(Tabla1[[#This Row],[PROGRAMA]],Hoja1!A:B,2,FALSE)</f>
        <v>9241. Participación ciudadana</v>
      </c>
      <c r="W1253" s="57" t="str">
        <f>MID(Tabla1[[#This Row],[Aplicación]],14,2)</f>
        <v>21</v>
      </c>
      <c r="X1253" s="57" t="str">
        <f>MID(Tabla1[[#This Row],[Aplicación]],14,6)</f>
        <v>212</v>
      </c>
    </row>
    <row r="1254" spans="1:24" hidden="1" x14ac:dyDescent="0.25">
      <c r="A1254" s="60">
        <v>220240003506</v>
      </c>
      <c r="B1254" s="43" t="s">
        <v>702</v>
      </c>
      <c r="C1254" s="61">
        <v>45350</v>
      </c>
      <c r="D1254" s="60">
        <v>22024000940</v>
      </c>
      <c r="E1254" s="43" t="s">
        <v>1285</v>
      </c>
      <c r="F1254" s="62">
        <v>12.44</v>
      </c>
      <c r="G1254" s="43" t="s">
        <v>81</v>
      </c>
      <c r="H1254" s="43" t="s">
        <v>2713</v>
      </c>
      <c r="I1254" s="60">
        <v>300</v>
      </c>
      <c r="J1254" s="43" t="s">
        <v>398</v>
      </c>
      <c r="K1254" s="43" t="s">
        <v>398</v>
      </c>
      <c r="L1254" s="43" t="s">
        <v>413</v>
      </c>
      <c r="M1254" s="43" t="s">
        <v>395</v>
      </c>
      <c r="N1254" s="43" t="s">
        <v>396</v>
      </c>
      <c r="O1254" s="52" t="s">
        <v>325</v>
      </c>
      <c r="P1254" s="63" t="s">
        <v>276</v>
      </c>
      <c r="Q1254" s="57" t="str">
        <f>MID(Tabla1[[#This Row],[Aplicación]],14,1)</f>
        <v>2</v>
      </c>
      <c r="R1254" s="35" t="s">
        <v>265</v>
      </c>
      <c r="S1254" s="57" t="str">
        <f>MID(Tabla1[[#This Row],[Aplicación]],6,2)</f>
        <v>06</v>
      </c>
      <c r="T1254" s="54" t="str">
        <f>VLOOKUP(Tabla1[[#This Row],[AREA]],Hoja1!A:B,2,FALSE)</f>
        <v>06. Educación y cultura</v>
      </c>
      <c r="U1254" s="57" t="str">
        <f>MID(Tabla1[[#This Row],[Aplicación]],9,4)</f>
        <v>3232</v>
      </c>
      <c r="V1254" s="54" t="str">
        <f>VLOOKUP(Tabla1[[#This Row],[PROGRAMA]],Hoja1!A:B,2,FALSE)</f>
        <v>3232. Conservación y mantenimiento centros educación infantil y primaria</v>
      </c>
      <c r="W1254" s="57" t="str">
        <f>MID(Tabla1[[#This Row],[Aplicación]],14,2)</f>
        <v>21</v>
      </c>
      <c r="X1254" s="57" t="str">
        <f>MID(Tabla1[[#This Row],[Aplicación]],14,6)</f>
        <v>212</v>
      </c>
    </row>
    <row r="1255" spans="1:24" hidden="1" x14ac:dyDescent="0.25">
      <c r="A1255" s="60">
        <v>220240007704</v>
      </c>
      <c r="B1255" s="43" t="s">
        <v>702</v>
      </c>
      <c r="C1255" s="61">
        <v>45372</v>
      </c>
      <c r="D1255" s="60">
        <v>22024000484</v>
      </c>
      <c r="E1255" s="43" t="s">
        <v>1323</v>
      </c>
      <c r="F1255" s="62">
        <v>12.44</v>
      </c>
      <c r="G1255" s="43" t="s">
        <v>81</v>
      </c>
      <c r="H1255" s="43" t="s">
        <v>2714</v>
      </c>
      <c r="I1255" s="60">
        <v>300</v>
      </c>
      <c r="J1255" s="43" t="s">
        <v>398</v>
      </c>
      <c r="K1255" s="43" t="s">
        <v>398</v>
      </c>
      <c r="L1255" s="43" t="s">
        <v>413</v>
      </c>
      <c r="M1255" s="43" t="s">
        <v>395</v>
      </c>
      <c r="N1255" s="43" t="s">
        <v>396</v>
      </c>
      <c r="O1255" s="52" t="s">
        <v>325</v>
      </c>
      <c r="P1255" s="63" t="s">
        <v>276</v>
      </c>
      <c r="Q1255" s="57" t="str">
        <f>MID(Tabla1[[#This Row],[Aplicación]],14,1)</f>
        <v>2</v>
      </c>
      <c r="R1255" s="35" t="s">
        <v>265</v>
      </c>
      <c r="S1255" s="57" t="str">
        <f>MID(Tabla1[[#This Row],[Aplicación]],6,2)</f>
        <v>10</v>
      </c>
      <c r="T1255" s="54" t="str">
        <f>VLOOKUP(Tabla1[[#This Row],[AREA]],Hoja1!A:B,2,FALSE)</f>
        <v>10. Personas mayores, familia y servicios sociales</v>
      </c>
      <c r="U1255" s="57" t="str">
        <f>MID(Tabla1[[#This Row],[Aplicación]],9,4)</f>
        <v>2312</v>
      </c>
      <c r="V1255" s="54" t="str">
        <f>VLOOKUP(Tabla1[[#This Row],[PROGRAMA]],Hoja1!A:B,2,FALSE)</f>
        <v>2312. Iniciativas sociales</v>
      </c>
      <c r="W1255" s="57" t="str">
        <f>MID(Tabla1[[#This Row],[Aplicación]],14,2)</f>
        <v>21</v>
      </c>
      <c r="X1255" s="57" t="str">
        <f>MID(Tabla1[[#This Row],[Aplicación]],14,6)</f>
        <v>212</v>
      </c>
    </row>
    <row r="1256" spans="1:24" hidden="1" x14ac:dyDescent="0.25">
      <c r="A1256" s="60">
        <v>220240007732</v>
      </c>
      <c r="B1256" s="43" t="s">
        <v>702</v>
      </c>
      <c r="C1256" s="61">
        <v>45372</v>
      </c>
      <c r="D1256" s="60">
        <v>22024000749</v>
      </c>
      <c r="E1256" s="43" t="s">
        <v>1290</v>
      </c>
      <c r="F1256" s="62">
        <v>153.29</v>
      </c>
      <c r="G1256" s="43" t="s">
        <v>81</v>
      </c>
      <c r="H1256" s="43" t="s">
        <v>2715</v>
      </c>
      <c r="I1256" s="60">
        <v>300</v>
      </c>
      <c r="J1256" s="43" t="s">
        <v>398</v>
      </c>
      <c r="K1256" s="43" t="s">
        <v>398</v>
      </c>
      <c r="L1256" s="43" t="s">
        <v>413</v>
      </c>
      <c r="M1256" s="43" t="s">
        <v>395</v>
      </c>
      <c r="N1256" s="43" t="s">
        <v>396</v>
      </c>
      <c r="O1256" s="52" t="s">
        <v>325</v>
      </c>
      <c r="P1256" s="63" t="s">
        <v>276</v>
      </c>
      <c r="Q1256" s="57" t="str">
        <f>MID(Tabla1[[#This Row],[Aplicación]],14,1)</f>
        <v>2</v>
      </c>
      <c r="R1256" s="35" t="s">
        <v>265</v>
      </c>
      <c r="S1256" s="57" t="str">
        <f>MID(Tabla1[[#This Row],[Aplicación]],6,2)</f>
        <v>02</v>
      </c>
      <c r="T1256" s="54" t="str">
        <f>VLOOKUP(Tabla1[[#This Row],[AREA]],Hoja1!A:B,2,FALSE)</f>
        <v>02. Urbanismo y vivienda</v>
      </c>
      <c r="U1256" s="57" t="str">
        <f>MID(Tabla1[[#This Row],[Aplicación]],9,4)</f>
        <v>9332</v>
      </c>
      <c r="V1256" s="54" t="str">
        <f>VLOOKUP(Tabla1[[#This Row],[PROGRAMA]],Hoja1!A:B,2,FALSE)</f>
        <v>9332. Mantenimiento de edificios e instalaciones municipales</v>
      </c>
      <c r="W1256" s="57" t="str">
        <f>MID(Tabla1[[#This Row],[Aplicación]],14,2)</f>
        <v>21</v>
      </c>
      <c r="X1256" s="57" t="str">
        <f>MID(Tabla1[[#This Row],[Aplicación]],14,6)</f>
        <v>212</v>
      </c>
    </row>
    <row r="1257" spans="1:24" hidden="1" x14ac:dyDescent="0.25">
      <c r="A1257" s="60">
        <v>220240007734</v>
      </c>
      <c r="B1257" s="43" t="s">
        <v>702</v>
      </c>
      <c r="C1257" s="61">
        <v>45372</v>
      </c>
      <c r="D1257" s="60">
        <v>22024000749</v>
      </c>
      <c r="E1257" s="43" t="s">
        <v>1290</v>
      </c>
      <c r="F1257" s="62">
        <v>192.01</v>
      </c>
      <c r="G1257" s="43" t="s">
        <v>81</v>
      </c>
      <c r="H1257" s="43" t="s">
        <v>2716</v>
      </c>
      <c r="I1257" s="60">
        <v>300</v>
      </c>
      <c r="J1257" s="43" t="s">
        <v>398</v>
      </c>
      <c r="K1257" s="43" t="s">
        <v>398</v>
      </c>
      <c r="L1257" s="43" t="s">
        <v>413</v>
      </c>
      <c r="M1257" s="43" t="s">
        <v>395</v>
      </c>
      <c r="N1257" s="43" t="s">
        <v>396</v>
      </c>
      <c r="O1257" s="52" t="s">
        <v>325</v>
      </c>
      <c r="P1257" s="63" t="s">
        <v>276</v>
      </c>
      <c r="Q1257" s="57" t="str">
        <f>MID(Tabla1[[#This Row],[Aplicación]],14,1)</f>
        <v>2</v>
      </c>
      <c r="R1257" s="35" t="s">
        <v>265</v>
      </c>
      <c r="S1257" s="57" t="str">
        <f>MID(Tabla1[[#This Row],[Aplicación]],6,2)</f>
        <v>02</v>
      </c>
      <c r="T1257" s="54" t="str">
        <f>VLOOKUP(Tabla1[[#This Row],[AREA]],Hoja1!A:B,2,FALSE)</f>
        <v>02. Urbanismo y vivienda</v>
      </c>
      <c r="U1257" s="57" t="str">
        <f>MID(Tabla1[[#This Row],[Aplicación]],9,4)</f>
        <v>9332</v>
      </c>
      <c r="V1257" s="54" t="str">
        <f>VLOOKUP(Tabla1[[#This Row],[PROGRAMA]],Hoja1!A:B,2,FALSE)</f>
        <v>9332. Mantenimiento de edificios e instalaciones municipales</v>
      </c>
      <c r="W1257" s="57" t="str">
        <f>MID(Tabla1[[#This Row],[Aplicación]],14,2)</f>
        <v>21</v>
      </c>
      <c r="X1257" s="57" t="str">
        <f>MID(Tabla1[[#This Row],[Aplicación]],14,6)</f>
        <v>212</v>
      </c>
    </row>
    <row r="1258" spans="1:24" hidden="1" x14ac:dyDescent="0.25">
      <c r="A1258" s="60">
        <v>220240003470</v>
      </c>
      <c r="B1258" s="43" t="s">
        <v>702</v>
      </c>
      <c r="C1258" s="61">
        <v>45350</v>
      </c>
      <c r="D1258" s="60">
        <v>22024000940</v>
      </c>
      <c r="E1258" s="43" t="s">
        <v>1285</v>
      </c>
      <c r="F1258" s="62">
        <v>11.04</v>
      </c>
      <c r="G1258" s="43" t="s">
        <v>81</v>
      </c>
      <c r="H1258" s="43" t="s">
        <v>2717</v>
      </c>
      <c r="I1258" s="60">
        <v>300</v>
      </c>
      <c r="J1258" s="43" t="s">
        <v>398</v>
      </c>
      <c r="K1258" s="43" t="s">
        <v>398</v>
      </c>
      <c r="L1258" s="43" t="s">
        <v>413</v>
      </c>
      <c r="M1258" s="43" t="s">
        <v>395</v>
      </c>
      <c r="N1258" s="43" t="s">
        <v>396</v>
      </c>
      <c r="O1258" s="52" t="s">
        <v>325</v>
      </c>
      <c r="P1258" s="63" t="s">
        <v>276</v>
      </c>
      <c r="Q1258" s="57" t="str">
        <f>MID(Tabla1[[#This Row],[Aplicación]],14,1)</f>
        <v>2</v>
      </c>
      <c r="R1258" s="35" t="s">
        <v>265</v>
      </c>
      <c r="S1258" s="57" t="str">
        <f>MID(Tabla1[[#This Row],[Aplicación]],6,2)</f>
        <v>06</v>
      </c>
      <c r="T1258" s="54" t="str">
        <f>VLOOKUP(Tabla1[[#This Row],[AREA]],Hoja1!A:B,2,FALSE)</f>
        <v>06. Educación y cultura</v>
      </c>
      <c r="U1258" s="57" t="str">
        <f>MID(Tabla1[[#This Row],[Aplicación]],9,4)</f>
        <v>3232</v>
      </c>
      <c r="V1258" s="54" t="str">
        <f>VLOOKUP(Tabla1[[#This Row],[PROGRAMA]],Hoja1!A:B,2,FALSE)</f>
        <v>3232. Conservación y mantenimiento centros educación infantil y primaria</v>
      </c>
      <c r="W1258" s="57" t="str">
        <f>MID(Tabla1[[#This Row],[Aplicación]],14,2)</f>
        <v>21</v>
      </c>
      <c r="X1258" s="57" t="str">
        <f>MID(Tabla1[[#This Row],[Aplicación]],14,6)</f>
        <v>212</v>
      </c>
    </row>
    <row r="1259" spans="1:24" hidden="1" x14ac:dyDescent="0.25">
      <c r="A1259" s="60">
        <v>220240006788</v>
      </c>
      <c r="B1259" s="43" t="s">
        <v>702</v>
      </c>
      <c r="C1259" s="61">
        <v>45369</v>
      </c>
      <c r="D1259" s="60">
        <v>22024000437</v>
      </c>
      <c r="E1259" s="43" t="s">
        <v>1287</v>
      </c>
      <c r="F1259" s="62">
        <v>64.34</v>
      </c>
      <c r="G1259" s="43" t="s">
        <v>697</v>
      </c>
      <c r="H1259" s="43" t="s">
        <v>2718</v>
      </c>
      <c r="I1259" s="60">
        <v>300</v>
      </c>
      <c r="J1259" s="43" t="s">
        <v>537</v>
      </c>
      <c r="K1259" s="43" t="s">
        <v>537</v>
      </c>
      <c r="L1259" s="43" t="s">
        <v>413</v>
      </c>
      <c r="M1259" s="43" t="s">
        <v>395</v>
      </c>
      <c r="N1259" s="43" t="s">
        <v>396</v>
      </c>
      <c r="O1259" s="52" t="s">
        <v>325</v>
      </c>
      <c r="P1259" s="63" t="s">
        <v>276</v>
      </c>
      <c r="Q1259" s="57" t="str">
        <f>MID(Tabla1[[#This Row],[Aplicación]],14,1)</f>
        <v>2</v>
      </c>
      <c r="R1259" s="35" t="s">
        <v>265</v>
      </c>
      <c r="S1259" s="57" t="str">
        <f>MID(Tabla1[[#This Row],[Aplicación]],6,2)</f>
        <v>10</v>
      </c>
      <c r="T1259" s="54" t="str">
        <f>VLOOKUP(Tabla1[[#This Row],[AREA]],Hoja1!A:B,2,FALSE)</f>
        <v>10. Personas mayores, familia y servicios sociales</v>
      </c>
      <c r="U1259" s="57" t="str">
        <f>MID(Tabla1[[#This Row],[Aplicación]],9,4)</f>
        <v>2311</v>
      </c>
      <c r="V1259" s="54" t="str">
        <f>VLOOKUP(Tabla1[[#This Row],[PROGRAMA]],Hoja1!A:B,2,FALSE)</f>
        <v>2311. Intervención social</v>
      </c>
      <c r="W1259" s="57" t="str">
        <f>MID(Tabla1[[#This Row],[Aplicación]],14,2)</f>
        <v>21</v>
      </c>
      <c r="X1259" s="57" t="str">
        <f>MID(Tabla1[[#This Row],[Aplicación]],14,6)</f>
        <v>212</v>
      </c>
    </row>
    <row r="1260" spans="1:24" hidden="1" x14ac:dyDescent="0.25">
      <c r="A1260" s="60">
        <v>220240003572</v>
      </c>
      <c r="B1260" s="43" t="s">
        <v>702</v>
      </c>
      <c r="C1260" s="61">
        <v>45350</v>
      </c>
      <c r="D1260" s="60">
        <v>22024000485</v>
      </c>
      <c r="E1260" s="43" t="s">
        <v>1323</v>
      </c>
      <c r="F1260" s="62">
        <v>20.61</v>
      </c>
      <c r="G1260" s="43" t="s">
        <v>697</v>
      </c>
      <c r="H1260" s="43" t="s">
        <v>2719</v>
      </c>
      <c r="I1260" s="60">
        <v>300</v>
      </c>
      <c r="J1260" s="43" t="s">
        <v>537</v>
      </c>
      <c r="K1260" s="43" t="s">
        <v>537</v>
      </c>
      <c r="L1260" s="43" t="s">
        <v>413</v>
      </c>
      <c r="M1260" s="43" t="s">
        <v>395</v>
      </c>
      <c r="N1260" s="43" t="s">
        <v>396</v>
      </c>
      <c r="O1260" s="52" t="s">
        <v>325</v>
      </c>
      <c r="P1260" s="63" t="s">
        <v>276</v>
      </c>
      <c r="Q1260" s="57" t="str">
        <f>MID(Tabla1[[#This Row],[Aplicación]],14,1)</f>
        <v>2</v>
      </c>
      <c r="R1260" s="35" t="s">
        <v>265</v>
      </c>
      <c r="S1260" s="57" t="str">
        <f>MID(Tabla1[[#This Row],[Aplicación]],6,2)</f>
        <v>10</v>
      </c>
      <c r="T1260" s="54" t="str">
        <f>VLOOKUP(Tabla1[[#This Row],[AREA]],Hoja1!A:B,2,FALSE)</f>
        <v>10. Personas mayores, familia y servicios sociales</v>
      </c>
      <c r="U1260" s="57" t="str">
        <f>MID(Tabla1[[#This Row],[Aplicación]],9,4)</f>
        <v>2312</v>
      </c>
      <c r="V1260" s="54" t="str">
        <f>VLOOKUP(Tabla1[[#This Row],[PROGRAMA]],Hoja1!A:B,2,FALSE)</f>
        <v>2312. Iniciativas sociales</v>
      </c>
      <c r="W1260" s="57" t="str">
        <f>MID(Tabla1[[#This Row],[Aplicación]],14,2)</f>
        <v>21</v>
      </c>
      <c r="X1260" s="57" t="str">
        <f>MID(Tabla1[[#This Row],[Aplicación]],14,6)</f>
        <v>212</v>
      </c>
    </row>
    <row r="1261" spans="1:24" hidden="1" x14ac:dyDescent="0.25">
      <c r="A1261" s="60">
        <v>220240007670</v>
      </c>
      <c r="B1261" s="43" t="s">
        <v>702</v>
      </c>
      <c r="C1261" s="61">
        <v>45372</v>
      </c>
      <c r="D1261" s="60">
        <v>22024000078</v>
      </c>
      <c r="E1261" s="43" t="s">
        <v>1293</v>
      </c>
      <c r="F1261" s="62">
        <v>19.55</v>
      </c>
      <c r="G1261" s="43" t="s">
        <v>697</v>
      </c>
      <c r="H1261" s="43" t="s">
        <v>2720</v>
      </c>
      <c r="I1261" s="60">
        <v>300</v>
      </c>
      <c r="J1261" s="43" t="s">
        <v>537</v>
      </c>
      <c r="K1261" s="43" t="s">
        <v>537</v>
      </c>
      <c r="L1261" s="43" t="s">
        <v>413</v>
      </c>
      <c r="M1261" s="43" t="s">
        <v>395</v>
      </c>
      <c r="N1261" s="43" t="s">
        <v>396</v>
      </c>
      <c r="O1261" s="52" t="s">
        <v>325</v>
      </c>
      <c r="P1261" s="63" t="s">
        <v>276</v>
      </c>
      <c r="Q1261" s="57" t="str">
        <f>MID(Tabla1[[#This Row],[Aplicación]],14,1)</f>
        <v>2</v>
      </c>
      <c r="R1261" s="35" t="s">
        <v>265</v>
      </c>
      <c r="S1261" s="57" t="str">
        <f>MID(Tabla1[[#This Row],[Aplicación]],6,2)</f>
        <v>03</v>
      </c>
      <c r="T1261" s="54" t="str">
        <f>VLOOKUP(Tabla1[[#This Row],[AREA]],Hoja1!A:B,2,FALSE)</f>
        <v>03. Participación ciudadana y deportes</v>
      </c>
      <c r="U1261" s="57" t="str">
        <f>MID(Tabla1[[#This Row],[Aplicación]],9,4)</f>
        <v>9241</v>
      </c>
      <c r="V1261" s="54" t="str">
        <f>VLOOKUP(Tabla1[[#This Row],[PROGRAMA]],Hoja1!A:B,2,FALSE)</f>
        <v>9241. Participación ciudadana</v>
      </c>
      <c r="W1261" s="57" t="str">
        <f>MID(Tabla1[[#This Row],[Aplicación]],14,2)</f>
        <v>21</v>
      </c>
      <c r="X1261" s="57" t="str">
        <f>MID(Tabla1[[#This Row],[Aplicación]],14,6)</f>
        <v>212</v>
      </c>
    </row>
    <row r="1262" spans="1:24" hidden="1" x14ac:dyDescent="0.25">
      <c r="A1262" s="60">
        <v>220240003456</v>
      </c>
      <c r="B1262" s="43" t="s">
        <v>702</v>
      </c>
      <c r="C1262" s="61">
        <v>45350</v>
      </c>
      <c r="D1262" s="60">
        <v>22024000078</v>
      </c>
      <c r="E1262" s="43" t="s">
        <v>1293</v>
      </c>
      <c r="F1262" s="62">
        <v>18.920000000000002</v>
      </c>
      <c r="G1262" s="43" t="s">
        <v>697</v>
      </c>
      <c r="H1262" s="43" t="s">
        <v>2721</v>
      </c>
      <c r="I1262" s="60">
        <v>300</v>
      </c>
      <c r="J1262" s="43" t="s">
        <v>537</v>
      </c>
      <c r="K1262" s="43" t="s">
        <v>537</v>
      </c>
      <c r="L1262" s="43" t="s">
        <v>413</v>
      </c>
      <c r="M1262" s="43" t="s">
        <v>395</v>
      </c>
      <c r="N1262" s="43" t="s">
        <v>396</v>
      </c>
      <c r="O1262" s="52" t="s">
        <v>325</v>
      </c>
      <c r="P1262" s="63" t="s">
        <v>276</v>
      </c>
      <c r="Q1262" s="57" t="str">
        <f>MID(Tabla1[[#This Row],[Aplicación]],14,1)</f>
        <v>2</v>
      </c>
      <c r="R1262" s="35" t="s">
        <v>265</v>
      </c>
      <c r="S1262" s="57" t="str">
        <f>MID(Tabla1[[#This Row],[Aplicación]],6,2)</f>
        <v>03</v>
      </c>
      <c r="T1262" s="54" t="str">
        <f>VLOOKUP(Tabla1[[#This Row],[AREA]],Hoja1!A:B,2,FALSE)</f>
        <v>03. Participación ciudadana y deportes</v>
      </c>
      <c r="U1262" s="57" t="str">
        <f>MID(Tabla1[[#This Row],[Aplicación]],9,4)</f>
        <v>9241</v>
      </c>
      <c r="V1262" s="54" t="str">
        <f>VLOOKUP(Tabla1[[#This Row],[PROGRAMA]],Hoja1!A:B,2,FALSE)</f>
        <v>9241. Participación ciudadana</v>
      </c>
      <c r="W1262" s="57" t="str">
        <f>MID(Tabla1[[#This Row],[Aplicación]],14,2)</f>
        <v>21</v>
      </c>
      <c r="X1262" s="57" t="str">
        <f>MID(Tabla1[[#This Row],[Aplicación]],14,6)</f>
        <v>212</v>
      </c>
    </row>
    <row r="1263" spans="1:24" hidden="1" x14ac:dyDescent="0.25">
      <c r="A1263" s="60">
        <v>220240004457</v>
      </c>
      <c r="B1263" s="43" t="s">
        <v>702</v>
      </c>
      <c r="C1263" s="61">
        <v>45356</v>
      </c>
      <c r="D1263" s="60">
        <v>22024001633</v>
      </c>
      <c r="E1263" s="43" t="s">
        <v>1427</v>
      </c>
      <c r="F1263" s="62">
        <v>8.86</v>
      </c>
      <c r="G1263" s="43" t="s">
        <v>697</v>
      </c>
      <c r="H1263" s="43" t="s">
        <v>2722</v>
      </c>
      <c r="I1263" s="60">
        <v>300</v>
      </c>
      <c r="J1263" s="43" t="s">
        <v>537</v>
      </c>
      <c r="K1263" s="43" t="s">
        <v>537</v>
      </c>
      <c r="L1263" s="43" t="s">
        <v>413</v>
      </c>
      <c r="M1263" s="43" t="s">
        <v>395</v>
      </c>
      <c r="N1263" s="43" t="s">
        <v>396</v>
      </c>
      <c r="O1263" s="52" t="s">
        <v>325</v>
      </c>
      <c r="P1263" s="63" t="s">
        <v>276</v>
      </c>
      <c r="Q1263" s="57" t="str">
        <f>MID(Tabla1[[#This Row],[Aplicación]],14,1)</f>
        <v>2</v>
      </c>
      <c r="R1263" s="35" t="s">
        <v>265</v>
      </c>
      <c r="S1263" s="57" t="str">
        <f>MID(Tabla1[[#This Row],[Aplicación]],6,2)</f>
        <v>07</v>
      </c>
      <c r="T1263" s="54" t="str">
        <f>VLOOKUP(Tabla1[[#This Row],[AREA]],Hoja1!A:B,2,FALSE)</f>
        <v>07. Medio ambiente</v>
      </c>
      <c r="U1263" s="57" t="str">
        <f>MID(Tabla1[[#This Row],[Aplicación]],9,4)</f>
        <v>1711</v>
      </c>
      <c r="V1263" s="54" t="str">
        <f>VLOOKUP(Tabla1[[#This Row],[PROGRAMA]],Hoja1!A:B,2,FALSE)</f>
        <v>1711. Parques y jardines</v>
      </c>
      <c r="W1263" s="57" t="str">
        <f>MID(Tabla1[[#This Row],[Aplicación]],14,2)</f>
        <v>22</v>
      </c>
      <c r="X1263" s="57" t="str">
        <f>MID(Tabla1[[#This Row],[Aplicación]],14,6)</f>
        <v>22199</v>
      </c>
    </row>
    <row r="1264" spans="1:24" hidden="1" x14ac:dyDescent="0.25">
      <c r="A1264" s="60">
        <v>220240007728</v>
      </c>
      <c r="B1264" s="43" t="s">
        <v>702</v>
      </c>
      <c r="C1264" s="61">
        <v>45372</v>
      </c>
      <c r="D1264" s="60">
        <v>22024000749</v>
      </c>
      <c r="E1264" s="43" t="s">
        <v>1290</v>
      </c>
      <c r="F1264" s="62">
        <v>18.5</v>
      </c>
      <c r="G1264" s="43" t="s">
        <v>697</v>
      </c>
      <c r="H1264" s="43" t="s">
        <v>2723</v>
      </c>
      <c r="I1264" s="60">
        <v>300</v>
      </c>
      <c r="J1264" s="43" t="s">
        <v>537</v>
      </c>
      <c r="K1264" s="43" t="s">
        <v>537</v>
      </c>
      <c r="L1264" s="43" t="s">
        <v>413</v>
      </c>
      <c r="M1264" s="43" t="s">
        <v>395</v>
      </c>
      <c r="N1264" s="43" t="s">
        <v>396</v>
      </c>
      <c r="O1264" s="52" t="s">
        <v>325</v>
      </c>
      <c r="P1264" s="63" t="s">
        <v>276</v>
      </c>
      <c r="Q1264" s="57" t="str">
        <f>MID(Tabla1[[#This Row],[Aplicación]],14,1)</f>
        <v>2</v>
      </c>
      <c r="R1264" s="35" t="s">
        <v>265</v>
      </c>
      <c r="S1264" s="57" t="str">
        <f>MID(Tabla1[[#This Row],[Aplicación]],6,2)</f>
        <v>02</v>
      </c>
      <c r="T1264" s="54" t="str">
        <f>VLOOKUP(Tabla1[[#This Row],[AREA]],Hoja1!A:B,2,FALSE)</f>
        <v>02. Urbanismo y vivienda</v>
      </c>
      <c r="U1264" s="57" t="str">
        <f>MID(Tabla1[[#This Row],[Aplicación]],9,4)</f>
        <v>9332</v>
      </c>
      <c r="V1264" s="54" t="str">
        <f>VLOOKUP(Tabla1[[#This Row],[PROGRAMA]],Hoja1!A:B,2,FALSE)</f>
        <v>9332. Mantenimiento de edificios e instalaciones municipales</v>
      </c>
      <c r="W1264" s="57" t="str">
        <f>MID(Tabla1[[#This Row],[Aplicación]],14,2)</f>
        <v>21</v>
      </c>
      <c r="X1264" s="57" t="str">
        <f>MID(Tabla1[[#This Row],[Aplicación]],14,6)</f>
        <v>212</v>
      </c>
    </row>
    <row r="1265" spans="1:24" hidden="1" x14ac:dyDescent="0.25">
      <c r="A1265" s="60">
        <v>220240007893</v>
      </c>
      <c r="B1265" s="43" t="s">
        <v>702</v>
      </c>
      <c r="C1265" s="61">
        <v>45372</v>
      </c>
      <c r="D1265" s="60">
        <v>22024000447</v>
      </c>
      <c r="E1265" s="43" t="s">
        <v>1366</v>
      </c>
      <c r="F1265" s="62">
        <v>4910.16</v>
      </c>
      <c r="G1265" s="43" t="s">
        <v>801</v>
      </c>
      <c r="H1265" s="43" t="s">
        <v>2724</v>
      </c>
      <c r="I1265" s="60">
        <v>300</v>
      </c>
      <c r="J1265" s="43" t="s">
        <v>398</v>
      </c>
      <c r="K1265" s="43" t="s">
        <v>398</v>
      </c>
      <c r="L1265" s="43" t="s">
        <v>413</v>
      </c>
      <c r="M1265" s="43" t="s">
        <v>395</v>
      </c>
      <c r="N1265" s="43" t="s">
        <v>396</v>
      </c>
      <c r="O1265" s="52" t="s">
        <v>325</v>
      </c>
      <c r="P1265" s="63" t="s">
        <v>276</v>
      </c>
      <c r="Q1265" s="57" t="str">
        <f>MID(Tabla1[[#This Row],[Aplicación]],14,1)</f>
        <v>2</v>
      </c>
      <c r="R1265" s="35" t="s">
        <v>265</v>
      </c>
      <c r="S1265" s="57" t="str">
        <f>MID(Tabla1[[#This Row],[Aplicación]],6,2)</f>
        <v>11</v>
      </c>
      <c r="T1265" s="54" t="str">
        <f>VLOOKUP(Tabla1[[#This Row],[AREA]],Hoja1!A:B,2,FALSE)</f>
        <v>11. Salud pública y seguridad ciudadana</v>
      </c>
      <c r="U1265" s="57" t="str">
        <f>MID(Tabla1[[#This Row],[Aplicación]],9,4)</f>
        <v>1631</v>
      </c>
      <c r="V1265" s="54" t="str">
        <f>VLOOKUP(Tabla1[[#This Row],[PROGRAMA]],Hoja1!A:B,2,FALSE)</f>
        <v>1631. Limpieza viaria</v>
      </c>
      <c r="W1265" s="57" t="str">
        <f>MID(Tabla1[[#This Row],[Aplicación]],14,2)</f>
        <v>21</v>
      </c>
      <c r="X1265" s="57" t="str">
        <f>MID(Tabla1[[#This Row],[Aplicación]],14,6)</f>
        <v>214</v>
      </c>
    </row>
    <row r="1266" spans="1:24" hidden="1" x14ac:dyDescent="0.25">
      <c r="A1266" s="60">
        <v>220240006954</v>
      </c>
      <c r="B1266" s="43" t="s">
        <v>702</v>
      </c>
      <c r="C1266" s="61">
        <v>45369</v>
      </c>
      <c r="D1266" s="60">
        <v>22024000464</v>
      </c>
      <c r="E1266" s="43" t="s">
        <v>1366</v>
      </c>
      <c r="F1266" s="62">
        <v>2889.65</v>
      </c>
      <c r="G1266" s="43" t="s">
        <v>801</v>
      </c>
      <c r="H1266" s="43" t="s">
        <v>2725</v>
      </c>
      <c r="I1266" s="60">
        <v>300</v>
      </c>
      <c r="J1266" s="43" t="s">
        <v>398</v>
      </c>
      <c r="K1266" s="43" t="s">
        <v>398</v>
      </c>
      <c r="L1266" s="43" t="s">
        <v>399</v>
      </c>
      <c r="M1266" s="43" t="s">
        <v>395</v>
      </c>
      <c r="N1266" s="43" t="s">
        <v>396</v>
      </c>
      <c r="O1266" s="52" t="s">
        <v>325</v>
      </c>
      <c r="P1266" s="63" t="s">
        <v>276</v>
      </c>
      <c r="Q1266" s="57" t="str">
        <f>MID(Tabla1[[#This Row],[Aplicación]],14,1)</f>
        <v>2</v>
      </c>
      <c r="R1266" s="35" t="s">
        <v>265</v>
      </c>
      <c r="S1266" s="57" t="str">
        <f>MID(Tabla1[[#This Row],[Aplicación]],6,2)</f>
        <v>11</v>
      </c>
      <c r="T1266" s="54" t="str">
        <f>VLOOKUP(Tabla1[[#This Row],[AREA]],Hoja1!A:B,2,FALSE)</f>
        <v>11. Salud pública y seguridad ciudadana</v>
      </c>
      <c r="U1266" s="57" t="str">
        <f>MID(Tabla1[[#This Row],[Aplicación]],9,4)</f>
        <v>1631</v>
      </c>
      <c r="V1266" s="54" t="str">
        <f>VLOOKUP(Tabla1[[#This Row],[PROGRAMA]],Hoja1!A:B,2,FALSE)</f>
        <v>1631. Limpieza viaria</v>
      </c>
      <c r="W1266" s="57" t="str">
        <f>MID(Tabla1[[#This Row],[Aplicación]],14,2)</f>
        <v>21</v>
      </c>
      <c r="X1266" s="57" t="str">
        <f>MID(Tabla1[[#This Row],[Aplicación]],14,6)</f>
        <v>214</v>
      </c>
    </row>
    <row r="1267" spans="1:24" hidden="1" x14ac:dyDescent="0.25">
      <c r="A1267" s="60">
        <v>220240006956</v>
      </c>
      <c r="B1267" s="43" t="s">
        <v>702</v>
      </c>
      <c r="C1267" s="61">
        <v>45369</v>
      </c>
      <c r="D1267" s="60">
        <v>22024000464</v>
      </c>
      <c r="E1267" s="43" t="s">
        <v>1366</v>
      </c>
      <c r="F1267" s="62">
        <v>2889.65</v>
      </c>
      <c r="G1267" s="43" t="s">
        <v>801</v>
      </c>
      <c r="H1267" s="43" t="s">
        <v>2726</v>
      </c>
      <c r="I1267" s="60">
        <v>300</v>
      </c>
      <c r="J1267" s="43" t="s">
        <v>398</v>
      </c>
      <c r="K1267" s="43" t="s">
        <v>398</v>
      </c>
      <c r="L1267" s="43" t="s">
        <v>399</v>
      </c>
      <c r="M1267" s="43" t="s">
        <v>395</v>
      </c>
      <c r="N1267" s="43" t="s">
        <v>396</v>
      </c>
      <c r="O1267" s="52" t="s">
        <v>325</v>
      </c>
      <c r="P1267" s="63" t="s">
        <v>276</v>
      </c>
      <c r="Q1267" s="57" t="str">
        <f>MID(Tabla1[[#This Row],[Aplicación]],14,1)</f>
        <v>2</v>
      </c>
      <c r="R1267" s="35" t="s">
        <v>265</v>
      </c>
      <c r="S1267" s="57" t="str">
        <f>MID(Tabla1[[#This Row],[Aplicación]],6,2)</f>
        <v>11</v>
      </c>
      <c r="T1267" s="54" t="str">
        <f>VLOOKUP(Tabla1[[#This Row],[AREA]],Hoja1!A:B,2,FALSE)</f>
        <v>11. Salud pública y seguridad ciudadana</v>
      </c>
      <c r="U1267" s="57" t="str">
        <f>MID(Tabla1[[#This Row],[Aplicación]],9,4)</f>
        <v>1631</v>
      </c>
      <c r="V1267" s="54" t="str">
        <f>VLOOKUP(Tabla1[[#This Row],[PROGRAMA]],Hoja1!A:B,2,FALSE)</f>
        <v>1631. Limpieza viaria</v>
      </c>
      <c r="W1267" s="57" t="str">
        <f>MID(Tabla1[[#This Row],[Aplicación]],14,2)</f>
        <v>21</v>
      </c>
      <c r="X1267" s="57" t="str">
        <f>MID(Tabla1[[#This Row],[Aplicación]],14,6)</f>
        <v>214</v>
      </c>
    </row>
    <row r="1268" spans="1:24" hidden="1" x14ac:dyDescent="0.25">
      <c r="A1268" s="60">
        <v>220240005751</v>
      </c>
      <c r="B1268" s="43" t="s">
        <v>702</v>
      </c>
      <c r="C1268" s="61">
        <v>45364</v>
      </c>
      <c r="D1268" s="60">
        <v>22024000441</v>
      </c>
      <c r="E1268" s="43" t="s">
        <v>1425</v>
      </c>
      <c r="F1268" s="62">
        <v>1915.04</v>
      </c>
      <c r="G1268" s="43" t="s">
        <v>801</v>
      </c>
      <c r="H1268" s="43" t="s">
        <v>2727</v>
      </c>
      <c r="I1268" s="60">
        <v>300</v>
      </c>
      <c r="J1268" s="43" t="s">
        <v>398</v>
      </c>
      <c r="K1268" s="43" t="s">
        <v>398</v>
      </c>
      <c r="L1268" s="43" t="s">
        <v>413</v>
      </c>
      <c r="M1268" s="43" t="s">
        <v>395</v>
      </c>
      <c r="N1268" s="43" t="s">
        <v>396</v>
      </c>
      <c r="O1268" s="52" t="s">
        <v>325</v>
      </c>
      <c r="P1268" s="63" t="s">
        <v>276</v>
      </c>
      <c r="Q1268" s="57" t="str">
        <f>MID(Tabla1[[#This Row],[Aplicación]],14,1)</f>
        <v>2</v>
      </c>
      <c r="R1268" s="35" t="s">
        <v>265</v>
      </c>
      <c r="S1268" s="57" t="str">
        <f>MID(Tabla1[[#This Row],[Aplicación]],6,2)</f>
        <v>11</v>
      </c>
      <c r="T1268" s="54" t="str">
        <f>VLOOKUP(Tabla1[[#This Row],[AREA]],Hoja1!A:B,2,FALSE)</f>
        <v>11. Salud pública y seguridad ciudadana</v>
      </c>
      <c r="U1268" s="57" t="str">
        <f>MID(Tabla1[[#This Row],[Aplicación]],9,4)</f>
        <v>1621</v>
      </c>
      <c r="V1268" s="54" t="str">
        <f>VLOOKUP(Tabla1[[#This Row],[PROGRAMA]],Hoja1!A:B,2,FALSE)</f>
        <v>1621. Recogida de residuos</v>
      </c>
      <c r="W1268" s="57" t="str">
        <f>MID(Tabla1[[#This Row],[Aplicación]],14,2)</f>
        <v>21</v>
      </c>
      <c r="X1268" s="57" t="str">
        <f>MID(Tabla1[[#This Row],[Aplicación]],14,6)</f>
        <v>214</v>
      </c>
    </row>
    <row r="1269" spans="1:24" hidden="1" x14ac:dyDescent="0.25">
      <c r="A1269" s="60">
        <v>220240006780</v>
      </c>
      <c r="B1269" s="43" t="s">
        <v>702</v>
      </c>
      <c r="C1269" s="61">
        <v>45369</v>
      </c>
      <c r="D1269" s="60">
        <v>22024000022</v>
      </c>
      <c r="E1269" s="43" t="s">
        <v>1362</v>
      </c>
      <c r="F1269" s="62">
        <v>738.63</v>
      </c>
      <c r="G1269" s="43" t="s">
        <v>801</v>
      </c>
      <c r="H1269" s="43" t="s">
        <v>2728</v>
      </c>
      <c r="I1269" s="60">
        <v>300</v>
      </c>
      <c r="J1269" s="43" t="s">
        <v>398</v>
      </c>
      <c r="K1269" s="43" t="s">
        <v>398</v>
      </c>
      <c r="L1269" s="43" t="s">
        <v>399</v>
      </c>
      <c r="M1269" s="43" t="s">
        <v>395</v>
      </c>
      <c r="N1269" s="43" t="s">
        <v>396</v>
      </c>
      <c r="O1269" s="52" t="s">
        <v>325</v>
      </c>
      <c r="P1269" s="63" t="s">
        <v>276</v>
      </c>
      <c r="Q1269" s="57" t="str">
        <f>MID(Tabla1[[#This Row],[Aplicación]],14,1)</f>
        <v>2</v>
      </c>
      <c r="R1269" s="35" t="s">
        <v>265</v>
      </c>
      <c r="S1269" s="57" t="str">
        <f>MID(Tabla1[[#This Row],[Aplicación]],6,2)</f>
        <v>11</v>
      </c>
      <c r="T1269" s="54" t="str">
        <f>VLOOKUP(Tabla1[[#This Row],[AREA]],Hoja1!A:B,2,FALSE)</f>
        <v>11. Salud pública y seguridad ciudadana</v>
      </c>
      <c r="U1269" s="57" t="str">
        <f>MID(Tabla1[[#This Row],[Aplicación]],9,4)</f>
        <v>1361</v>
      </c>
      <c r="V1269" s="54" t="str">
        <f>VLOOKUP(Tabla1[[#This Row],[PROGRAMA]],Hoja1!A:B,2,FALSE)</f>
        <v>1361. Prevención y extinción de incencios</v>
      </c>
      <c r="W1269" s="57" t="str">
        <f>MID(Tabla1[[#This Row],[Aplicación]],14,2)</f>
        <v>21</v>
      </c>
      <c r="X1269" s="57" t="str">
        <f>MID(Tabla1[[#This Row],[Aplicación]],14,6)</f>
        <v>214</v>
      </c>
    </row>
    <row r="1270" spans="1:24" hidden="1" x14ac:dyDescent="0.25">
      <c r="A1270" s="60">
        <v>220240007864</v>
      </c>
      <c r="B1270" s="43" t="s">
        <v>702</v>
      </c>
      <c r="C1270" s="61">
        <v>45372</v>
      </c>
      <c r="D1270" s="60">
        <v>22024000440</v>
      </c>
      <c r="E1270" s="43" t="s">
        <v>1425</v>
      </c>
      <c r="F1270" s="62">
        <v>381.96</v>
      </c>
      <c r="G1270" s="43" t="s">
        <v>801</v>
      </c>
      <c r="H1270" s="43" t="s">
        <v>2729</v>
      </c>
      <c r="I1270" s="60">
        <v>300</v>
      </c>
      <c r="J1270" s="43" t="s">
        <v>398</v>
      </c>
      <c r="K1270" s="43" t="s">
        <v>398</v>
      </c>
      <c r="L1270" s="43" t="s">
        <v>399</v>
      </c>
      <c r="M1270" s="43" t="s">
        <v>395</v>
      </c>
      <c r="N1270" s="43" t="s">
        <v>396</v>
      </c>
      <c r="O1270" s="52" t="s">
        <v>325</v>
      </c>
      <c r="P1270" s="63" t="s">
        <v>276</v>
      </c>
      <c r="Q1270" s="57" t="str">
        <f>MID(Tabla1[[#This Row],[Aplicación]],14,1)</f>
        <v>2</v>
      </c>
      <c r="R1270" s="35" t="s">
        <v>265</v>
      </c>
      <c r="S1270" s="57" t="str">
        <f>MID(Tabla1[[#This Row],[Aplicación]],6,2)</f>
        <v>11</v>
      </c>
      <c r="T1270" s="54" t="str">
        <f>VLOOKUP(Tabla1[[#This Row],[AREA]],Hoja1!A:B,2,FALSE)</f>
        <v>11. Salud pública y seguridad ciudadana</v>
      </c>
      <c r="U1270" s="57" t="str">
        <f>MID(Tabla1[[#This Row],[Aplicación]],9,4)</f>
        <v>1621</v>
      </c>
      <c r="V1270" s="54" t="str">
        <f>VLOOKUP(Tabla1[[#This Row],[PROGRAMA]],Hoja1!A:B,2,FALSE)</f>
        <v>1621. Recogida de residuos</v>
      </c>
      <c r="W1270" s="57" t="str">
        <f>MID(Tabla1[[#This Row],[Aplicación]],14,2)</f>
        <v>21</v>
      </c>
      <c r="X1270" s="57" t="str">
        <f>MID(Tabla1[[#This Row],[Aplicación]],14,6)</f>
        <v>214</v>
      </c>
    </row>
    <row r="1271" spans="1:24" hidden="1" x14ac:dyDescent="0.25">
      <c r="A1271" s="60">
        <v>220240007866</v>
      </c>
      <c r="B1271" s="43" t="s">
        <v>702</v>
      </c>
      <c r="C1271" s="61">
        <v>45372</v>
      </c>
      <c r="D1271" s="60">
        <v>22024000440</v>
      </c>
      <c r="E1271" s="43" t="s">
        <v>1425</v>
      </c>
      <c r="F1271" s="62">
        <v>381.96</v>
      </c>
      <c r="G1271" s="43" t="s">
        <v>801</v>
      </c>
      <c r="H1271" s="43" t="s">
        <v>2730</v>
      </c>
      <c r="I1271" s="60">
        <v>300</v>
      </c>
      <c r="J1271" s="43" t="s">
        <v>398</v>
      </c>
      <c r="K1271" s="43" t="s">
        <v>398</v>
      </c>
      <c r="L1271" s="43" t="s">
        <v>399</v>
      </c>
      <c r="M1271" s="43" t="s">
        <v>395</v>
      </c>
      <c r="N1271" s="43" t="s">
        <v>396</v>
      </c>
      <c r="O1271" s="52" t="s">
        <v>325</v>
      </c>
      <c r="P1271" s="63" t="s">
        <v>276</v>
      </c>
      <c r="Q1271" s="57" t="str">
        <f>MID(Tabla1[[#This Row],[Aplicación]],14,1)</f>
        <v>2</v>
      </c>
      <c r="R1271" s="35" t="s">
        <v>265</v>
      </c>
      <c r="S1271" s="57" t="str">
        <f>MID(Tabla1[[#This Row],[Aplicación]],6,2)</f>
        <v>11</v>
      </c>
      <c r="T1271" s="54" t="str">
        <f>VLOOKUP(Tabla1[[#This Row],[AREA]],Hoja1!A:B,2,FALSE)</f>
        <v>11. Salud pública y seguridad ciudadana</v>
      </c>
      <c r="U1271" s="57" t="str">
        <f>MID(Tabla1[[#This Row],[Aplicación]],9,4)</f>
        <v>1621</v>
      </c>
      <c r="V1271" s="54" t="str">
        <f>VLOOKUP(Tabla1[[#This Row],[PROGRAMA]],Hoja1!A:B,2,FALSE)</f>
        <v>1621. Recogida de residuos</v>
      </c>
      <c r="W1271" s="57" t="str">
        <f>MID(Tabla1[[#This Row],[Aplicación]],14,2)</f>
        <v>21</v>
      </c>
      <c r="X1271" s="57" t="str">
        <f>MID(Tabla1[[#This Row],[Aplicación]],14,6)</f>
        <v>214</v>
      </c>
    </row>
    <row r="1272" spans="1:24" hidden="1" x14ac:dyDescent="0.25">
      <c r="A1272" s="60">
        <v>220240007870</v>
      </c>
      <c r="B1272" s="43" t="s">
        <v>702</v>
      </c>
      <c r="C1272" s="61">
        <v>45372</v>
      </c>
      <c r="D1272" s="60">
        <v>22024000464</v>
      </c>
      <c r="E1272" s="43" t="s">
        <v>1366</v>
      </c>
      <c r="F1272" s="62">
        <v>381.96</v>
      </c>
      <c r="G1272" s="43" t="s">
        <v>801</v>
      </c>
      <c r="H1272" s="43" t="s">
        <v>2731</v>
      </c>
      <c r="I1272" s="60">
        <v>300</v>
      </c>
      <c r="J1272" s="43" t="s">
        <v>398</v>
      </c>
      <c r="K1272" s="43" t="s">
        <v>398</v>
      </c>
      <c r="L1272" s="43" t="s">
        <v>399</v>
      </c>
      <c r="M1272" s="43" t="s">
        <v>395</v>
      </c>
      <c r="N1272" s="43" t="s">
        <v>396</v>
      </c>
      <c r="O1272" s="52" t="s">
        <v>325</v>
      </c>
      <c r="P1272" s="63" t="s">
        <v>276</v>
      </c>
      <c r="Q1272" s="57" t="str">
        <f>MID(Tabla1[[#This Row],[Aplicación]],14,1)</f>
        <v>2</v>
      </c>
      <c r="R1272" s="35" t="s">
        <v>265</v>
      </c>
      <c r="S1272" s="57" t="str">
        <f>MID(Tabla1[[#This Row],[Aplicación]],6,2)</f>
        <v>11</v>
      </c>
      <c r="T1272" s="54" t="str">
        <f>VLOOKUP(Tabla1[[#This Row],[AREA]],Hoja1!A:B,2,FALSE)</f>
        <v>11. Salud pública y seguridad ciudadana</v>
      </c>
      <c r="U1272" s="57" t="str">
        <f>MID(Tabla1[[#This Row],[Aplicación]],9,4)</f>
        <v>1631</v>
      </c>
      <c r="V1272" s="54" t="str">
        <f>VLOOKUP(Tabla1[[#This Row],[PROGRAMA]],Hoja1!A:B,2,FALSE)</f>
        <v>1631. Limpieza viaria</v>
      </c>
      <c r="W1272" s="57" t="str">
        <f>MID(Tabla1[[#This Row],[Aplicación]],14,2)</f>
        <v>21</v>
      </c>
      <c r="X1272" s="57" t="str">
        <f>MID(Tabla1[[#This Row],[Aplicación]],14,6)</f>
        <v>214</v>
      </c>
    </row>
    <row r="1273" spans="1:24" hidden="1" x14ac:dyDescent="0.25">
      <c r="A1273" s="44">
        <v>220240007872</v>
      </c>
      <c r="B1273" s="45" t="s">
        <v>702</v>
      </c>
      <c r="C1273" s="50">
        <v>45372</v>
      </c>
      <c r="D1273" s="44">
        <v>22024000464</v>
      </c>
      <c r="E1273" s="45" t="s">
        <v>1366</v>
      </c>
      <c r="F1273" s="51">
        <v>381.96</v>
      </c>
      <c r="G1273" s="45" t="s">
        <v>801</v>
      </c>
      <c r="H1273" s="45" t="s">
        <v>2732</v>
      </c>
      <c r="I1273" s="44">
        <v>300</v>
      </c>
      <c r="J1273" s="45" t="s">
        <v>398</v>
      </c>
      <c r="K1273" s="45" t="s">
        <v>398</v>
      </c>
      <c r="L1273" s="45" t="s">
        <v>399</v>
      </c>
      <c r="M1273" s="45" t="s">
        <v>395</v>
      </c>
      <c r="N1273" s="45" t="s">
        <v>396</v>
      </c>
      <c r="O1273" s="52" t="s">
        <v>325</v>
      </c>
      <c r="P1273" s="63" t="s">
        <v>276</v>
      </c>
      <c r="Q1273" s="57" t="str">
        <f>MID(Tabla1[[#This Row],[Aplicación]],14,1)</f>
        <v>2</v>
      </c>
      <c r="R1273" s="35" t="s">
        <v>265</v>
      </c>
      <c r="S1273" s="57" t="str">
        <f>MID(Tabla1[[#This Row],[Aplicación]],6,2)</f>
        <v>11</v>
      </c>
      <c r="T1273" s="54" t="str">
        <f>VLOOKUP(Tabla1[[#This Row],[AREA]],Hoja1!A:B,2,FALSE)</f>
        <v>11. Salud pública y seguridad ciudadana</v>
      </c>
      <c r="U1273" s="57" t="str">
        <f>MID(Tabla1[[#This Row],[Aplicación]],9,4)</f>
        <v>1631</v>
      </c>
      <c r="V1273" s="54" t="str">
        <f>VLOOKUP(Tabla1[[#This Row],[PROGRAMA]],Hoja1!A:B,2,FALSE)</f>
        <v>1631. Limpieza viaria</v>
      </c>
      <c r="W1273" s="57" t="str">
        <f>MID(Tabla1[[#This Row],[Aplicación]],14,2)</f>
        <v>21</v>
      </c>
      <c r="X1273" s="57" t="str">
        <f>MID(Tabla1[[#This Row],[Aplicación]],14,6)</f>
        <v>214</v>
      </c>
    </row>
    <row r="1274" spans="1:24" hidden="1" x14ac:dyDescent="0.25">
      <c r="A1274" s="60">
        <v>220240006832</v>
      </c>
      <c r="B1274" s="43" t="s">
        <v>702</v>
      </c>
      <c r="C1274" s="61">
        <v>45369</v>
      </c>
      <c r="D1274" s="60">
        <v>22024000022</v>
      </c>
      <c r="E1274" s="43" t="s">
        <v>1362</v>
      </c>
      <c r="F1274" s="62">
        <v>292.14999999999998</v>
      </c>
      <c r="G1274" s="43" t="s">
        <v>801</v>
      </c>
      <c r="H1274" s="43" t="s">
        <v>2733</v>
      </c>
      <c r="I1274" s="60">
        <v>300</v>
      </c>
      <c r="J1274" s="43" t="s">
        <v>398</v>
      </c>
      <c r="K1274" s="43" t="s">
        <v>398</v>
      </c>
      <c r="L1274" s="43" t="s">
        <v>399</v>
      </c>
      <c r="M1274" s="43" t="s">
        <v>395</v>
      </c>
      <c r="N1274" s="43" t="s">
        <v>396</v>
      </c>
      <c r="O1274" s="52" t="s">
        <v>325</v>
      </c>
      <c r="P1274" s="63" t="s">
        <v>276</v>
      </c>
      <c r="Q1274" s="57" t="str">
        <f>MID(Tabla1[[#This Row],[Aplicación]],14,1)</f>
        <v>2</v>
      </c>
      <c r="R1274" s="35" t="s">
        <v>265</v>
      </c>
      <c r="S1274" s="57" t="str">
        <f>MID(Tabla1[[#This Row],[Aplicación]],6,2)</f>
        <v>11</v>
      </c>
      <c r="T1274" s="54" t="str">
        <f>VLOOKUP(Tabla1[[#This Row],[AREA]],Hoja1!A:B,2,FALSE)</f>
        <v>11. Salud pública y seguridad ciudadana</v>
      </c>
      <c r="U1274" s="57" t="str">
        <f>MID(Tabla1[[#This Row],[Aplicación]],9,4)</f>
        <v>1361</v>
      </c>
      <c r="V1274" s="54" t="str">
        <f>VLOOKUP(Tabla1[[#This Row],[PROGRAMA]],Hoja1!A:B,2,FALSE)</f>
        <v>1361. Prevención y extinción de incencios</v>
      </c>
      <c r="W1274" s="57" t="str">
        <f>MID(Tabla1[[#This Row],[Aplicación]],14,2)</f>
        <v>21</v>
      </c>
      <c r="X1274" s="57" t="str">
        <f>MID(Tabla1[[#This Row],[Aplicación]],14,6)</f>
        <v>214</v>
      </c>
    </row>
    <row r="1275" spans="1:24" hidden="1" x14ac:dyDescent="0.25">
      <c r="A1275" s="60">
        <v>220240007868</v>
      </c>
      <c r="B1275" s="43" t="s">
        <v>702</v>
      </c>
      <c r="C1275" s="61">
        <v>45372</v>
      </c>
      <c r="D1275" s="60">
        <v>22024000440</v>
      </c>
      <c r="E1275" s="43" t="s">
        <v>1425</v>
      </c>
      <c r="F1275" s="62">
        <v>104.31</v>
      </c>
      <c r="G1275" s="43" t="s">
        <v>801</v>
      </c>
      <c r="H1275" s="43" t="s">
        <v>2734</v>
      </c>
      <c r="I1275" s="60">
        <v>300</v>
      </c>
      <c r="J1275" s="43" t="s">
        <v>398</v>
      </c>
      <c r="K1275" s="43" t="s">
        <v>398</v>
      </c>
      <c r="L1275" s="43" t="s">
        <v>399</v>
      </c>
      <c r="M1275" s="43" t="s">
        <v>395</v>
      </c>
      <c r="N1275" s="43" t="s">
        <v>396</v>
      </c>
      <c r="O1275" s="52" t="s">
        <v>325</v>
      </c>
      <c r="P1275" s="63" t="s">
        <v>276</v>
      </c>
      <c r="Q1275" s="57" t="str">
        <f>MID(Tabla1[[#This Row],[Aplicación]],14,1)</f>
        <v>2</v>
      </c>
      <c r="R1275" s="35" t="s">
        <v>265</v>
      </c>
      <c r="S1275" s="57" t="str">
        <f>MID(Tabla1[[#This Row],[Aplicación]],6,2)</f>
        <v>11</v>
      </c>
      <c r="T1275" s="54" t="str">
        <f>VLOOKUP(Tabla1[[#This Row],[AREA]],Hoja1!A:B,2,FALSE)</f>
        <v>11. Salud pública y seguridad ciudadana</v>
      </c>
      <c r="U1275" s="57" t="str">
        <f>MID(Tabla1[[#This Row],[Aplicación]],9,4)</f>
        <v>1621</v>
      </c>
      <c r="V1275" s="54" t="str">
        <f>VLOOKUP(Tabla1[[#This Row],[PROGRAMA]],Hoja1!A:B,2,FALSE)</f>
        <v>1621. Recogida de residuos</v>
      </c>
      <c r="W1275" s="57" t="str">
        <f>MID(Tabla1[[#This Row],[Aplicación]],14,2)</f>
        <v>21</v>
      </c>
      <c r="X1275" s="57" t="str">
        <f>MID(Tabla1[[#This Row],[Aplicación]],14,6)</f>
        <v>214</v>
      </c>
    </row>
    <row r="1276" spans="1:24" hidden="1" x14ac:dyDescent="0.25">
      <c r="A1276" s="44">
        <v>220240005737</v>
      </c>
      <c r="B1276" s="45" t="s">
        <v>702</v>
      </c>
      <c r="C1276" s="50">
        <v>45364</v>
      </c>
      <c r="D1276" s="44">
        <v>22024000441</v>
      </c>
      <c r="E1276" s="45" t="s">
        <v>1425</v>
      </c>
      <c r="F1276" s="51">
        <v>2142.4699999999998</v>
      </c>
      <c r="G1276" s="45" t="s">
        <v>745</v>
      </c>
      <c r="H1276" s="45" t="s">
        <v>2735</v>
      </c>
      <c r="I1276" s="44">
        <v>300</v>
      </c>
      <c r="J1276" s="45" t="s">
        <v>398</v>
      </c>
      <c r="K1276" s="45" t="s">
        <v>398</v>
      </c>
      <c r="L1276" s="45" t="s">
        <v>413</v>
      </c>
      <c r="M1276" s="45" t="s">
        <v>395</v>
      </c>
      <c r="N1276" s="45" t="s">
        <v>396</v>
      </c>
      <c r="O1276" s="52" t="s">
        <v>325</v>
      </c>
      <c r="P1276" s="63" t="s">
        <v>276</v>
      </c>
      <c r="Q1276" s="57" t="str">
        <f>MID(Tabla1[[#This Row],[Aplicación]],14,1)</f>
        <v>2</v>
      </c>
      <c r="R1276" s="35" t="s">
        <v>265</v>
      </c>
      <c r="S1276" s="57" t="str">
        <f>MID(Tabla1[[#This Row],[Aplicación]],6,2)</f>
        <v>11</v>
      </c>
      <c r="T1276" s="54" t="str">
        <f>VLOOKUP(Tabla1[[#This Row],[AREA]],Hoja1!A:B,2,FALSE)</f>
        <v>11. Salud pública y seguridad ciudadana</v>
      </c>
      <c r="U1276" s="57" t="str">
        <f>MID(Tabla1[[#This Row],[Aplicación]],9,4)</f>
        <v>1621</v>
      </c>
      <c r="V1276" s="54" t="str">
        <f>VLOOKUP(Tabla1[[#This Row],[PROGRAMA]],Hoja1!A:B,2,FALSE)</f>
        <v>1621. Recogida de residuos</v>
      </c>
      <c r="W1276" s="57" t="str">
        <f>MID(Tabla1[[#This Row],[Aplicación]],14,2)</f>
        <v>21</v>
      </c>
      <c r="X1276" s="57" t="str">
        <f>MID(Tabla1[[#This Row],[Aplicación]],14,6)</f>
        <v>214</v>
      </c>
    </row>
    <row r="1277" spans="1:24" hidden="1" x14ac:dyDescent="0.25">
      <c r="A1277" s="60">
        <v>220240007884</v>
      </c>
      <c r="B1277" s="43" t="s">
        <v>702</v>
      </c>
      <c r="C1277" s="61">
        <v>45372</v>
      </c>
      <c r="D1277" s="60">
        <v>22024000441</v>
      </c>
      <c r="E1277" s="43" t="s">
        <v>1425</v>
      </c>
      <c r="F1277" s="62">
        <v>391.04</v>
      </c>
      <c r="G1277" s="43" t="s">
        <v>745</v>
      </c>
      <c r="H1277" s="43" t="s">
        <v>2736</v>
      </c>
      <c r="I1277" s="60">
        <v>300</v>
      </c>
      <c r="J1277" s="43" t="s">
        <v>398</v>
      </c>
      <c r="K1277" s="43" t="s">
        <v>398</v>
      </c>
      <c r="L1277" s="43" t="s">
        <v>413</v>
      </c>
      <c r="M1277" s="43" t="s">
        <v>395</v>
      </c>
      <c r="N1277" s="43" t="s">
        <v>396</v>
      </c>
      <c r="O1277" s="52" t="s">
        <v>325</v>
      </c>
      <c r="P1277" s="63" t="s">
        <v>276</v>
      </c>
      <c r="Q1277" s="57" t="str">
        <f>MID(Tabla1[[#This Row],[Aplicación]],14,1)</f>
        <v>2</v>
      </c>
      <c r="R1277" s="35" t="s">
        <v>265</v>
      </c>
      <c r="S1277" s="57" t="str">
        <f>MID(Tabla1[[#This Row],[Aplicación]],6,2)</f>
        <v>11</v>
      </c>
      <c r="T1277" s="54" t="str">
        <f>VLOOKUP(Tabla1[[#This Row],[AREA]],Hoja1!A:B,2,FALSE)</f>
        <v>11. Salud pública y seguridad ciudadana</v>
      </c>
      <c r="U1277" s="57" t="str">
        <f>MID(Tabla1[[#This Row],[Aplicación]],9,4)</f>
        <v>1621</v>
      </c>
      <c r="V1277" s="54" t="str">
        <f>VLOOKUP(Tabla1[[#This Row],[PROGRAMA]],Hoja1!A:B,2,FALSE)</f>
        <v>1621. Recogida de residuos</v>
      </c>
      <c r="W1277" s="57" t="str">
        <f>MID(Tabla1[[#This Row],[Aplicación]],14,2)</f>
        <v>21</v>
      </c>
      <c r="X1277" s="57" t="str">
        <f>MID(Tabla1[[#This Row],[Aplicación]],14,6)</f>
        <v>214</v>
      </c>
    </row>
    <row r="1278" spans="1:24" hidden="1" x14ac:dyDescent="0.25">
      <c r="A1278" s="60">
        <v>220240006450</v>
      </c>
      <c r="B1278" s="43" t="s">
        <v>702</v>
      </c>
      <c r="C1278" s="61">
        <v>45365</v>
      </c>
      <c r="D1278" s="60">
        <v>22024001425</v>
      </c>
      <c r="E1278" s="43" t="s">
        <v>1201</v>
      </c>
      <c r="F1278" s="62">
        <v>7712.66</v>
      </c>
      <c r="G1278" s="43" t="s">
        <v>55</v>
      </c>
      <c r="H1278" s="43" t="s">
        <v>2442</v>
      </c>
      <c r="I1278" s="60">
        <v>300</v>
      </c>
      <c r="J1278" s="43" t="s">
        <v>575</v>
      </c>
      <c r="K1278" s="43" t="s">
        <v>398</v>
      </c>
      <c r="L1278" s="43" t="s">
        <v>399</v>
      </c>
      <c r="M1278" s="43" t="s">
        <v>395</v>
      </c>
      <c r="N1278" s="43" t="s">
        <v>396</v>
      </c>
      <c r="O1278" s="52" t="s">
        <v>325</v>
      </c>
      <c r="P1278" s="63" t="s">
        <v>276</v>
      </c>
      <c r="Q1278" s="57" t="str">
        <f>MID(Tabla1[[#This Row],[Aplicación]],14,1)</f>
        <v>2</v>
      </c>
      <c r="R1278" s="35" t="s">
        <v>265</v>
      </c>
      <c r="S1278" s="57" t="str">
        <f>MID(Tabla1[[#This Row],[Aplicación]],6,2)</f>
        <v>11</v>
      </c>
      <c r="T1278" s="54" t="str">
        <f>VLOOKUP(Tabla1[[#This Row],[AREA]],Hoja1!A:B,2,FALSE)</f>
        <v>11. Salud pública y seguridad ciudadana</v>
      </c>
      <c r="U1278" s="57" t="str">
        <f>MID(Tabla1[[#This Row],[Aplicación]],9,4)</f>
        <v>1621</v>
      </c>
      <c r="V1278" s="54" t="str">
        <f>VLOOKUP(Tabla1[[#This Row],[PROGRAMA]],Hoja1!A:B,2,FALSE)</f>
        <v>1621. Recogida de residuos</v>
      </c>
      <c r="W1278" s="57" t="str">
        <f>MID(Tabla1[[#This Row],[Aplicación]],14,2)</f>
        <v>22</v>
      </c>
      <c r="X1278" s="57" t="str">
        <f>MID(Tabla1[[#This Row],[Aplicación]],14,6)</f>
        <v>22700</v>
      </c>
    </row>
    <row r="1279" spans="1:24" hidden="1" x14ac:dyDescent="0.25">
      <c r="A1279" s="60">
        <v>220240005284</v>
      </c>
      <c r="B1279" s="43" t="s">
        <v>702</v>
      </c>
      <c r="C1279" s="61">
        <v>45358</v>
      </c>
      <c r="D1279" s="60">
        <v>22024000940</v>
      </c>
      <c r="E1279" s="43" t="s">
        <v>1285</v>
      </c>
      <c r="F1279" s="62">
        <v>739.2</v>
      </c>
      <c r="G1279" s="43" t="s">
        <v>876</v>
      </c>
      <c r="H1279" s="43" t="s">
        <v>2738</v>
      </c>
      <c r="I1279" s="60">
        <v>300</v>
      </c>
      <c r="J1279" s="43" t="s">
        <v>398</v>
      </c>
      <c r="K1279" s="43" t="s">
        <v>398</v>
      </c>
      <c r="L1279" s="43" t="s">
        <v>413</v>
      </c>
      <c r="M1279" s="43" t="s">
        <v>395</v>
      </c>
      <c r="N1279" s="43" t="s">
        <v>396</v>
      </c>
      <c r="O1279" s="52" t="s">
        <v>325</v>
      </c>
      <c r="P1279" s="63" t="s">
        <v>276</v>
      </c>
      <c r="Q1279" s="57" t="str">
        <f>MID(Tabla1[[#This Row],[Aplicación]],14,1)</f>
        <v>2</v>
      </c>
      <c r="R1279" s="35" t="s">
        <v>265</v>
      </c>
      <c r="S1279" s="57" t="str">
        <f>MID(Tabla1[[#This Row],[Aplicación]],6,2)</f>
        <v>06</v>
      </c>
      <c r="T1279" s="54" t="str">
        <f>VLOOKUP(Tabla1[[#This Row],[AREA]],Hoja1!A:B,2,FALSE)</f>
        <v>06. Educación y cultura</v>
      </c>
      <c r="U1279" s="57" t="str">
        <f>MID(Tabla1[[#This Row],[Aplicación]],9,4)</f>
        <v>3232</v>
      </c>
      <c r="V1279" s="54" t="str">
        <f>VLOOKUP(Tabla1[[#This Row],[PROGRAMA]],Hoja1!A:B,2,FALSE)</f>
        <v>3232. Conservación y mantenimiento centros educación infantil y primaria</v>
      </c>
      <c r="W1279" s="57" t="str">
        <f>MID(Tabla1[[#This Row],[Aplicación]],14,2)</f>
        <v>21</v>
      </c>
      <c r="X1279" s="57" t="str">
        <f>MID(Tabla1[[#This Row],[Aplicación]],14,6)</f>
        <v>212</v>
      </c>
    </row>
    <row r="1280" spans="1:24" hidden="1" x14ac:dyDescent="0.25">
      <c r="A1280" s="60">
        <v>220240007917</v>
      </c>
      <c r="B1280" s="43" t="s">
        <v>702</v>
      </c>
      <c r="C1280" s="61">
        <v>45372</v>
      </c>
      <c r="D1280" s="60">
        <v>22024000441</v>
      </c>
      <c r="E1280" s="43" t="s">
        <v>1425</v>
      </c>
      <c r="F1280" s="62">
        <v>923.9</v>
      </c>
      <c r="G1280" s="43" t="s">
        <v>804</v>
      </c>
      <c r="H1280" s="43" t="s">
        <v>2739</v>
      </c>
      <c r="I1280" s="60">
        <v>300</v>
      </c>
      <c r="J1280" s="43" t="s">
        <v>398</v>
      </c>
      <c r="K1280" s="43" t="s">
        <v>398</v>
      </c>
      <c r="L1280" s="43" t="s">
        <v>413</v>
      </c>
      <c r="M1280" s="43" t="s">
        <v>395</v>
      </c>
      <c r="N1280" s="43" t="s">
        <v>396</v>
      </c>
      <c r="O1280" s="52" t="s">
        <v>325</v>
      </c>
      <c r="P1280" s="63" t="s">
        <v>276</v>
      </c>
      <c r="Q1280" s="57" t="str">
        <f>MID(Tabla1[[#This Row],[Aplicación]],14,1)</f>
        <v>2</v>
      </c>
      <c r="R1280" s="35" t="s">
        <v>265</v>
      </c>
      <c r="S1280" s="57" t="str">
        <f>MID(Tabla1[[#This Row],[Aplicación]],6,2)</f>
        <v>11</v>
      </c>
      <c r="T1280" s="54" t="str">
        <f>VLOOKUP(Tabla1[[#This Row],[AREA]],Hoja1!A:B,2,FALSE)</f>
        <v>11. Salud pública y seguridad ciudadana</v>
      </c>
      <c r="U1280" s="57" t="str">
        <f>MID(Tabla1[[#This Row],[Aplicación]],9,4)</f>
        <v>1621</v>
      </c>
      <c r="V1280" s="54" t="str">
        <f>VLOOKUP(Tabla1[[#This Row],[PROGRAMA]],Hoja1!A:B,2,FALSE)</f>
        <v>1621. Recogida de residuos</v>
      </c>
      <c r="W1280" s="57" t="str">
        <f>MID(Tabla1[[#This Row],[Aplicación]],14,2)</f>
        <v>21</v>
      </c>
      <c r="X1280" s="57" t="str">
        <f>MID(Tabla1[[#This Row],[Aplicación]],14,6)</f>
        <v>214</v>
      </c>
    </row>
    <row r="1281" spans="1:24" hidden="1" x14ac:dyDescent="0.25">
      <c r="A1281" s="60">
        <v>220240007919</v>
      </c>
      <c r="B1281" s="43" t="s">
        <v>702</v>
      </c>
      <c r="C1281" s="61">
        <v>45372</v>
      </c>
      <c r="D1281" s="60">
        <v>22024000450</v>
      </c>
      <c r="E1281" s="43" t="s">
        <v>1455</v>
      </c>
      <c r="F1281" s="62">
        <v>514.73</v>
      </c>
      <c r="G1281" s="43" t="s">
        <v>804</v>
      </c>
      <c r="H1281" s="43" t="s">
        <v>2740</v>
      </c>
      <c r="I1281" s="60">
        <v>300</v>
      </c>
      <c r="J1281" s="43" t="s">
        <v>398</v>
      </c>
      <c r="K1281" s="43" t="s">
        <v>398</v>
      </c>
      <c r="L1281" s="43" t="s">
        <v>413</v>
      </c>
      <c r="M1281" s="43" t="s">
        <v>395</v>
      </c>
      <c r="N1281" s="43" t="s">
        <v>396</v>
      </c>
      <c r="O1281" s="52" t="s">
        <v>325</v>
      </c>
      <c r="P1281" s="63" t="s">
        <v>276</v>
      </c>
      <c r="Q1281" s="57" t="str">
        <f>MID(Tabla1[[#This Row],[Aplicación]],14,1)</f>
        <v>2</v>
      </c>
      <c r="R1281" s="35" t="s">
        <v>265</v>
      </c>
      <c r="S1281" s="57" t="str">
        <f>MID(Tabla1[[#This Row],[Aplicación]],6,2)</f>
        <v>11</v>
      </c>
      <c r="T1281" s="54" t="str">
        <f>VLOOKUP(Tabla1[[#This Row],[AREA]],Hoja1!A:B,2,FALSE)</f>
        <v>11. Salud pública y seguridad ciudadana</v>
      </c>
      <c r="U1281" s="57" t="str">
        <f>MID(Tabla1[[#This Row],[Aplicación]],9,4)</f>
        <v>1631</v>
      </c>
      <c r="V1281" s="54" t="str">
        <f>VLOOKUP(Tabla1[[#This Row],[PROGRAMA]],Hoja1!A:B,2,FALSE)</f>
        <v>1631. Limpieza viaria</v>
      </c>
      <c r="W1281" s="57" t="str">
        <f>MID(Tabla1[[#This Row],[Aplicación]],14,2)</f>
        <v>22</v>
      </c>
      <c r="X1281" s="57" t="str">
        <f>MID(Tabla1[[#This Row],[Aplicación]],14,6)</f>
        <v>22199</v>
      </c>
    </row>
    <row r="1282" spans="1:24" hidden="1" x14ac:dyDescent="0.25">
      <c r="A1282" s="60">
        <v>220240007774</v>
      </c>
      <c r="B1282" s="43" t="s">
        <v>702</v>
      </c>
      <c r="C1282" s="61">
        <v>45372</v>
      </c>
      <c r="D1282" s="60">
        <v>22024001014</v>
      </c>
      <c r="E1282" s="43" t="s">
        <v>1341</v>
      </c>
      <c r="F1282" s="62">
        <v>113.26</v>
      </c>
      <c r="G1282" s="43" t="s">
        <v>804</v>
      </c>
      <c r="H1282" s="43" t="s">
        <v>2741</v>
      </c>
      <c r="I1282" s="60">
        <v>300</v>
      </c>
      <c r="J1282" s="43" t="s">
        <v>398</v>
      </c>
      <c r="K1282" s="43" t="s">
        <v>398</v>
      </c>
      <c r="L1282" s="43" t="s">
        <v>413</v>
      </c>
      <c r="M1282" s="43" t="s">
        <v>395</v>
      </c>
      <c r="N1282" s="43" t="s">
        <v>396</v>
      </c>
      <c r="O1282" s="52" t="s">
        <v>325</v>
      </c>
      <c r="P1282" s="63" t="s">
        <v>276</v>
      </c>
      <c r="Q1282" s="57" t="str">
        <f>MID(Tabla1[[#This Row],[Aplicación]],14,1)</f>
        <v>2</v>
      </c>
      <c r="R1282" s="35" t="s">
        <v>265</v>
      </c>
      <c r="S1282" s="57" t="str">
        <f>MID(Tabla1[[#This Row],[Aplicación]],6,2)</f>
        <v>11</v>
      </c>
      <c r="T1282" s="54" t="str">
        <f>VLOOKUP(Tabla1[[#This Row],[AREA]],Hoja1!A:B,2,FALSE)</f>
        <v>11. Salud pública y seguridad ciudadana</v>
      </c>
      <c r="U1282" s="57" t="str">
        <f>MID(Tabla1[[#This Row],[Aplicación]],9,4)</f>
        <v>1321</v>
      </c>
      <c r="V1282" s="54" t="str">
        <f>VLOOKUP(Tabla1[[#This Row],[PROGRAMA]],Hoja1!A:B,2,FALSE)</f>
        <v>1321. Policía municipal</v>
      </c>
      <c r="W1282" s="57" t="str">
        <f>MID(Tabla1[[#This Row],[Aplicación]],14,2)</f>
        <v>22</v>
      </c>
      <c r="X1282" s="57" t="str">
        <f>MID(Tabla1[[#This Row],[Aplicación]],14,6)</f>
        <v>22199</v>
      </c>
    </row>
    <row r="1283" spans="1:24" hidden="1" x14ac:dyDescent="0.25">
      <c r="A1283" s="60">
        <v>220240007909</v>
      </c>
      <c r="B1283" s="43" t="s">
        <v>702</v>
      </c>
      <c r="C1283" s="61">
        <v>45372</v>
      </c>
      <c r="D1283" s="60">
        <v>22024000441</v>
      </c>
      <c r="E1283" s="43" t="s">
        <v>1425</v>
      </c>
      <c r="F1283" s="62">
        <v>3196.69</v>
      </c>
      <c r="G1283" s="43" t="s">
        <v>812</v>
      </c>
      <c r="H1283" s="43" t="s">
        <v>2742</v>
      </c>
      <c r="I1283" s="60">
        <v>300</v>
      </c>
      <c r="J1283" s="43" t="s">
        <v>398</v>
      </c>
      <c r="K1283" s="43" t="s">
        <v>398</v>
      </c>
      <c r="L1283" s="43" t="s">
        <v>413</v>
      </c>
      <c r="M1283" s="43" t="s">
        <v>395</v>
      </c>
      <c r="N1283" s="43" t="s">
        <v>396</v>
      </c>
      <c r="O1283" s="52" t="s">
        <v>325</v>
      </c>
      <c r="P1283" s="63" t="s">
        <v>276</v>
      </c>
      <c r="Q1283" s="57" t="str">
        <f>MID(Tabla1[[#This Row],[Aplicación]],14,1)</f>
        <v>2</v>
      </c>
      <c r="R1283" s="35" t="s">
        <v>265</v>
      </c>
      <c r="S1283" s="57" t="str">
        <f>MID(Tabla1[[#This Row],[Aplicación]],6,2)</f>
        <v>11</v>
      </c>
      <c r="T1283" s="54" t="str">
        <f>VLOOKUP(Tabla1[[#This Row],[AREA]],Hoja1!A:B,2,FALSE)</f>
        <v>11. Salud pública y seguridad ciudadana</v>
      </c>
      <c r="U1283" s="57" t="str">
        <f>MID(Tabla1[[#This Row],[Aplicación]],9,4)</f>
        <v>1621</v>
      </c>
      <c r="V1283" s="54" t="str">
        <f>VLOOKUP(Tabla1[[#This Row],[PROGRAMA]],Hoja1!A:B,2,FALSE)</f>
        <v>1621. Recogida de residuos</v>
      </c>
      <c r="W1283" s="57" t="str">
        <f>MID(Tabla1[[#This Row],[Aplicación]],14,2)</f>
        <v>21</v>
      </c>
      <c r="X1283" s="57" t="str">
        <f>MID(Tabla1[[#This Row],[Aplicación]],14,6)</f>
        <v>214</v>
      </c>
    </row>
    <row r="1284" spans="1:24" hidden="1" x14ac:dyDescent="0.25">
      <c r="A1284" s="60">
        <v>220240007906</v>
      </c>
      <c r="B1284" s="43" t="s">
        <v>702</v>
      </c>
      <c r="C1284" s="61">
        <v>45372</v>
      </c>
      <c r="D1284" s="60">
        <v>22024000447</v>
      </c>
      <c r="E1284" s="43" t="s">
        <v>1366</v>
      </c>
      <c r="F1284" s="62">
        <v>1724.1</v>
      </c>
      <c r="G1284" s="43" t="s">
        <v>812</v>
      </c>
      <c r="H1284" s="43" t="s">
        <v>2743</v>
      </c>
      <c r="I1284" s="60">
        <v>300</v>
      </c>
      <c r="J1284" s="43" t="s">
        <v>398</v>
      </c>
      <c r="K1284" s="43" t="s">
        <v>398</v>
      </c>
      <c r="L1284" s="43" t="s">
        <v>413</v>
      </c>
      <c r="M1284" s="43" t="s">
        <v>395</v>
      </c>
      <c r="N1284" s="43" t="s">
        <v>396</v>
      </c>
      <c r="O1284" s="52" t="s">
        <v>325</v>
      </c>
      <c r="P1284" s="63" t="s">
        <v>276</v>
      </c>
      <c r="Q1284" s="57" t="str">
        <f>MID(Tabla1[[#This Row],[Aplicación]],14,1)</f>
        <v>2</v>
      </c>
      <c r="R1284" s="35" t="s">
        <v>265</v>
      </c>
      <c r="S1284" s="57" t="str">
        <f>MID(Tabla1[[#This Row],[Aplicación]],6,2)</f>
        <v>11</v>
      </c>
      <c r="T1284" s="54" t="str">
        <f>VLOOKUP(Tabla1[[#This Row],[AREA]],Hoja1!A:B,2,FALSE)</f>
        <v>11. Salud pública y seguridad ciudadana</v>
      </c>
      <c r="U1284" s="57" t="str">
        <f>MID(Tabla1[[#This Row],[Aplicación]],9,4)</f>
        <v>1631</v>
      </c>
      <c r="V1284" s="54" t="str">
        <f>VLOOKUP(Tabla1[[#This Row],[PROGRAMA]],Hoja1!A:B,2,FALSE)</f>
        <v>1631. Limpieza viaria</v>
      </c>
      <c r="W1284" s="57" t="str">
        <f>MID(Tabla1[[#This Row],[Aplicación]],14,2)</f>
        <v>21</v>
      </c>
      <c r="X1284" s="57" t="str">
        <f>MID(Tabla1[[#This Row],[Aplicación]],14,6)</f>
        <v>214</v>
      </c>
    </row>
    <row r="1285" spans="1:24" hidden="1" x14ac:dyDescent="0.25">
      <c r="A1285" s="60">
        <v>220240006933</v>
      </c>
      <c r="B1285" s="43" t="s">
        <v>702</v>
      </c>
      <c r="C1285" s="61">
        <v>45369</v>
      </c>
      <c r="D1285" s="60">
        <v>22024001011</v>
      </c>
      <c r="E1285" s="43" t="s">
        <v>1423</v>
      </c>
      <c r="F1285" s="62">
        <v>1215.6300000000001</v>
      </c>
      <c r="G1285" s="43" t="s">
        <v>812</v>
      </c>
      <c r="H1285" s="43" t="s">
        <v>2744</v>
      </c>
      <c r="I1285" s="60">
        <v>300</v>
      </c>
      <c r="J1285" s="43" t="s">
        <v>398</v>
      </c>
      <c r="K1285" s="43" t="s">
        <v>398</v>
      </c>
      <c r="L1285" s="43" t="s">
        <v>399</v>
      </c>
      <c r="M1285" s="43" t="s">
        <v>395</v>
      </c>
      <c r="N1285" s="43" t="s">
        <v>396</v>
      </c>
      <c r="O1285" s="52" t="s">
        <v>325</v>
      </c>
      <c r="P1285" s="63" t="s">
        <v>276</v>
      </c>
      <c r="Q1285" s="57" t="str">
        <f>MID(Tabla1[[#This Row],[Aplicación]],14,1)</f>
        <v>2</v>
      </c>
      <c r="R1285" s="35" t="s">
        <v>265</v>
      </c>
      <c r="S1285" s="57" t="str">
        <f>MID(Tabla1[[#This Row],[Aplicación]],6,2)</f>
        <v>11</v>
      </c>
      <c r="T1285" s="54" t="str">
        <f>VLOOKUP(Tabla1[[#This Row],[AREA]],Hoja1!A:B,2,FALSE)</f>
        <v>11. Salud pública y seguridad ciudadana</v>
      </c>
      <c r="U1285" s="57" t="str">
        <f>MID(Tabla1[[#This Row],[Aplicación]],9,4)</f>
        <v>1321</v>
      </c>
      <c r="V1285" s="54" t="str">
        <f>VLOOKUP(Tabla1[[#This Row],[PROGRAMA]],Hoja1!A:B,2,FALSE)</f>
        <v>1321. Policía municipal</v>
      </c>
      <c r="W1285" s="57" t="str">
        <f>MID(Tabla1[[#This Row],[Aplicación]],14,2)</f>
        <v>21</v>
      </c>
      <c r="X1285" s="57" t="str">
        <f>MID(Tabla1[[#This Row],[Aplicación]],14,6)</f>
        <v>214</v>
      </c>
    </row>
    <row r="1286" spans="1:24" hidden="1" x14ac:dyDescent="0.25">
      <c r="A1286" s="60">
        <v>220240007770</v>
      </c>
      <c r="B1286" s="43" t="s">
        <v>702</v>
      </c>
      <c r="C1286" s="61">
        <v>45372</v>
      </c>
      <c r="D1286" s="60">
        <v>22024001011</v>
      </c>
      <c r="E1286" s="43" t="s">
        <v>1423</v>
      </c>
      <c r="F1286" s="62">
        <v>748.46</v>
      </c>
      <c r="G1286" s="43" t="s">
        <v>812</v>
      </c>
      <c r="H1286" s="43" t="s">
        <v>2745</v>
      </c>
      <c r="I1286" s="60">
        <v>300</v>
      </c>
      <c r="J1286" s="43" t="s">
        <v>398</v>
      </c>
      <c r="K1286" s="43" t="s">
        <v>398</v>
      </c>
      <c r="L1286" s="43" t="s">
        <v>399</v>
      </c>
      <c r="M1286" s="43" t="s">
        <v>395</v>
      </c>
      <c r="N1286" s="43" t="s">
        <v>396</v>
      </c>
      <c r="O1286" s="52" t="s">
        <v>325</v>
      </c>
      <c r="P1286" s="63" t="s">
        <v>276</v>
      </c>
      <c r="Q1286" s="57" t="str">
        <f>MID(Tabla1[[#This Row],[Aplicación]],14,1)</f>
        <v>2</v>
      </c>
      <c r="R1286" s="35" t="s">
        <v>265</v>
      </c>
      <c r="S1286" s="57" t="str">
        <f>MID(Tabla1[[#This Row],[Aplicación]],6,2)</f>
        <v>11</v>
      </c>
      <c r="T1286" s="54" t="str">
        <f>VLOOKUP(Tabla1[[#This Row],[AREA]],Hoja1!A:B,2,FALSE)</f>
        <v>11. Salud pública y seguridad ciudadana</v>
      </c>
      <c r="U1286" s="57" t="str">
        <f>MID(Tabla1[[#This Row],[Aplicación]],9,4)</f>
        <v>1321</v>
      </c>
      <c r="V1286" s="54" t="str">
        <f>VLOOKUP(Tabla1[[#This Row],[PROGRAMA]],Hoja1!A:B,2,FALSE)</f>
        <v>1321. Policía municipal</v>
      </c>
      <c r="W1286" s="57" t="str">
        <f>MID(Tabla1[[#This Row],[Aplicación]],14,2)</f>
        <v>21</v>
      </c>
      <c r="X1286" s="57" t="str">
        <f>MID(Tabla1[[#This Row],[Aplicación]],14,6)</f>
        <v>214</v>
      </c>
    </row>
    <row r="1287" spans="1:24" hidden="1" x14ac:dyDescent="0.25">
      <c r="A1287" s="60">
        <v>220240006911</v>
      </c>
      <c r="B1287" s="43" t="s">
        <v>702</v>
      </c>
      <c r="C1287" s="61">
        <v>45369</v>
      </c>
      <c r="D1287" s="60">
        <v>22024001013</v>
      </c>
      <c r="E1287" s="43" t="s">
        <v>1423</v>
      </c>
      <c r="F1287" s="62">
        <v>770.83</v>
      </c>
      <c r="G1287" s="43" t="s">
        <v>813</v>
      </c>
      <c r="H1287" s="43" t="s">
        <v>2746</v>
      </c>
      <c r="I1287" s="60">
        <v>300</v>
      </c>
      <c r="J1287" s="43" t="s">
        <v>398</v>
      </c>
      <c r="K1287" s="43" t="s">
        <v>398</v>
      </c>
      <c r="L1287" s="43" t="s">
        <v>413</v>
      </c>
      <c r="M1287" s="43" t="s">
        <v>395</v>
      </c>
      <c r="N1287" s="43" t="s">
        <v>396</v>
      </c>
      <c r="O1287" s="52" t="s">
        <v>325</v>
      </c>
      <c r="P1287" s="63" t="s">
        <v>276</v>
      </c>
      <c r="Q1287" s="57" t="str">
        <f>MID(Tabla1[[#This Row],[Aplicación]],14,1)</f>
        <v>2</v>
      </c>
      <c r="R1287" s="35" t="s">
        <v>265</v>
      </c>
      <c r="S1287" s="57" t="str">
        <f>MID(Tabla1[[#This Row],[Aplicación]],6,2)</f>
        <v>11</v>
      </c>
      <c r="T1287" s="54" t="str">
        <f>VLOOKUP(Tabla1[[#This Row],[AREA]],Hoja1!A:B,2,FALSE)</f>
        <v>11. Salud pública y seguridad ciudadana</v>
      </c>
      <c r="U1287" s="57" t="str">
        <f>MID(Tabla1[[#This Row],[Aplicación]],9,4)</f>
        <v>1321</v>
      </c>
      <c r="V1287" s="54" t="str">
        <f>VLOOKUP(Tabla1[[#This Row],[PROGRAMA]],Hoja1!A:B,2,FALSE)</f>
        <v>1321. Policía municipal</v>
      </c>
      <c r="W1287" s="57" t="str">
        <f>MID(Tabla1[[#This Row],[Aplicación]],14,2)</f>
        <v>21</v>
      </c>
      <c r="X1287" s="57" t="str">
        <f>MID(Tabla1[[#This Row],[Aplicación]],14,6)</f>
        <v>214</v>
      </c>
    </row>
    <row r="1288" spans="1:24" hidden="1" x14ac:dyDescent="0.25">
      <c r="A1288" s="60">
        <v>220240007772</v>
      </c>
      <c r="B1288" s="43" t="s">
        <v>702</v>
      </c>
      <c r="C1288" s="61">
        <v>45372</v>
      </c>
      <c r="D1288" s="60">
        <v>22024001013</v>
      </c>
      <c r="E1288" s="43" t="s">
        <v>1423</v>
      </c>
      <c r="F1288" s="62">
        <v>147.62</v>
      </c>
      <c r="G1288" s="43" t="s">
        <v>813</v>
      </c>
      <c r="H1288" s="43" t="s">
        <v>2747</v>
      </c>
      <c r="I1288" s="60">
        <v>300</v>
      </c>
      <c r="J1288" s="43" t="s">
        <v>398</v>
      </c>
      <c r="K1288" s="43" t="s">
        <v>398</v>
      </c>
      <c r="L1288" s="43" t="s">
        <v>413</v>
      </c>
      <c r="M1288" s="43" t="s">
        <v>395</v>
      </c>
      <c r="N1288" s="43" t="s">
        <v>396</v>
      </c>
      <c r="O1288" s="52" t="s">
        <v>325</v>
      </c>
      <c r="P1288" s="63" t="s">
        <v>276</v>
      </c>
      <c r="Q1288" s="57" t="str">
        <f>MID(Tabla1[[#This Row],[Aplicación]],14,1)</f>
        <v>2</v>
      </c>
      <c r="R1288" s="35" t="s">
        <v>265</v>
      </c>
      <c r="S1288" s="57" t="str">
        <f>MID(Tabla1[[#This Row],[Aplicación]],6,2)</f>
        <v>11</v>
      </c>
      <c r="T1288" s="54" t="str">
        <f>VLOOKUP(Tabla1[[#This Row],[AREA]],Hoja1!A:B,2,FALSE)</f>
        <v>11. Salud pública y seguridad ciudadana</v>
      </c>
      <c r="U1288" s="57" t="str">
        <f>MID(Tabla1[[#This Row],[Aplicación]],9,4)</f>
        <v>1321</v>
      </c>
      <c r="V1288" s="54" t="str">
        <f>VLOOKUP(Tabla1[[#This Row],[PROGRAMA]],Hoja1!A:B,2,FALSE)</f>
        <v>1321. Policía municipal</v>
      </c>
      <c r="W1288" s="57" t="str">
        <f>MID(Tabla1[[#This Row],[Aplicación]],14,2)</f>
        <v>21</v>
      </c>
      <c r="X1288" s="57" t="str">
        <f>MID(Tabla1[[#This Row],[Aplicación]],14,6)</f>
        <v>214</v>
      </c>
    </row>
    <row r="1289" spans="1:24" hidden="1" x14ac:dyDescent="0.25">
      <c r="A1289" s="60">
        <v>220240005760</v>
      </c>
      <c r="B1289" s="43" t="s">
        <v>702</v>
      </c>
      <c r="C1289" s="61">
        <v>45364</v>
      </c>
      <c r="D1289" s="60">
        <v>22024000442</v>
      </c>
      <c r="E1289" s="43" t="s">
        <v>1194</v>
      </c>
      <c r="F1289" s="62">
        <v>1524.6</v>
      </c>
      <c r="G1289" s="43" t="s">
        <v>814</v>
      </c>
      <c r="H1289" s="43" t="s">
        <v>2748</v>
      </c>
      <c r="I1289" s="60">
        <v>300</v>
      </c>
      <c r="J1289" s="43" t="s">
        <v>420</v>
      </c>
      <c r="K1289" s="43" t="s">
        <v>420</v>
      </c>
      <c r="L1289" s="43" t="s">
        <v>413</v>
      </c>
      <c r="M1289" s="43" t="s">
        <v>395</v>
      </c>
      <c r="N1289" s="43" t="s">
        <v>396</v>
      </c>
      <c r="O1289" s="52" t="s">
        <v>325</v>
      </c>
      <c r="P1289" s="63" t="s">
        <v>276</v>
      </c>
      <c r="Q1289" s="57" t="str">
        <f>MID(Tabla1[[#This Row],[Aplicación]],14,1)</f>
        <v>2</v>
      </c>
      <c r="R1289" s="35" t="s">
        <v>265</v>
      </c>
      <c r="S1289" s="57" t="str">
        <f>MID(Tabla1[[#This Row],[Aplicación]],6,2)</f>
        <v>11</v>
      </c>
      <c r="T1289" s="54" t="str">
        <f>VLOOKUP(Tabla1[[#This Row],[AREA]],Hoja1!A:B,2,FALSE)</f>
        <v>11. Salud pública y seguridad ciudadana</v>
      </c>
      <c r="U1289" s="57" t="str">
        <f>MID(Tabla1[[#This Row],[Aplicación]],9,4)</f>
        <v>1621</v>
      </c>
      <c r="V1289" s="54" t="str">
        <f>VLOOKUP(Tabla1[[#This Row],[PROGRAMA]],Hoja1!A:B,2,FALSE)</f>
        <v>1621. Recogida de residuos</v>
      </c>
      <c r="W1289" s="57" t="str">
        <f>MID(Tabla1[[#This Row],[Aplicación]],14,2)</f>
        <v>22</v>
      </c>
      <c r="X1289" s="57" t="str">
        <f>MID(Tabla1[[#This Row],[Aplicación]],14,6)</f>
        <v>22103</v>
      </c>
    </row>
    <row r="1290" spans="1:24" hidden="1" x14ac:dyDescent="0.25">
      <c r="A1290" s="60">
        <v>220240007959</v>
      </c>
      <c r="B1290" s="43" t="s">
        <v>702</v>
      </c>
      <c r="C1290" s="61">
        <v>45372</v>
      </c>
      <c r="D1290" s="60">
        <v>22024000442</v>
      </c>
      <c r="E1290" s="43" t="s">
        <v>1194</v>
      </c>
      <c r="F1290" s="62">
        <v>1379.4</v>
      </c>
      <c r="G1290" s="43" t="s">
        <v>814</v>
      </c>
      <c r="H1290" s="43" t="s">
        <v>2749</v>
      </c>
      <c r="I1290" s="60">
        <v>300</v>
      </c>
      <c r="J1290" s="43" t="s">
        <v>420</v>
      </c>
      <c r="K1290" s="43" t="s">
        <v>420</v>
      </c>
      <c r="L1290" s="43" t="s">
        <v>413</v>
      </c>
      <c r="M1290" s="43" t="s">
        <v>395</v>
      </c>
      <c r="N1290" s="43" t="s">
        <v>396</v>
      </c>
      <c r="O1290" s="52" t="s">
        <v>325</v>
      </c>
      <c r="P1290" s="63" t="s">
        <v>276</v>
      </c>
      <c r="Q1290" s="57" t="str">
        <f>MID(Tabla1[[#This Row],[Aplicación]],14,1)</f>
        <v>2</v>
      </c>
      <c r="R1290" s="35" t="s">
        <v>265</v>
      </c>
      <c r="S1290" s="57" t="str">
        <f>MID(Tabla1[[#This Row],[Aplicación]],6,2)</f>
        <v>11</v>
      </c>
      <c r="T1290" s="54" t="str">
        <f>VLOOKUP(Tabla1[[#This Row],[AREA]],Hoja1!A:B,2,FALSE)</f>
        <v>11. Salud pública y seguridad ciudadana</v>
      </c>
      <c r="U1290" s="57" t="str">
        <f>MID(Tabla1[[#This Row],[Aplicación]],9,4)</f>
        <v>1621</v>
      </c>
      <c r="V1290" s="54" t="str">
        <f>VLOOKUP(Tabla1[[#This Row],[PROGRAMA]],Hoja1!A:B,2,FALSE)</f>
        <v>1621. Recogida de residuos</v>
      </c>
      <c r="W1290" s="57" t="str">
        <f>MID(Tabla1[[#This Row],[Aplicación]],14,2)</f>
        <v>22</v>
      </c>
      <c r="X1290" s="57" t="str">
        <f>MID(Tabla1[[#This Row],[Aplicación]],14,6)</f>
        <v>22103</v>
      </c>
    </row>
    <row r="1291" spans="1:24" hidden="1" x14ac:dyDescent="0.25">
      <c r="A1291" s="60">
        <v>220240006904</v>
      </c>
      <c r="B1291" s="43" t="s">
        <v>702</v>
      </c>
      <c r="C1291" s="61">
        <v>45369</v>
      </c>
      <c r="D1291" s="60">
        <v>22024001013</v>
      </c>
      <c r="E1291" s="43" t="s">
        <v>1423</v>
      </c>
      <c r="F1291" s="62">
        <v>240.58</v>
      </c>
      <c r="G1291" s="43" t="s">
        <v>814</v>
      </c>
      <c r="H1291" s="43" t="s">
        <v>2750</v>
      </c>
      <c r="I1291" s="60">
        <v>300</v>
      </c>
      <c r="J1291" s="43" t="s">
        <v>420</v>
      </c>
      <c r="K1291" s="43" t="s">
        <v>420</v>
      </c>
      <c r="L1291" s="43" t="s">
        <v>413</v>
      </c>
      <c r="M1291" s="43" t="s">
        <v>395</v>
      </c>
      <c r="N1291" s="43" t="s">
        <v>396</v>
      </c>
      <c r="O1291" s="52" t="s">
        <v>325</v>
      </c>
      <c r="P1291" s="63" t="s">
        <v>276</v>
      </c>
      <c r="Q1291" s="57" t="str">
        <f>MID(Tabla1[[#This Row],[Aplicación]],14,1)</f>
        <v>2</v>
      </c>
      <c r="R1291" s="35" t="s">
        <v>265</v>
      </c>
      <c r="S1291" s="57" t="str">
        <f>MID(Tabla1[[#This Row],[Aplicación]],6,2)</f>
        <v>11</v>
      </c>
      <c r="T1291" s="54" t="str">
        <f>VLOOKUP(Tabla1[[#This Row],[AREA]],Hoja1!A:B,2,FALSE)</f>
        <v>11. Salud pública y seguridad ciudadana</v>
      </c>
      <c r="U1291" s="57" t="str">
        <f>MID(Tabla1[[#This Row],[Aplicación]],9,4)</f>
        <v>1321</v>
      </c>
      <c r="V1291" s="54" t="str">
        <f>VLOOKUP(Tabla1[[#This Row],[PROGRAMA]],Hoja1!A:B,2,FALSE)</f>
        <v>1321. Policía municipal</v>
      </c>
      <c r="W1291" s="57" t="str">
        <f>MID(Tabla1[[#This Row],[Aplicación]],14,2)</f>
        <v>21</v>
      </c>
      <c r="X1291" s="57" t="str">
        <f>MID(Tabla1[[#This Row],[Aplicación]],14,6)</f>
        <v>214</v>
      </c>
    </row>
    <row r="1292" spans="1:24" hidden="1" x14ac:dyDescent="0.25">
      <c r="A1292" s="60">
        <v>220240005757</v>
      </c>
      <c r="B1292" s="43" t="s">
        <v>702</v>
      </c>
      <c r="C1292" s="61">
        <v>45364</v>
      </c>
      <c r="D1292" s="60">
        <v>22024000441</v>
      </c>
      <c r="E1292" s="43" t="s">
        <v>1425</v>
      </c>
      <c r="F1292" s="62">
        <v>174.24</v>
      </c>
      <c r="G1292" s="43" t="s">
        <v>814</v>
      </c>
      <c r="H1292" s="43" t="s">
        <v>2751</v>
      </c>
      <c r="I1292" s="60">
        <v>300</v>
      </c>
      <c r="J1292" s="43" t="s">
        <v>420</v>
      </c>
      <c r="K1292" s="43" t="s">
        <v>420</v>
      </c>
      <c r="L1292" s="43" t="s">
        <v>413</v>
      </c>
      <c r="M1292" s="43" t="s">
        <v>395</v>
      </c>
      <c r="N1292" s="43" t="s">
        <v>396</v>
      </c>
      <c r="O1292" s="52" t="s">
        <v>325</v>
      </c>
      <c r="P1292" s="63" t="s">
        <v>276</v>
      </c>
      <c r="Q1292" s="57" t="str">
        <f>MID(Tabla1[[#This Row],[Aplicación]],14,1)</f>
        <v>2</v>
      </c>
      <c r="R1292" s="35" t="s">
        <v>265</v>
      </c>
      <c r="S1292" s="57" t="str">
        <f>MID(Tabla1[[#This Row],[Aplicación]],6,2)</f>
        <v>11</v>
      </c>
      <c r="T1292" s="54" t="str">
        <f>VLOOKUP(Tabla1[[#This Row],[AREA]],Hoja1!A:B,2,FALSE)</f>
        <v>11. Salud pública y seguridad ciudadana</v>
      </c>
      <c r="U1292" s="57" t="str">
        <f>MID(Tabla1[[#This Row],[Aplicación]],9,4)</f>
        <v>1621</v>
      </c>
      <c r="V1292" s="54" t="str">
        <f>VLOOKUP(Tabla1[[#This Row],[PROGRAMA]],Hoja1!A:B,2,FALSE)</f>
        <v>1621. Recogida de residuos</v>
      </c>
      <c r="W1292" s="57" t="str">
        <f>MID(Tabla1[[#This Row],[Aplicación]],14,2)</f>
        <v>21</v>
      </c>
      <c r="X1292" s="57" t="str">
        <f>MID(Tabla1[[#This Row],[Aplicación]],14,6)</f>
        <v>214</v>
      </c>
    </row>
    <row r="1293" spans="1:24" hidden="1" x14ac:dyDescent="0.25">
      <c r="A1293" s="60">
        <v>220240006908</v>
      </c>
      <c r="B1293" s="43" t="s">
        <v>702</v>
      </c>
      <c r="C1293" s="61">
        <v>45369</v>
      </c>
      <c r="D1293" s="60">
        <v>22024001013</v>
      </c>
      <c r="E1293" s="43" t="s">
        <v>1423</v>
      </c>
      <c r="F1293" s="62">
        <v>103.09</v>
      </c>
      <c r="G1293" s="43" t="s">
        <v>814</v>
      </c>
      <c r="H1293" s="43" t="s">
        <v>2752</v>
      </c>
      <c r="I1293" s="60">
        <v>300</v>
      </c>
      <c r="J1293" s="43" t="s">
        <v>420</v>
      </c>
      <c r="K1293" s="43" t="s">
        <v>420</v>
      </c>
      <c r="L1293" s="43" t="s">
        <v>413</v>
      </c>
      <c r="M1293" s="43" t="s">
        <v>395</v>
      </c>
      <c r="N1293" s="43" t="s">
        <v>396</v>
      </c>
      <c r="O1293" s="52" t="s">
        <v>325</v>
      </c>
      <c r="P1293" s="63" t="s">
        <v>276</v>
      </c>
      <c r="Q1293" s="57" t="str">
        <f>MID(Tabla1[[#This Row],[Aplicación]],14,1)</f>
        <v>2</v>
      </c>
      <c r="R1293" s="35" t="s">
        <v>265</v>
      </c>
      <c r="S1293" s="57" t="str">
        <f>MID(Tabla1[[#This Row],[Aplicación]],6,2)</f>
        <v>11</v>
      </c>
      <c r="T1293" s="54" t="str">
        <f>VLOOKUP(Tabla1[[#This Row],[AREA]],Hoja1!A:B,2,FALSE)</f>
        <v>11. Salud pública y seguridad ciudadana</v>
      </c>
      <c r="U1293" s="57" t="str">
        <f>MID(Tabla1[[#This Row],[Aplicación]],9,4)</f>
        <v>1321</v>
      </c>
      <c r="V1293" s="54" t="str">
        <f>VLOOKUP(Tabla1[[#This Row],[PROGRAMA]],Hoja1!A:B,2,FALSE)</f>
        <v>1321. Policía municipal</v>
      </c>
      <c r="W1293" s="57" t="str">
        <f>MID(Tabla1[[#This Row],[Aplicación]],14,2)</f>
        <v>21</v>
      </c>
      <c r="X1293" s="57" t="str">
        <f>MID(Tabla1[[#This Row],[Aplicación]],14,6)</f>
        <v>214</v>
      </c>
    </row>
    <row r="1294" spans="1:24" hidden="1" x14ac:dyDescent="0.25">
      <c r="A1294" s="60">
        <v>220240001659</v>
      </c>
      <c r="B1294" s="43" t="s">
        <v>673</v>
      </c>
      <c r="C1294" s="61">
        <v>45341</v>
      </c>
      <c r="D1294" s="60">
        <v>22024000623</v>
      </c>
      <c r="E1294" s="43" t="s">
        <v>1439</v>
      </c>
      <c r="F1294" s="62">
        <v>-1491.02</v>
      </c>
      <c r="G1294" s="43" t="s">
        <v>792</v>
      </c>
      <c r="H1294" s="43" t="s">
        <v>2227</v>
      </c>
      <c r="I1294" s="60">
        <v>220</v>
      </c>
      <c r="J1294" s="43" t="s">
        <v>398</v>
      </c>
      <c r="K1294" s="43" t="s">
        <v>398</v>
      </c>
      <c r="L1294" s="43" t="s">
        <v>399</v>
      </c>
      <c r="M1294" s="43" t="s">
        <v>585</v>
      </c>
      <c r="N1294" s="43" t="s">
        <v>539</v>
      </c>
      <c r="O1294" s="52" t="s">
        <v>326</v>
      </c>
      <c r="P1294" s="63" t="s">
        <v>276</v>
      </c>
      <c r="Q1294" s="57" t="str">
        <f>MID(Tabla1[[#This Row],[Aplicación]],14,1)</f>
        <v>2</v>
      </c>
      <c r="R1294" s="35" t="s">
        <v>265</v>
      </c>
      <c r="S1294" s="57" t="str">
        <f>MID(Tabla1[[#This Row],[Aplicación]],6,2)</f>
        <v>01</v>
      </c>
      <c r="T1294" s="54" t="str">
        <f>VLOOKUP(Tabla1[[#This Row],[AREA]],Hoja1!A:B,2,FALSE)</f>
        <v>01. Alcaldía</v>
      </c>
      <c r="U1294" s="57" t="str">
        <f>MID(Tabla1[[#This Row],[Aplicación]],9,4)</f>
        <v>4331</v>
      </c>
      <c r="V1294" s="54" t="str">
        <f>VLOOKUP(Tabla1[[#This Row],[PROGRAMA]],Hoja1!A:B,2,FALSE)</f>
        <v>4331. Desarrollo empresarial</v>
      </c>
      <c r="W1294" s="57" t="str">
        <f>MID(Tabla1[[#This Row],[Aplicación]],14,2)</f>
        <v>22</v>
      </c>
      <c r="X1294" s="57" t="str">
        <f>MID(Tabla1[[#This Row],[Aplicación]],14,6)</f>
        <v>22606</v>
      </c>
    </row>
    <row r="1295" spans="1:24" hidden="1" x14ac:dyDescent="0.25">
      <c r="A1295" s="60">
        <v>220239000545</v>
      </c>
      <c r="B1295" s="43" t="s">
        <v>390</v>
      </c>
      <c r="C1295" s="61">
        <v>45292</v>
      </c>
      <c r="D1295" s="60">
        <v>22024001312</v>
      </c>
      <c r="E1295" s="43" t="s">
        <v>1216</v>
      </c>
      <c r="F1295" s="62">
        <v>10195.780000000001</v>
      </c>
      <c r="G1295" s="43" t="s">
        <v>660</v>
      </c>
      <c r="H1295" s="43" t="s">
        <v>1586</v>
      </c>
      <c r="I1295" s="60">
        <v>220</v>
      </c>
      <c r="J1295" s="43" t="s">
        <v>661</v>
      </c>
      <c r="K1295" s="43" t="s">
        <v>420</v>
      </c>
      <c r="L1295" s="43" t="s">
        <v>399</v>
      </c>
      <c r="M1295" s="43" t="s">
        <v>585</v>
      </c>
      <c r="N1295" s="43" t="s">
        <v>539</v>
      </c>
      <c r="O1295" s="52" t="s">
        <v>326</v>
      </c>
      <c r="P1295" s="63" t="s">
        <v>276</v>
      </c>
      <c r="Q1295" s="57" t="str">
        <f>MID(Tabla1[[#This Row],[Aplicación]],14,1)</f>
        <v>2</v>
      </c>
      <c r="R1295" s="35" t="s">
        <v>265</v>
      </c>
      <c r="S1295" s="57" t="str">
        <f>MID(Tabla1[[#This Row],[Aplicación]],6,2)</f>
        <v>06</v>
      </c>
      <c r="T1295" s="54" t="str">
        <f>VLOOKUP(Tabla1[[#This Row],[AREA]],Hoja1!A:B,2,FALSE)</f>
        <v>06. Educación y cultura</v>
      </c>
      <c r="U1295" s="57" t="str">
        <f>MID(Tabla1[[#This Row],[Aplicación]],9,4)</f>
        <v>3231</v>
      </c>
      <c r="V1295" s="54" t="str">
        <f>VLOOKUP(Tabla1[[#This Row],[PROGRAMA]],Hoja1!A:B,2,FALSE)</f>
        <v>3231. Escuelas infantiles</v>
      </c>
      <c r="W1295" s="57" t="str">
        <f>MID(Tabla1[[#This Row],[Aplicación]],14,2)</f>
        <v>22</v>
      </c>
      <c r="X1295" s="57" t="str">
        <f>MID(Tabla1[[#This Row],[Aplicación]],14,6)</f>
        <v>22799</v>
      </c>
    </row>
    <row r="1296" spans="1:24" hidden="1" x14ac:dyDescent="0.25">
      <c r="A1296" s="60">
        <v>220240005399</v>
      </c>
      <c r="B1296" s="43" t="s">
        <v>390</v>
      </c>
      <c r="C1296" s="61">
        <v>45363</v>
      </c>
      <c r="D1296" s="60">
        <v>22024001965</v>
      </c>
      <c r="E1296" s="43" t="s">
        <v>1158</v>
      </c>
      <c r="F1296" s="62">
        <v>1888.55</v>
      </c>
      <c r="G1296" s="43" t="s">
        <v>717</v>
      </c>
      <c r="H1296" s="43" t="s">
        <v>2753</v>
      </c>
      <c r="I1296" s="60">
        <v>220</v>
      </c>
      <c r="J1296" s="43" t="s">
        <v>719</v>
      </c>
      <c r="K1296" s="43" t="s">
        <v>720</v>
      </c>
      <c r="L1296" s="43" t="s">
        <v>399</v>
      </c>
      <c r="M1296" s="43" t="s">
        <v>395</v>
      </c>
      <c r="N1296" s="43" t="s">
        <v>396</v>
      </c>
      <c r="O1296" s="52" t="s">
        <v>321</v>
      </c>
      <c r="P1296" s="63" t="s">
        <v>276</v>
      </c>
      <c r="Q1296" s="57" t="str">
        <f>MID(Tabla1[[#This Row],[Aplicación]],14,1)</f>
        <v>2</v>
      </c>
      <c r="R1296" s="35" t="s">
        <v>265</v>
      </c>
      <c r="S1296" s="57" t="str">
        <f>MID(Tabla1[[#This Row],[Aplicación]],6,2)</f>
        <v>10</v>
      </c>
      <c r="T1296" s="54" t="str">
        <f>VLOOKUP(Tabla1[[#This Row],[AREA]],Hoja1!A:B,2,FALSE)</f>
        <v>10. Personas mayores, familia y servicios sociales</v>
      </c>
      <c r="U1296" s="57" t="str">
        <f>MID(Tabla1[[#This Row],[Aplicación]],9,4)</f>
        <v>2312</v>
      </c>
      <c r="V1296" s="54" t="str">
        <f>VLOOKUP(Tabla1[[#This Row],[PROGRAMA]],Hoja1!A:B,2,FALSE)</f>
        <v>2312. Iniciativas sociales</v>
      </c>
      <c r="W1296" s="57" t="str">
        <f>MID(Tabla1[[#This Row],[Aplicación]],14,2)</f>
        <v>21</v>
      </c>
      <c r="X1296" s="57" t="str">
        <f>MID(Tabla1[[#This Row],[Aplicación]],14,6)</f>
        <v>213</v>
      </c>
    </row>
    <row r="1297" spans="1:24" hidden="1" x14ac:dyDescent="0.25">
      <c r="A1297" s="60">
        <v>220240005399</v>
      </c>
      <c r="B1297" s="43" t="s">
        <v>390</v>
      </c>
      <c r="C1297" s="61">
        <v>45363</v>
      </c>
      <c r="D1297" s="60">
        <v>22024001263</v>
      </c>
      <c r="E1297" s="43" t="s">
        <v>1158</v>
      </c>
      <c r="F1297" s="62">
        <v>1348.97</v>
      </c>
      <c r="G1297" s="43" t="s">
        <v>717</v>
      </c>
      <c r="H1297" s="43" t="s">
        <v>2753</v>
      </c>
      <c r="I1297" s="60">
        <v>220</v>
      </c>
      <c r="J1297" s="43" t="s">
        <v>719</v>
      </c>
      <c r="K1297" s="43" t="s">
        <v>720</v>
      </c>
      <c r="L1297" s="43" t="s">
        <v>399</v>
      </c>
      <c r="M1297" s="43" t="s">
        <v>395</v>
      </c>
      <c r="N1297" s="43" t="s">
        <v>396</v>
      </c>
      <c r="O1297" s="52" t="s">
        <v>321</v>
      </c>
      <c r="P1297" s="63" t="s">
        <v>276</v>
      </c>
      <c r="Q1297" s="57" t="str">
        <f>MID(Tabla1[[#This Row],[Aplicación]],14,1)</f>
        <v>2</v>
      </c>
      <c r="R1297" s="35" t="s">
        <v>265</v>
      </c>
      <c r="S1297" s="57" t="str">
        <f>MID(Tabla1[[#This Row],[Aplicación]],6,2)</f>
        <v>10</v>
      </c>
      <c r="T1297" s="54" t="str">
        <f>VLOOKUP(Tabla1[[#This Row],[AREA]],Hoja1!A:B,2,FALSE)</f>
        <v>10. Personas mayores, familia y servicios sociales</v>
      </c>
      <c r="U1297" s="57" t="str">
        <f>MID(Tabla1[[#This Row],[Aplicación]],9,4)</f>
        <v>2312</v>
      </c>
      <c r="V1297" s="54" t="str">
        <f>VLOOKUP(Tabla1[[#This Row],[PROGRAMA]],Hoja1!A:B,2,FALSE)</f>
        <v>2312. Iniciativas sociales</v>
      </c>
      <c r="W1297" s="57" t="str">
        <f>MID(Tabla1[[#This Row],[Aplicación]],14,2)</f>
        <v>21</v>
      </c>
      <c r="X1297" s="57" t="str">
        <f>MID(Tabla1[[#This Row],[Aplicación]],14,6)</f>
        <v>213</v>
      </c>
    </row>
    <row r="1298" spans="1:24" hidden="1" x14ac:dyDescent="0.25">
      <c r="A1298" s="60">
        <v>220240005407</v>
      </c>
      <c r="B1298" s="43" t="s">
        <v>673</v>
      </c>
      <c r="C1298" s="61">
        <v>45363</v>
      </c>
      <c r="D1298" s="60">
        <v>22024002974</v>
      </c>
      <c r="E1298" s="43" t="s">
        <v>1349</v>
      </c>
      <c r="F1298" s="62">
        <v>-23307.29</v>
      </c>
      <c r="G1298" s="43" t="s">
        <v>564</v>
      </c>
      <c r="H1298" s="43" t="s">
        <v>565</v>
      </c>
      <c r="I1298" s="60">
        <v>220</v>
      </c>
      <c r="J1298" s="43" t="s">
        <v>537</v>
      </c>
      <c r="K1298" s="43" t="s">
        <v>537</v>
      </c>
      <c r="L1298" s="43" t="s">
        <v>399</v>
      </c>
      <c r="M1298" s="43" t="s">
        <v>395</v>
      </c>
      <c r="N1298" s="43" t="s">
        <v>396</v>
      </c>
      <c r="O1298" s="52" t="s">
        <v>321</v>
      </c>
      <c r="P1298" s="63" t="s">
        <v>276</v>
      </c>
      <c r="Q1298" s="57" t="str">
        <f>MID(Tabla1[[#This Row],[Aplicación]],14,1)</f>
        <v>2</v>
      </c>
      <c r="R1298" s="35" t="s">
        <v>265</v>
      </c>
      <c r="S1298" s="57" t="str">
        <f>MID(Tabla1[[#This Row],[Aplicación]],6,2)</f>
        <v>06</v>
      </c>
      <c r="T1298" s="54" t="str">
        <f>VLOOKUP(Tabla1[[#This Row],[AREA]],Hoja1!A:B,2,FALSE)</f>
        <v>06. Educación y cultura</v>
      </c>
      <c r="U1298" s="57" t="str">
        <f>MID(Tabla1[[#This Row],[Aplicación]],9,4)</f>
        <v>3341</v>
      </c>
      <c r="V1298" s="54" t="str">
        <f>VLOOKUP(Tabla1[[#This Row],[PROGRAMA]],Hoja1!A:B,2,FALSE)</f>
        <v>3341. Coordinación de políticas culturales</v>
      </c>
      <c r="W1298" s="57" t="str">
        <f>MID(Tabla1[[#This Row],[Aplicación]],14,2)</f>
        <v>22</v>
      </c>
      <c r="X1298" s="57" t="str">
        <f>MID(Tabla1[[#This Row],[Aplicación]],14,6)</f>
        <v>22799</v>
      </c>
    </row>
    <row r="1299" spans="1:24" hidden="1" x14ac:dyDescent="0.25">
      <c r="A1299" s="60">
        <v>220240005408</v>
      </c>
      <c r="B1299" s="43" t="s">
        <v>673</v>
      </c>
      <c r="C1299" s="61">
        <v>45363</v>
      </c>
      <c r="D1299" s="60">
        <v>22024002975</v>
      </c>
      <c r="E1299" s="43" t="s">
        <v>1349</v>
      </c>
      <c r="F1299" s="62">
        <v>-14730.2</v>
      </c>
      <c r="G1299" s="43" t="s">
        <v>564</v>
      </c>
      <c r="H1299" s="43" t="s">
        <v>2040</v>
      </c>
      <c r="I1299" s="60">
        <v>220</v>
      </c>
      <c r="J1299" s="43" t="s">
        <v>537</v>
      </c>
      <c r="K1299" s="43" t="s">
        <v>537</v>
      </c>
      <c r="L1299" s="43" t="s">
        <v>399</v>
      </c>
      <c r="M1299" s="43" t="s">
        <v>395</v>
      </c>
      <c r="N1299" s="43" t="s">
        <v>396</v>
      </c>
      <c r="O1299" s="52" t="s">
        <v>321</v>
      </c>
      <c r="P1299" s="63" t="s">
        <v>276</v>
      </c>
      <c r="Q1299" s="57" t="str">
        <f>MID(Tabla1[[#This Row],[Aplicación]],14,1)</f>
        <v>2</v>
      </c>
      <c r="R1299" s="35" t="s">
        <v>265</v>
      </c>
      <c r="S1299" s="57" t="str">
        <f>MID(Tabla1[[#This Row],[Aplicación]],6,2)</f>
        <v>06</v>
      </c>
      <c r="T1299" s="54" t="str">
        <f>VLOOKUP(Tabla1[[#This Row],[AREA]],Hoja1!A:B,2,FALSE)</f>
        <v>06. Educación y cultura</v>
      </c>
      <c r="U1299" s="57" t="str">
        <f>MID(Tabla1[[#This Row],[Aplicación]],9,4)</f>
        <v>3341</v>
      </c>
      <c r="V1299" s="54" t="str">
        <f>VLOOKUP(Tabla1[[#This Row],[PROGRAMA]],Hoja1!A:B,2,FALSE)</f>
        <v>3341. Coordinación de políticas culturales</v>
      </c>
      <c r="W1299" s="57" t="str">
        <f>MID(Tabla1[[#This Row],[Aplicación]],14,2)</f>
        <v>22</v>
      </c>
      <c r="X1299" s="57" t="str">
        <f>MID(Tabla1[[#This Row],[Aplicación]],14,6)</f>
        <v>22799</v>
      </c>
    </row>
    <row r="1300" spans="1:24" hidden="1" x14ac:dyDescent="0.25">
      <c r="A1300" s="60">
        <v>220240003298</v>
      </c>
      <c r="B1300" s="43" t="s">
        <v>390</v>
      </c>
      <c r="C1300" s="61">
        <v>45344</v>
      </c>
      <c r="D1300" s="60">
        <v>22024000070</v>
      </c>
      <c r="E1300" s="43" t="s">
        <v>1338</v>
      </c>
      <c r="F1300" s="62">
        <v>10890</v>
      </c>
      <c r="G1300" s="43" t="s">
        <v>2754</v>
      </c>
      <c r="H1300" s="43" t="s">
        <v>2755</v>
      </c>
      <c r="I1300" s="60">
        <v>220</v>
      </c>
      <c r="J1300" s="43" t="s">
        <v>736</v>
      </c>
      <c r="K1300" s="43" t="s">
        <v>398</v>
      </c>
      <c r="L1300" s="43" t="s">
        <v>399</v>
      </c>
      <c r="M1300" s="43" t="s">
        <v>585</v>
      </c>
      <c r="N1300" s="43" t="s">
        <v>539</v>
      </c>
      <c r="O1300" s="52" t="s">
        <v>326</v>
      </c>
      <c r="P1300" s="63" t="s">
        <v>276</v>
      </c>
      <c r="Q1300" s="57" t="str">
        <f>MID(Tabla1[[#This Row],[Aplicación]],14,1)</f>
        <v>2</v>
      </c>
      <c r="R1300" s="35" t="s">
        <v>265</v>
      </c>
      <c r="S1300" s="57" t="str">
        <f>MID(Tabla1[[#This Row],[Aplicación]],6,2)</f>
        <v>11</v>
      </c>
      <c r="T1300" s="54" t="str">
        <f>VLOOKUP(Tabla1[[#This Row],[AREA]],Hoja1!A:B,2,FALSE)</f>
        <v>11. Salud pública y seguridad ciudadana</v>
      </c>
      <c r="U1300" s="57" t="str">
        <f>MID(Tabla1[[#This Row],[Aplicación]],9,4)</f>
        <v>3111</v>
      </c>
      <c r="V1300" s="54" t="str">
        <f>VLOOKUP(Tabla1[[#This Row],[PROGRAMA]],Hoja1!A:B,2,FALSE)</f>
        <v>3111. Protección de la salubridad pública</v>
      </c>
      <c r="W1300" s="57" t="str">
        <f>MID(Tabla1[[#This Row],[Aplicación]],14,2)</f>
        <v>22</v>
      </c>
      <c r="X1300" s="57" t="str">
        <f>MID(Tabla1[[#This Row],[Aplicación]],14,6)</f>
        <v>22799</v>
      </c>
    </row>
    <row r="1301" spans="1:24" hidden="1" x14ac:dyDescent="0.25">
      <c r="A1301" s="60">
        <v>220240005409</v>
      </c>
      <c r="B1301" s="43" t="s">
        <v>673</v>
      </c>
      <c r="C1301" s="61">
        <v>45363</v>
      </c>
      <c r="D1301" s="60">
        <v>22024002976</v>
      </c>
      <c r="E1301" s="43" t="s">
        <v>1349</v>
      </c>
      <c r="F1301" s="62">
        <v>-4176.51</v>
      </c>
      <c r="G1301" s="43" t="s">
        <v>564</v>
      </c>
      <c r="H1301" s="43" t="s">
        <v>2043</v>
      </c>
      <c r="I1301" s="60">
        <v>220</v>
      </c>
      <c r="J1301" s="43" t="s">
        <v>537</v>
      </c>
      <c r="K1301" s="43" t="s">
        <v>537</v>
      </c>
      <c r="L1301" s="43" t="s">
        <v>399</v>
      </c>
      <c r="M1301" s="43" t="s">
        <v>395</v>
      </c>
      <c r="N1301" s="43" t="s">
        <v>396</v>
      </c>
      <c r="O1301" s="52" t="s">
        <v>321</v>
      </c>
      <c r="P1301" s="63" t="s">
        <v>276</v>
      </c>
      <c r="Q1301" s="57" t="str">
        <f>MID(Tabla1[[#This Row],[Aplicación]],14,1)</f>
        <v>2</v>
      </c>
      <c r="R1301" s="35" t="s">
        <v>265</v>
      </c>
      <c r="S1301" s="57" t="str">
        <f>MID(Tabla1[[#This Row],[Aplicación]],6,2)</f>
        <v>06</v>
      </c>
      <c r="T1301" s="54" t="str">
        <f>VLOOKUP(Tabla1[[#This Row],[AREA]],Hoja1!A:B,2,FALSE)</f>
        <v>06. Educación y cultura</v>
      </c>
      <c r="U1301" s="57" t="str">
        <f>MID(Tabla1[[#This Row],[Aplicación]],9,4)</f>
        <v>3341</v>
      </c>
      <c r="V1301" s="54" t="str">
        <f>VLOOKUP(Tabla1[[#This Row],[PROGRAMA]],Hoja1!A:B,2,FALSE)</f>
        <v>3341. Coordinación de políticas culturales</v>
      </c>
      <c r="W1301" s="57" t="str">
        <f>MID(Tabla1[[#This Row],[Aplicación]],14,2)</f>
        <v>22</v>
      </c>
      <c r="X1301" s="57" t="str">
        <f>MID(Tabla1[[#This Row],[Aplicación]],14,6)</f>
        <v>22799</v>
      </c>
    </row>
    <row r="1302" spans="1:24" hidden="1" x14ac:dyDescent="0.25">
      <c r="A1302" s="60">
        <v>220240001289</v>
      </c>
      <c r="B1302" s="43" t="s">
        <v>390</v>
      </c>
      <c r="C1302" s="61">
        <v>45330</v>
      </c>
      <c r="D1302" s="60">
        <v>22024000080</v>
      </c>
      <c r="E1302" s="43" t="s">
        <v>1319</v>
      </c>
      <c r="F1302" s="62">
        <v>11510</v>
      </c>
      <c r="G1302" s="43" t="s">
        <v>24</v>
      </c>
      <c r="H1302" s="43" t="s">
        <v>2756</v>
      </c>
      <c r="I1302" s="60">
        <v>220</v>
      </c>
      <c r="J1302" s="43" t="s">
        <v>499</v>
      </c>
      <c r="K1302" s="43" t="s">
        <v>499</v>
      </c>
      <c r="L1302" s="43" t="s">
        <v>399</v>
      </c>
      <c r="M1302" s="43" t="s">
        <v>585</v>
      </c>
      <c r="N1302" s="43" t="s">
        <v>539</v>
      </c>
      <c r="O1302" s="52" t="s">
        <v>326</v>
      </c>
      <c r="P1302" s="63" t="s">
        <v>276</v>
      </c>
      <c r="Q1302" s="57" t="str">
        <f>MID(Tabla1[[#This Row],[Aplicación]],14,1)</f>
        <v>2</v>
      </c>
      <c r="R1302" s="35" t="s">
        <v>265</v>
      </c>
      <c r="S1302" s="57" t="str">
        <f>MID(Tabla1[[#This Row],[Aplicación]],6,2)</f>
        <v>01</v>
      </c>
      <c r="T1302" s="54" t="str">
        <f>VLOOKUP(Tabla1[[#This Row],[AREA]],Hoja1!A:B,2,FALSE)</f>
        <v>01. Alcaldía</v>
      </c>
      <c r="U1302" s="57" t="str">
        <f>MID(Tabla1[[#This Row],[Aplicación]],9,4)</f>
        <v>9207</v>
      </c>
      <c r="V1302" s="54" t="str">
        <f>VLOOKUP(Tabla1[[#This Row],[PROGRAMA]],Hoja1!A:B,2,FALSE)</f>
        <v>9207. Gobierno y relaciones</v>
      </c>
      <c r="W1302" s="57" t="str">
        <f>MID(Tabla1[[#This Row],[Aplicación]],14,2)</f>
        <v>22</v>
      </c>
      <c r="X1302" s="57" t="str">
        <f>MID(Tabla1[[#This Row],[Aplicación]],14,6)</f>
        <v>22001</v>
      </c>
    </row>
    <row r="1303" spans="1:24" hidden="1" x14ac:dyDescent="0.25">
      <c r="A1303" s="60">
        <v>220240001392</v>
      </c>
      <c r="B1303" s="43" t="s">
        <v>390</v>
      </c>
      <c r="C1303" s="61">
        <v>45334</v>
      </c>
      <c r="D1303" s="60">
        <v>22024000018</v>
      </c>
      <c r="E1303" s="43" t="s">
        <v>1319</v>
      </c>
      <c r="F1303" s="62">
        <v>12161.52</v>
      </c>
      <c r="G1303" s="43" t="s">
        <v>23</v>
      </c>
      <c r="H1303" s="43" t="s">
        <v>2757</v>
      </c>
      <c r="I1303" s="60">
        <v>220</v>
      </c>
      <c r="J1303" s="43" t="s">
        <v>393</v>
      </c>
      <c r="K1303" s="43" t="s">
        <v>393</v>
      </c>
      <c r="L1303" s="43" t="s">
        <v>399</v>
      </c>
      <c r="M1303" s="43" t="s">
        <v>585</v>
      </c>
      <c r="N1303" s="43" t="s">
        <v>539</v>
      </c>
      <c r="O1303" s="52" t="s">
        <v>326</v>
      </c>
      <c r="P1303" s="63" t="s">
        <v>276</v>
      </c>
      <c r="Q1303" s="57" t="str">
        <f>MID(Tabla1[[#This Row],[Aplicación]],14,1)</f>
        <v>2</v>
      </c>
      <c r="R1303" s="35" t="s">
        <v>265</v>
      </c>
      <c r="S1303" s="57" t="str">
        <f>MID(Tabla1[[#This Row],[Aplicación]],6,2)</f>
        <v>01</v>
      </c>
      <c r="T1303" s="54" t="str">
        <f>VLOOKUP(Tabla1[[#This Row],[AREA]],Hoja1!A:B,2,FALSE)</f>
        <v>01. Alcaldía</v>
      </c>
      <c r="U1303" s="57" t="str">
        <f>MID(Tabla1[[#This Row],[Aplicación]],9,4)</f>
        <v>9207</v>
      </c>
      <c r="V1303" s="54" t="str">
        <f>VLOOKUP(Tabla1[[#This Row],[PROGRAMA]],Hoja1!A:B,2,FALSE)</f>
        <v>9207. Gobierno y relaciones</v>
      </c>
      <c r="W1303" s="57" t="str">
        <f>MID(Tabla1[[#This Row],[Aplicación]],14,2)</f>
        <v>22</v>
      </c>
      <c r="X1303" s="57" t="str">
        <f>MID(Tabla1[[#This Row],[Aplicación]],14,6)</f>
        <v>22001</v>
      </c>
    </row>
    <row r="1304" spans="1:24" hidden="1" x14ac:dyDescent="0.25">
      <c r="A1304" s="60">
        <v>220240001389</v>
      </c>
      <c r="B1304" s="43" t="s">
        <v>390</v>
      </c>
      <c r="C1304" s="61">
        <v>45333</v>
      </c>
      <c r="D1304" s="60">
        <v>22024000603</v>
      </c>
      <c r="E1304" s="43" t="s">
        <v>1329</v>
      </c>
      <c r="F1304" s="62">
        <v>12974.44</v>
      </c>
      <c r="G1304" s="43" t="s">
        <v>62</v>
      </c>
      <c r="H1304" s="43" t="s">
        <v>2758</v>
      </c>
      <c r="I1304" s="60">
        <v>220</v>
      </c>
      <c r="J1304" s="43" t="s">
        <v>620</v>
      </c>
      <c r="K1304" s="43" t="s">
        <v>620</v>
      </c>
      <c r="L1304" s="43" t="s">
        <v>399</v>
      </c>
      <c r="M1304" s="43" t="s">
        <v>585</v>
      </c>
      <c r="N1304" s="43" t="s">
        <v>539</v>
      </c>
      <c r="O1304" s="52" t="s">
        <v>326</v>
      </c>
      <c r="P1304" s="63" t="s">
        <v>276</v>
      </c>
      <c r="Q1304" s="57" t="str">
        <f>MID(Tabla1[[#This Row],[Aplicación]],14,1)</f>
        <v>2</v>
      </c>
      <c r="R1304" s="35" t="s">
        <v>265</v>
      </c>
      <c r="S1304" s="57" t="str">
        <f>MID(Tabla1[[#This Row],[Aplicación]],6,2)</f>
        <v>02</v>
      </c>
      <c r="T1304" s="54" t="str">
        <f>VLOOKUP(Tabla1[[#This Row],[AREA]],Hoja1!A:B,2,FALSE)</f>
        <v>02. Urbanismo y vivienda</v>
      </c>
      <c r="U1304" s="57" t="str">
        <f>MID(Tabla1[[#This Row],[Aplicación]],9,4)</f>
        <v>9332</v>
      </c>
      <c r="V1304" s="54" t="str">
        <f>VLOOKUP(Tabla1[[#This Row],[PROGRAMA]],Hoja1!A:B,2,FALSE)</f>
        <v>9332. Mantenimiento de edificios e instalaciones municipales</v>
      </c>
      <c r="W1304" s="57" t="str">
        <f>MID(Tabla1[[#This Row],[Aplicación]],14,2)</f>
        <v>21</v>
      </c>
      <c r="X1304" s="57" t="str">
        <f>MID(Tabla1[[#This Row],[Aplicación]],14,6)</f>
        <v>213</v>
      </c>
    </row>
    <row r="1305" spans="1:24" hidden="1" x14ac:dyDescent="0.25">
      <c r="A1305" s="60">
        <v>220240003673</v>
      </c>
      <c r="B1305" s="43" t="s">
        <v>390</v>
      </c>
      <c r="C1305" s="61">
        <v>45350</v>
      </c>
      <c r="D1305" s="60">
        <v>22024002499</v>
      </c>
      <c r="E1305" s="43" t="s">
        <v>1188</v>
      </c>
      <c r="F1305" s="62">
        <v>13310</v>
      </c>
      <c r="G1305" s="43" t="s">
        <v>17</v>
      </c>
      <c r="H1305" s="43" t="s">
        <v>2759</v>
      </c>
      <c r="I1305" s="60">
        <v>220</v>
      </c>
      <c r="J1305" s="43" t="s">
        <v>398</v>
      </c>
      <c r="K1305" s="43" t="s">
        <v>398</v>
      </c>
      <c r="L1305" s="43" t="s">
        <v>399</v>
      </c>
      <c r="M1305" s="43" t="s">
        <v>585</v>
      </c>
      <c r="N1305" s="43" t="s">
        <v>539</v>
      </c>
      <c r="O1305" s="52" t="s">
        <v>326</v>
      </c>
      <c r="P1305" s="63" t="s">
        <v>276</v>
      </c>
      <c r="Q1305" s="57" t="str">
        <f>MID(Tabla1[[#This Row],[Aplicación]],14,1)</f>
        <v>2</v>
      </c>
      <c r="R1305" s="35" t="s">
        <v>265</v>
      </c>
      <c r="S1305" s="57" t="str">
        <f>MID(Tabla1[[#This Row],[Aplicación]],6,2)</f>
        <v>01</v>
      </c>
      <c r="T1305" s="54" t="str">
        <f>VLOOKUP(Tabla1[[#This Row],[AREA]],Hoja1!A:B,2,FALSE)</f>
        <v>01. Alcaldía</v>
      </c>
      <c r="U1305" s="57" t="str">
        <f>MID(Tabla1[[#This Row],[Aplicación]],9,4)</f>
        <v>4331</v>
      </c>
      <c r="V1305" s="54" t="str">
        <f>VLOOKUP(Tabla1[[#This Row],[PROGRAMA]],Hoja1!A:B,2,FALSE)</f>
        <v>4331. Desarrollo empresarial</v>
      </c>
      <c r="W1305" s="57" t="str">
        <f>MID(Tabla1[[#This Row],[Aplicación]],14,2)</f>
        <v>22</v>
      </c>
      <c r="X1305" s="57" t="str">
        <f>MID(Tabla1[[#This Row],[Aplicación]],14,6)</f>
        <v>22799</v>
      </c>
    </row>
    <row r="1306" spans="1:24" hidden="1" x14ac:dyDescent="0.25">
      <c r="A1306" s="60">
        <v>220240003114</v>
      </c>
      <c r="B1306" s="43" t="s">
        <v>390</v>
      </c>
      <c r="C1306" s="61">
        <v>45343</v>
      </c>
      <c r="D1306" s="60">
        <v>22024000117</v>
      </c>
      <c r="E1306" s="43" t="s">
        <v>1280</v>
      </c>
      <c r="F1306" s="62">
        <v>13619.76</v>
      </c>
      <c r="G1306" s="43" t="s">
        <v>31</v>
      </c>
      <c r="H1306" s="43" t="s">
        <v>2760</v>
      </c>
      <c r="I1306" s="60">
        <v>220</v>
      </c>
      <c r="J1306" s="43" t="s">
        <v>398</v>
      </c>
      <c r="K1306" s="43" t="s">
        <v>398</v>
      </c>
      <c r="L1306" s="43" t="s">
        <v>399</v>
      </c>
      <c r="M1306" s="43" t="s">
        <v>585</v>
      </c>
      <c r="N1306" s="43" t="s">
        <v>539</v>
      </c>
      <c r="O1306" s="52" t="s">
        <v>326</v>
      </c>
      <c r="P1306" s="63" t="s">
        <v>276</v>
      </c>
      <c r="Q1306" s="57" t="str">
        <f>MID(Tabla1[[#This Row],[Aplicación]],14,1)</f>
        <v>2</v>
      </c>
      <c r="R1306" s="35" t="s">
        <v>265</v>
      </c>
      <c r="S1306" s="57" t="str">
        <f>MID(Tabla1[[#This Row],[Aplicación]],6,2)</f>
        <v>04</v>
      </c>
      <c r="T1306" s="54" t="str">
        <f>VLOOKUP(Tabla1[[#This Row],[AREA]],Hoja1!A:B,2,FALSE)</f>
        <v>04. Hacienda, personal y modernización administrativa</v>
      </c>
      <c r="U1306" s="57" t="str">
        <f>MID(Tabla1[[#This Row],[Aplicación]],9,4)</f>
        <v>9321</v>
      </c>
      <c r="V1306" s="54" t="str">
        <f>VLOOKUP(Tabla1[[#This Row],[PROGRAMA]],Hoja1!A:B,2,FALSE)</f>
        <v>9321. Gestión de ingresos e inspección</v>
      </c>
      <c r="W1306" s="57" t="str">
        <f>MID(Tabla1[[#This Row],[Aplicación]],14,2)</f>
        <v>22</v>
      </c>
      <c r="X1306" s="57" t="str">
        <f>MID(Tabla1[[#This Row],[Aplicación]],14,6)</f>
        <v>22799</v>
      </c>
    </row>
    <row r="1307" spans="1:24" hidden="1" x14ac:dyDescent="0.25">
      <c r="A1307" s="60">
        <v>220240005426</v>
      </c>
      <c r="B1307" s="43" t="s">
        <v>702</v>
      </c>
      <c r="C1307" s="61">
        <v>45363</v>
      </c>
      <c r="D1307" s="60">
        <v>22024000467</v>
      </c>
      <c r="E1307" s="43" t="s">
        <v>1338</v>
      </c>
      <c r="F1307" s="62">
        <v>28750</v>
      </c>
      <c r="G1307" s="43" t="s">
        <v>2754</v>
      </c>
      <c r="H1307" s="43" t="s">
        <v>2761</v>
      </c>
      <c r="I1307" s="60">
        <v>300</v>
      </c>
      <c r="J1307" s="43" t="s">
        <v>736</v>
      </c>
      <c r="K1307" s="43" t="s">
        <v>398</v>
      </c>
      <c r="L1307" s="43" t="s">
        <v>399</v>
      </c>
      <c r="M1307" s="43" t="s">
        <v>395</v>
      </c>
      <c r="N1307" s="43" t="s">
        <v>396</v>
      </c>
      <c r="O1307" s="52" t="s">
        <v>321</v>
      </c>
      <c r="P1307" s="63" t="s">
        <v>276</v>
      </c>
      <c r="Q1307" s="57" t="str">
        <f>MID(Tabla1[[#This Row],[Aplicación]],14,1)</f>
        <v>2</v>
      </c>
      <c r="R1307" s="35" t="s">
        <v>265</v>
      </c>
      <c r="S1307" s="57" t="str">
        <f>MID(Tabla1[[#This Row],[Aplicación]],6,2)</f>
        <v>11</v>
      </c>
      <c r="T1307" s="54" t="str">
        <f>VLOOKUP(Tabla1[[#This Row],[AREA]],Hoja1!A:B,2,FALSE)</f>
        <v>11. Salud pública y seguridad ciudadana</v>
      </c>
      <c r="U1307" s="57" t="str">
        <f>MID(Tabla1[[#This Row],[Aplicación]],9,4)</f>
        <v>3111</v>
      </c>
      <c r="V1307" s="54" t="str">
        <f>VLOOKUP(Tabla1[[#This Row],[PROGRAMA]],Hoja1!A:B,2,FALSE)</f>
        <v>3111. Protección de la salubridad pública</v>
      </c>
      <c r="W1307" s="57" t="str">
        <f>MID(Tabla1[[#This Row],[Aplicación]],14,2)</f>
        <v>22</v>
      </c>
      <c r="X1307" s="57" t="str">
        <f>MID(Tabla1[[#This Row],[Aplicación]],14,6)</f>
        <v>22799</v>
      </c>
    </row>
    <row r="1308" spans="1:24" hidden="1" x14ac:dyDescent="0.25">
      <c r="A1308" s="60">
        <v>220240001386</v>
      </c>
      <c r="B1308" s="43" t="s">
        <v>702</v>
      </c>
      <c r="C1308" s="61">
        <v>45333</v>
      </c>
      <c r="D1308" s="60">
        <v>22024000004</v>
      </c>
      <c r="E1308" s="43" t="s">
        <v>1489</v>
      </c>
      <c r="F1308" s="62">
        <v>13740.97</v>
      </c>
      <c r="G1308" s="43" t="s">
        <v>2543</v>
      </c>
      <c r="H1308" s="43" t="s">
        <v>2762</v>
      </c>
      <c r="I1308" s="60">
        <v>300</v>
      </c>
      <c r="J1308" s="43" t="s">
        <v>2545</v>
      </c>
      <c r="K1308" s="43" t="s">
        <v>2546</v>
      </c>
      <c r="L1308" s="43" t="s">
        <v>413</v>
      </c>
      <c r="M1308" s="43" t="s">
        <v>395</v>
      </c>
      <c r="N1308" s="43" t="s">
        <v>396</v>
      </c>
      <c r="O1308" s="52" t="s">
        <v>321</v>
      </c>
      <c r="P1308" s="63" t="s">
        <v>276</v>
      </c>
      <c r="Q1308" s="57" t="str">
        <f>MID(Tabla1[[#This Row],[Aplicación]],14,1)</f>
        <v>2</v>
      </c>
      <c r="R1308" s="35" t="s">
        <v>265</v>
      </c>
      <c r="S1308" s="57" t="str">
        <f>MID(Tabla1[[#This Row],[Aplicación]],6,2)</f>
        <v>01</v>
      </c>
      <c r="T1308" s="54" t="str">
        <f>VLOOKUP(Tabla1[[#This Row],[AREA]],Hoja1!A:B,2,FALSE)</f>
        <v>01. Alcaldía</v>
      </c>
      <c r="U1308" s="57" t="str">
        <f>MID(Tabla1[[#This Row],[Aplicación]],9,4)</f>
        <v>9203</v>
      </c>
      <c r="V1308" s="54" t="str">
        <f>VLOOKUP(Tabla1[[#This Row],[PROGRAMA]],Hoja1!A:B,2,FALSE)</f>
        <v>9203. Unidad de régimen interior</v>
      </c>
      <c r="W1308" s="57" t="str">
        <f>MID(Tabla1[[#This Row],[Aplicación]],14,2)</f>
        <v>22</v>
      </c>
      <c r="X1308" s="57" t="str">
        <f>MID(Tabla1[[#This Row],[Aplicación]],14,6)</f>
        <v>22104</v>
      </c>
    </row>
    <row r="1309" spans="1:24" hidden="1" x14ac:dyDescent="0.25">
      <c r="A1309" s="60">
        <v>220240003150</v>
      </c>
      <c r="B1309" s="43" t="s">
        <v>390</v>
      </c>
      <c r="C1309" s="61">
        <v>45344</v>
      </c>
      <c r="D1309" s="60">
        <v>22024001554</v>
      </c>
      <c r="E1309" s="43" t="s">
        <v>1476</v>
      </c>
      <c r="F1309" s="62">
        <v>14000</v>
      </c>
      <c r="G1309" s="43" t="s">
        <v>65</v>
      </c>
      <c r="H1309" s="43" t="s">
        <v>2764</v>
      </c>
      <c r="I1309" s="60">
        <v>220</v>
      </c>
      <c r="J1309" s="43" t="s">
        <v>398</v>
      </c>
      <c r="K1309" s="43" t="s">
        <v>398</v>
      </c>
      <c r="L1309" s="43" t="s">
        <v>413</v>
      </c>
      <c r="M1309" s="43" t="s">
        <v>585</v>
      </c>
      <c r="N1309" s="43" t="s">
        <v>539</v>
      </c>
      <c r="O1309" s="52" t="s">
        <v>326</v>
      </c>
      <c r="P1309" s="63" t="s">
        <v>276</v>
      </c>
      <c r="Q1309" s="57" t="str">
        <f>MID(Tabla1[[#This Row],[Aplicación]],14,1)</f>
        <v>2</v>
      </c>
      <c r="R1309" s="35" t="s">
        <v>265</v>
      </c>
      <c r="S1309" s="57" t="str">
        <f>MID(Tabla1[[#This Row],[Aplicación]],6,2)</f>
        <v>04</v>
      </c>
      <c r="T1309" s="54" t="str">
        <f>VLOOKUP(Tabla1[[#This Row],[AREA]],Hoja1!A:B,2,FALSE)</f>
        <v>04. Hacienda, personal y modernización administrativa</v>
      </c>
      <c r="U1309" s="57" t="str">
        <f>MID(Tabla1[[#This Row],[Aplicación]],9,4)</f>
        <v>3121</v>
      </c>
      <c r="V1309" s="54" t="str">
        <f>VLOOKUP(Tabla1[[#This Row],[PROGRAMA]],Hoja1!A:B,2,FALSE)</f>
        <v>3121. Prevención y salud laboral</v>
      </c>
      <c r="W1309" s="57" t="str">
        <f>MID(Tabla1[[#This Row],[Aplicación]],14,2)</f>
        <v>22</v>
      </c>
      <c r="X1309" s="57" t="str">
        <f>MID(Tabla1[[#This Row],[Aplicación]],14,6)</f>
        <v>22106</v>
      </c>
    </row>
    <row r="1310" spans="1:24" hidden="1" x14ac:dyDescent="0.25">
      <c r="A1310" s="60">
        <v>220240001388</v>
      </c>
      <c r="B1310" s="43" t="s">
        <v>390</v>
      </c>
      <c r="C1310" s="61">
        <v>45333</v>
      </c>
      <c r="D1310" s="60">
        <v>22024000592</v>
      </c>
      <c r="E1310" s="43" t="s">
        <v>1244</v>
      </c>
      <c r="F1310" s="62">
        <v>14333.66</v>
      </c>
      <c r="G1310" s="43" t="s">
        <v>2197</v>
      </c>
      <c r="H1310" s="43" t="s">
        <v>2765</v>
      </c>
      <c r="I1310" s="60">
        <v>220</v>
      </c>
      <c r="J1310" s="43" t="s">
        <v>398</v>
      </c>
      <c r="K1310" s="43" t="s">
        <v>398</v>
      </c>
      <c r="L1310" s="43" t="s">
        <v>399</v>
      </c>
      <c r="M1310" s="43" t="s">
        <v>585</v>
      </c>
      <c r="N1310" s="43" t="s">
        <v>539</v>
      </c>
      <c r="O1310" s="52" t="s">
        <v>326</v>
      </c>
      <c r="P1310" s="63" t="s">
        <v>276</v>
      </c>
      <c r="Q1310" s="57" t="str">
        <f>MID(Tabla1[[#This Row],[Aplicación]],14,1)</f>
        <v>2</v>
      </c>
      <c r="R1310" s="35" t="s">
        <v>265</v>
      </c>
      <c r="S1310" s="57" t="str">
        <f>MID(Tabla1[[#This Row],[Aplicación]],6,2)</f>
        <v>09</v>
      </c>
      <c r="T1310" s="54" t="str">
        <f>VLOOKUP(Tabla1[[#This Row],[AREA]],Hoja1!A:B,2,FALSE)</f>
        <v>09. Turismo, eventos y marca ciudad</v>
      </c>
      <c r="U1310" s="57" t="str">
        <f>MID(Tabla1[[#This Row],[Aplicación]],9,4)</f>
        <v>4321</v>
      </c>
      <c r="V1310" s="54" t="str">
        <f>VLOOKUP(Tabla1[[#This Row],[PROGRAMA]],Hoja1!A:B,2,FALSE)</f>
        <v>4321. Turismo</v>
      </c>
      <c r="W1310" s="57" t="str">
        <f>MID(Tabla1[[#This Row],[Aplicación]],14,2)</f>
        <v>22</v>
      </c>
      <c r="X1310" s="57" t="str">
        <f>MID(Tabla1[[#This Row],[Aplicación]],14,6)</f>
        <v>22799</v>
      </c>
    </row>
    <row r="1311" spans="1:24" hidden="1" x14ac:dyDescent="0.25">
      <c r="A1311" s="60">
        <v>220239000168</v>
      </c>
      <c r="B1311" s="43" t="s">
        <v>390</v>
      </c>
      <c r="C1311" s="61">
        <v>45292</v>
      </c>
      <c r="D1311" s="60">
        <v>22024001177</v>
      </c>
      <c r="E1311" s="43" t="s">
        <v>1215</v>
      </c>
      <c r="F1311" s="62">
        <v>5009.3999999999996</v>
      </c>
      <c r="G1311" s="43" t="s">
        <v>302</v>
      </c>
      <c r="H1311" s="43" t="s">
        <v>2766</v>
      </c>
      <c r="I1311" s="60">
        <v>220</v>
      </c>
      <c r="J1311" s="43" t="s">
        <v>398</v>
      </c>
      <c r="K1311" s="43" t="s">
        <v>398</v>
      </c>
      <c r="L1311" s="43" t="s">
        <v>399</v>
      </c>
      <c r="M1311" s="43" t="s">
        <v>395</v>
      </c>
      <c r="N1311" s="43" t="s">
        <v>433</v>
      </c>
      <c r="O1311" s="52" t="s">
        <v>321</v>
      </c>
      <c r="P1311" s="63" t="s">
        <v>276</v>
      </c>
      <c r="Q1311" s="57" t="str">
        <f>MID(Tabla1[[#This Row],[Aplicación]],14,1)</f>
        <v>2</v>
      </c>
      <c r="R1311" s="35" t="s">
        <v>265</v>
      </c>
      <c r="S1311" s="57" t="str">
        <f>MID(Tabla1[[#This Row],[Aplicación]],6,2)</f>
        <v>03</v>
      </c>
      <c r="T1311" s="54" t="str">
        <f>VLOOKUP(Tabla1[[#This Row],[AREA]],Hoja1!A:B,2,FALSE)</f>
        <v>03. Participación ciudadana y deportes</v>
      </c>
      <c r="U1311" s="57" t="str">
        <f>MID(Tabla1[[#This Row],[Aplicación]],9,4)</f>
        <v>9241</v>
      </c>
      <c r="V1311" s="54" t="str">
        <f>VLOOKUP(Tabla1[[#This Row],[PROGRAMA]],Hoja1!A:B,2,FALSE)</f>
        <v>9241. Participación ciudadana</v>
      </c>
      <c r="W1311" s="57" t="str">
        <f>MID(Tabla1[[#This Row],[Aplicación]],14,2)</f>
        <v>22</v>
      </c>
      <c r="X1311" s="57" t="str">
        <f>MID(Tabla1[[#This Row],[Aplicación]],14,6)</f>
        <v>22700</v>
      </c>
    </row>
    <row r="1312" spans="1:24" hidden="1" x14ac:dyDescent="0.25">
      <c r="A1312" s="60">
        <v>220229000728</v>
      </c>
      <c r="B1312" s="43" t="s">
        <v>390</v>
      </c>
      <c r="C1312" s="61">
        <v>45292</v>
      </c>
      <c r="D1312" s="60">
        <v>22024003053</v>
      </c>
      <c r="E1312" s="43" t="s">
        <v>1178</v>
      </c>
      <c r="F1312" s="62">
        <v>1167.8800000000001</v>
      </c>
      <c r="G1312" s="43" t="s">
        <v>919</v>
      </c>
      <c r="H1312" s="43" t="s">
        <v>920</v>
      </c>
      <c r="I1312" s="60">
        <v>220</v>
      </c>
      <c r="J1312" s="43" t="s">
        <v>732</v>
      </c>
      <c r="K1312" s="43" t="s">
        <v>393</v>
      </c>
      <c r="L1312" s="43" t="s">
        <v>399</v>
      </c>
      <c r="M1312" s="43" t="s">
        <v>395</v>
      </c>
      <c r="N1312" s="43" t="s">
        <v>433</v>
      </c>
      <c r="O1312" s="52" t="s">
        <v>321</v>
      </c>
      <c r="P1312" s="63" t="s">
        <v>276</v>
      </c>
      <c r="Q1312" s="57" t="str">
        <f>MID(Tabla1[[#This Row],[Aplicación]],14,1)</f>
        <v>2</v>
      </c>
      <c r="R1312" s="35" t="s">
        <v>265</v>
      </c>
      <c r="S1312" s="57" t="str">
        <f>MID(Tabla1[[#This Row],[Aplicación]],6,2)</f>
        <v>06</v>
      </c>
      <c r="T1312" s="54" t="str">
        <f>VLOOKUP(Tabla1[[#This Row],[AREA]],Hoja1!A:B,2,FALSE)</f>
        <v>06. Educación y cultura</v>
      </c>
      <c r="U1312" s="57" t="str">
        <f>MID(Tabla1[[#This Row],[Aplicación]],9,4)</f>
        <v>3232</v>
      </c>
      <c r="V1312" s="54" t="str">
        <f>VLOOKUP(Tabla1[[#This Row],[PROGRAMA]],Hoja1!A:B,2,FALSE)</f>
        <v>3232. Conservación y mantenimiento centros educación infantil y primaria</v>
      </c>
      <c r="W1312" s="57" t="str">
        <f>MID(Tabla1[[#This Row],[Aplicación]],14,2)</f>
        <v>21</v>
      </c>
      <c r="X1312" s="57" t="str">
        <f>MID(Tabla1[[#This Row],[Aplicación]],14,6)</f>
        <v>213</v>
      </c>
    </row>
    <row r="1313" spans="1:24" hidden="1" x14ac:dyDescent="0.25">
      <c r="A1313" s="60">
        <v>220240003299</v>
      </c>
      <c r="B1313" s="43" t="s">
        <v>390</v>
      </c>
      <c r="C1313" s="61">
        <v>45344</v>
      </c>
      <c r="D1313" s="60">
        <v>22024000108</v>
      </c>
      <c r="E1313" s="43" t="s">
        <v>1376</v>
      </c>
      <c r="F1313" s="62">
        <v>14724.54</v>
      </c>
      <c r="G1313" s="43" t="s">
        <v>2767</v>
      </c>
      <c r="H1313" s="43" t="s">
        <v>2768</v>
      </c>
      <c r="I1313" s="60">
        <v>220</v>
      </c>
      <c r="J1313" s="43" t="s">
        <v>420</v>
      </c>
      <c r="K1313" s="43" t="s">
        <v>420</v>
      </c>
      <c r="L1313" s="43" t="s">
        <v>413</v>
      </c>
      <c r="M1313" s="43" t="s">
        <v>585</v>
      </c>
      <c r="N1313" s="43" t="s">
        <v>539</v>
      </c>
      <c r="O1313" s="52" t="s">
        <v>326</v>
      </c>
      <c r="P1313" s="63" t="s">
        <v>276</v>
      </c>
      <c r="Q1313" s="57" t="str">
        <f>MID(Tabla1[[#This Row],[Aplicación]],14,1)</f>
        <v>2</v>
      </c>
      <c r="R1313" s="35" t="s">
        <v>265</v>
      </c>
      <c r="S1313" s="57" t="str">
        <f>MID(Tabla1[[#This Row],[Aplicación]],6,2)</f>
        <v>11</v>
      </c>
      <c r="T1313" s="54" t="str">
        <f>VLOOKUP(Tabla1[[#This Row],[AREA]],Hoja1!A:B,2,FALSE)</f>
        <v>11. Salud pública y seguridad ciudadana</v>
      </c>
      <c r="U1313" s="57" t="str">
        <f>MID(Tabla1[[#This Row],[Aplicación]],9,4)</f>
        <v>3111</v>
      </c>
      <c r="V1313" s="54" t="str">
        <f>VLOOKUP(Tabla1[[#This Row],[PROGRAMA]],Hoja1!A:B,2,FALSE)</f>
        <v>3111. Protección de la salubridad pública</v>
      </c>
      <c r="W1313" s="57" t="str">
        <f>MID(Tabla1[[#This Row],[Aplicación]],14,2)</f>
        <v>22</v>
      </c>
      <c r="X1313" s="57" t="str">
        <f>MID(Tabla1[[#This Row],[Aplicación]],14,6)</f>
        <v>22113</v>
      </c>
    </row>
    <row r="1314" spans="1:24" hidden="1" x14ac:dyDescent="0.25">
      <c r="A1314" s="60">
        <v>220240004065</v>
      </c>
      <c r="B1314" s="43" t="s">
        <v>390</v>
      </c>
      <c r="C1314" s="61">
        <v>45353</v>
      </c>
      <c r="D1314" s="60">
        <v>22024002560</v>
      </c>
      <c r="E1314" s="43" t="s">
        <v>1283</v>
      </c>
      <c r="F1314" s="62">
        <v>14950</v>
      </c>
      <c r="G1314" s="43" t="s">
        <v>2769</v>
      </c>
      <c r="H1314" s="43" t="s">
        <v>2770</v>
      </c>
      <c r="I1314" s="60">
        <v>220</v>
      </c>
      <c r="J1314" s="43" t="s">
        <v>699</v>
      </c>
      <c r="K1314" s="43" t="s">
        <v>398</v>
      </c>
      <c r="L1314" s="43" t="s">
        <v>399</v>
      </c>
      <c r="M1314" s="43" t="s">
        <v>585</v>
      </c>
      <c r="N1314" s="43" t="s">
        <v>539</v>
      </c>
      <c r="O1314" s="52" t="s">
        <v>326</v>
      </c>
      <c r="P1314" s="63" t="s">
        <v>276</v>
      </c>
      <c r="Q1314" s="57" t="str">
        <f>MID(Tabla1[[#This Row],[Aplicación]],14,1)</f>
        <v>2</v>
      </c>
      <c r="R1314" s="35" t="s">
        <v>265</v>
      </c>
      <c r="S1314" s="57" t="str">
        <f>MID(Tabla1[[#This Row],[Aplicación]],6,2)</f>
        <v>10</v>
      </c>
      <c r="T1314" s="54" t="str">
        <f>VLOOKUP(Tabla1[[#This Row],[AREA]],Hoja1!A:B,2,FALSE)</f>
        <v>10. Personas mayores, familia y servicios sociales</v>
      </c>
      <c r="U1314" s="57" t="str">
        <f>MID(Tabla1[[#This Row],[Aplicación]],9,4)</f>
        <v>2315</v>
      </c>
      <c r="V1314" s="54" t="str">
        <f>VLOOKUP(Tabla1[[#This Row],[PROGRAMA]],Hoja1!A:B,2,FALSE)</f>
        <v>2315. Políticas de Igualdad e infancia</v>
      </c>
      <c r="W1314" s="57" t="str">
        <f>MID(Tabla1[[#This Row],[Aplicación]],14,2)</f>
        <v>22</v>
      </c>
      <c r="X1314" s="57" t="str">
        <f>MID(Tabla1[[#This Row],[Aplicación]],14,6)</f>
        <v>22611</v>
      </c>
    </row>
    <row r="1315" spans="1:24" hidden="1" x14ac:dyDescent="0.25">
      <c r="A1315" s="60">
        <v>220229000724</v>
      </c>
      <c r="B1315" s="43" t="s">
        <v>390</v>
      </c>
      <c r="C1315" s="61">
        <v>45292</v>
      </c>
      <c r="D1315" s="60">
        <v>22024003061</v>
      </c>
      <c r="E1315" s="43" t="s">
        <v>1324</v>
      </c>
      <c r="F1315" s="62">
        <v>64.88</v>
      </c>
      <c r="G1315" s="43" t="s">
        <v>919</v>
      </c>
      <c r="H1315" s="43" t="s">
        <v>2771</v>
      </c>
      <c r="I1315" s="60">
        <v>220</v>
      </c>
      <c r="J1315" s="43" t="s">
        <v>732</v>
      </c>
      <c r="K1315" s="43" t="s">
        <v>393</v>
      </c>
      <c r="L1315" s="43" t="s">
        <v>399</v>
      </c>
      <c r="M1315" s="43" t="s">
        <v>395</v>
      </c>
      <c r="N1315" s="43" t="s">
        <v>433</v>
      </c>
      <c r="O1315" s="52" t="s">
        <v>321</v>
      </c>
      <c r="P1315" s="63" t="s">
        <v>276</v>
      </c>
      <c r="Q1315" s="57" t="str">
        <f>MID(Tabla1[[#This Row],[Aplicación]],14,1)</f>
        <v>2</v>
      </c>
      <c r="R1315" s="35" t="s">
        <v>265</v>
      </c>
      <c r="S1315" s="57" t="str">
        <f>MID(Tabla1[[#This Row],[Aplicación]],6,2)</f>
        <v>06</v>
      </c>
      <c r="T1315" s="54" t="str">
        <f>VLOOKUP(Tabla1[[#This Row],[AREA]],Hoja1!A:B,2,FALSE)</f>
        <v>06. Educación y cultura</v>
      </c>
      <c r="U1315" s="57" t="str">
        <f>MID(Tabla1[[#This Row],[Aplicación]],9,4)</f>
        <v>3261</v>
      </c>
      <c r="V1315" s="54" t="str">
        <f>VLOOKUP(Tabla1[[#This Row],[PROGRAMA]],Hoja1!A:B,2,FALSE)</f>
        <v>3261. Servicios complementarios de educación</v>
      </c>
      <c r="W1315" s="57" t="str">
        <f>MID(Tabla1[[#This Row],[Aplicación]],14,2)</f>
        <v>21</v>
      </c>
      <c r="X1315" s="57" t="str">
        <f>MID(Tabla1[[#This Row],[Aplicación]],14,6)</f>
        <v>213</v>
      </c>
    </row>
    <row r="1316" spans="1:24" hidden="1" x14ac:dyDescent="0.25">
      <c r="A1316" s="60">
        <v>220229000786</v>
      </c>
      <c r="B1316" s="43" t="s">
        <v>390</v>
      </c>
      <c r="C1316" s="61">
        <v>45292</v>
      </c>
      <c r="D1316" s="60">
        <v>22024003248</v>
      </c>
      <c r="E1316" s="43" t="s">
        <v>1302</v>
      </c>
      <c r="F1316" s="62">
        <v>64.88</v>
      </c>
      <c r="G1316" s="43" t="s">
        <v>919</v>
      </c>
      <c r="H1316" s="43" t="s">
        <v>921</v>
      </c>
      <c r="I1316" s="60">
        <v>220</v>
      </c>
      <c r="J1316" s="43" t="s">
        <v>732</v>
      </c>
      <c r="K1316" s="43" t="s">
        <v>393</v>
      </c>
      <c r="L1316" s="43" t="s">
        <v>399</v>
      </c>
      <c r="M1316" s="43" t="s">
        <v>395</v>
      </c>
      <c r="N1316" s="43" t="s">
        <v>433</v>
      </c>
      <c r="O1316" s="52" t="s">
        <v>321</v>
      </c>
      <c r="P1316" s="63" t="s">
        <v>276</v>
      </c>
      <c r="Q1316" s="57" t="str">
        <f>MID(Tabla1[[#This Row],[Aplicación]],14,1)</f>
        <v>2</v>
      </c>
      <c r="R1316" s="35" t="s">
        <v>265</v>
      </c>
      <c r="S1316" s="57" t="str">
        <f>MID(Tabla1[[#This Row],[Aplicación]],6,2)</f>
        <v>10</v>
      </c>
      <c r="T1316" s="54" t="str">
        <f>VLOOKUP(Tabla1[[#This Row],[AREA]],Hoja1!A:B,2,FALSE)</f>
        <v>10. Personas mayores, familia y servicios sociales</v>
      </c>
      <c r="U1316" s="57" t="str">
        <f>MID(Tabla1[[#This Row],[Aplicación]],9,4)</f>
        <v>2314</v>
      </c>
      <c r="V1316" s="54" t="str">
        <f>VLOOKUP(Tabla1[[#This Row],[PROGRAMA]],Hoja1!A:B,2,FALSE)</f>
        <v>2314. Centro de programas juveniles</v>
      </c>
      <c r="W1316" s="57" t="str">
        <f>MID(Tabla1[[#This Row],[Aplicación]],14,2)</f>
        <v>21</v>
      </c>
      <c r="X1316" s="57" t="str">
        <f>MID(Tabla1[[#This Row],[Aplicación]],14,6)</f>
        <v>213</v>
      </c>
    </row>
    <row r="1317" spans="1:24" hidden="1" x14ac:dyDescent="0.25">
      <c r="A1317" s="60">
        <v>220240005918</v>
      </c>
      <c r="B1317" s="43" t="s">
        <v>390</v>
      </c>
      <c r="C1317" s="61">
        <v>45364</v>
      </c>
      <c r="D1317" s="60">
        <v>22024003355</v>
      </c>
      <c r="E1317" s="43" t="s">
        <v>1244</v>
      </c>
      <c r="F1317" s="62">
        <v>42214</v>
      </c>
      <c r="G1317" s="43" t="s">
        <v>564</v>
      </c>
      <c r="H1317" s="43" t="s">
        <v>2772</v>
      </c>
      <c r="I1317" s="60">
        <v>220</v>
      </c>
      <c r="J1317" s="43" t="s">
        <v>537</v>
      </c>
      <c r="K1317" s="43" t="s">
        <v>537</v>
      </c>
      <c r="L1317" s="43" t="s">
        <v>399</v>
      </c>
      <c r="M1317" s="43" t="s">
        <v>395</v>
      </c>
      <c r="N1317" s="43" t="s">
        <v>396</v>
      </c>
      <c r="O1317" s="52" t="s">
        <v>321</v>
      </c>
      <c r="P1317" s="63" t="s">
        <v>276</v>
      </c>
      <c r="Q1317" s="57" t="str">
        <f>MID(Tabla1[[#This Row],[Aplicación]],14,1)</f>
        <v>2</v>
      </c>
      <c r="R1317" s="35" t="s">
        <v>265</v>
      </c>
      <c r="S1317" s="57" t="str">
        <f>MID(Tabla1[[#This Row],[Aplicación]],6,2)</f>
        <v>09</v>
      </c>
      <c r="T1317" s="54" t="str">
        <f>VLOOKUP(Tabla1[[#This Row],[AREA]],Hoja1!A:B,2,FALSE)</f>
        <v>09. Turismo, eventos y marca ciudad</v>
      </c>
      <c r="U1317" s="57" t="str">
        <f>MID(Tabla1[[#This Row],[Aplicación]],9,4)</f>
        <v>4321</v>
      </c>
      <c r="V1317" s="54" t="str">
        <f>VLOOKUP(Tabla1[[#This Row],[PROGRAMA]],Hoja1!A:B,2,FALSE)</f>
        <v>4321. Turismo</v>
      </c>
      <c r="W1317" s="57" t="str">
        <f>MID(Tabla1[[#This Row],[Aplicación]],14,2)</f>
        <v>22</v>
      </c>
      <c r="X1317" s="57" t="str">
        <f>MID(Tabla1[[#This Row],[Aplicación]],14,6)</f>
        <v>22799</v>
      </c>
    </row>
    <row r="1318" spans="1:24" hidden="1" x14ac:dyDescent="0.25">
      <c r="A1318" s="60">
        <v>220240004049</v>
      </c>
      <c r="B1318" s="43" t="s">
        <v>673</v>
      </c>
      <c r="C1318" s="61">
        <v>45353</v>
      </c>
      <c r="D1318" s="60">
        <v>22024000633</v>
      </c>
      <c r="E1318" s="43" t="s">
        <v>1256</v>
      </c>
      <c r="F1318" s="62">
        <v>-1515.53</v>
      </c>
      <c r="G1318" s="43" t="s">
        <v>59</v>
      </c>
      <c r="H1318" s="43" t="s">
        <v>2773</v>
      </c>
      <c r="I1318" s="60">
        <v>220</v>
      </c>
      <c r="J1318" s="43" t="s">
        <v>398</v>
      </c>
      <c r="K1318" s="43" t="s">
        <v>398</v>
      </c>
      <c r="L1318" s="43" t="s">
        <v>399</v>
      </c>
      <c r="M1318" s="43" t="s">
        <v>585</v>
      </c>
      <c r="N1318" s="43" t="s">
        <v>539</v>
      </c>
      <c r="O1318" s="52" t="s">
        <v>326</v>
      </c>
      <c r="P1318" s="63" t="s">
        <v>276</v>
      </c>
      <c r="Q1318" s="57" t="str">
        <f>MID(Tabla1[[#This Row],[Aplicación]],14,1)</f>
        <v>2</v>
      </c>
      <c r="R1318" s="35" t="s">
        <v>265</v>
      </c>
      <c r="S1318" s="57" t="str">
        <f>MID(Tabla1[[#This Row],[Aplicación]],6,2)</f>
        <v>06</v>
      </c>
      <c r="T1318" s="54" t="str">
        <f>VLOOKUP(Tabla1[[#This Row],[AREA]],Hoja1!A:B,2,FALSE)</f>
        <v>06. Educación y cultura</v>
      </c>
      <c r="U1318" s="57" t="str">
        <f>MID(Tabla1[[#This Row],[Aplicación]],9,4)</f>
        <v>3261</v>
      </c>
      <c r="V1318" s="54" t="str">
        <f>VLOOKUP(Tabla1[[#This Row],[PROGRAMA]],Hoja1!A:B,2,FALSE)</f>
        <v>3261. Servicios complementarios de educación</v>
      </c>
      <c r="W1318" s="57" t="str">
        <f>MID(Tabla1[[#This Row],[Aplicación]],14,2)</f>
        <v>22</v>
      </c>
      <c r="X1318" s="57" t="str">
        <f>MID(Tabla1[[#This Row],[Aplicación]],14,6)</f>
        <v>22799</v>
      </c>
    </row>
    <row r="1319" spans="1:24" hidden="1" x14ac:dyDescent="0.25">
      <c r="A1319" s="60">
        <v>220240006261</v>
      </c>
      <c r="B1319" s="43" t="s">
        <v>673</v>
      </c>
      <c r="C1319" s="61">
        <v>45364</v>
      </c>
      <c r="D1319" s="60">
        <v>22024001963</v>
      </c>
      <c r="E1319" s="43" t="s">
        <v>1159</v>
      </c>
      <c r="F1319" s="62">
        <v>-474.06</v>
      </c>
      <c r="G1319" s="43" t="s">
        <v>717</v>
      </c>
      <c r="H1319" s="43" t="s">
        <v>790</v>
      </c>
      <c r="I1319" s="60">
        <v>220</v>
      </c>
      <c r="J1319" s="43" t="s">
        <v>719</v>
      </c>
      <c r="K1319" s="43" t="s">
        <v>720</v>
      </c>
      <c r="L1319" s="43" t="s">
        <v>399</v>
      </c>
      <c r="M1319" s="43" t="s">
        <v>395</v>
      </c>
      <c r="N1319" s="43" t="s">
        <v>396</v>
      </c>
      <c r="O1319" s="52" t="s">
        <v>321</v>
      </c>
      <c r="P1319" s="63" t="s">
        <v>276</v>
      </c>
      <c r="Q1319" s="57" t="str">
        <f>MID(Tabla1[[#This Row],[Aplicación]],14,1)</f>
        <v>2</v>
      </c>
      <c r="R1319" s="35" t="s">
        <v>265</v>
      </c>
      <c r="S1319" s="57" t="str">
        <f>MID(Tabla1[[#This Row],[Aplicación]],6,2)</f>
        <v>10</v>
      </c>
      <c r="T1319" s="54" t="str">
        <f>VLOOKUP(Tabla1[[#This Row],[AREA]],Hoja1!A:B,2,FALSE)</f>
        <v>10. Personas mayores, familia y servicios sociales</v>
      </c>
      <c r="U1319" s="57" t="str">
        <f>MID(Tabla1[[#This Row],[Aplicación]],9,4)</f>
        <v>2412</v>
      </c>
      <c r="V1319" s="54" t="str">
        <f>VLOOKUP(Tabla1[[#This Row],[PROGRAMA]],Hoja1!A:B,2,FALSE)</f>
        <v>2412. Formación para el empleo</v>
      </c>
      <c r="W1319" s="57" t="str">
        <f>MID(Tabla1[[#This Row],[Aplicación]],14,2)</f>
        <v>21</v>
      </c>
      <c r="X1319" s="57" t="str">
        <f>MID(Tabla1[[#This Row],[Aplicación]],14,6)</f>
        <v>213</v>
      </c>
    </row>
    <row r="1320" spans="1:24" hidden="1" x14ac:dyDescent="0.25">
      <c r="A1320" s="60">
        <v>220240006262</v>
      </c>
      <c r="B1320" s="43" t="s">
        <v>390</v>
      </c>
      <c r="C1320" s="61">
        <v>45364</v>
      </c>
      <c r="D1320" s="60">
        <v>22024003012</v>
      </c>
      <c r="E1320" s="43" t="s">
        <v>1159</v>
      </c>
      <c r="F1320" s="62">
        <v>191.42</v>
      </c>
      <c r="G1320" s="43" t="s">
        <v>717</v>
      </c>
      <c r="H1320" s="43" t="s">
        <v>2774</v>
      </c>
      <c r="I1320" s="60">
        <v>220</v>
      </c>
      <c r="J1320" s="43" t="s">
        <v>719</v>
      </c>
      <c r="K1320" s="43" t="s">
        <v>720</v>
      </c>
      <c r="L1320" s="43" t="s">
        <v>399</v>
      </c>
      <c r="M1320" s="43" t="s">
        <v>395</v>
      </c>
      <c r="N1320" s="43" t="s">
        <v>396</v>
      </c>
      <c r="O1320" s="52" t="s">
        <v>321</v>
      </c>
      <c r="P1320" s="63" t="s">
        <v>276</v>
      </c>
      <c r="Q1320" s="57" t="str">
        <f>MID(Tabla1[[#This Row],[Aplicación]],14,1)</f>
        <v>2</v>
      </c>
      <c r="R1320" s="35" t="s">
        <v>265</v>
      </c>
      <c r="S1320" s="57" t="str">
        <f>MID(Tabla1[[#This Row],[Aplicación]],6,2)</f>
        <v>10</v>
      </c>
      <c r="T1320" s="54" t="str">
        <f>VLOOKUP(Tabla1[[#This Row],[AREA]],Hoja1!A:B,2,FALSE)</f>
        <v>10. Personas mayores, familia y servicios sociales</v>
      </c>
      <c r="U1320" s="57" t="str">
        <f>MID(Tabla1[[#This Row],[Aplicación]],9,4)</f>
        <v>2412</v>
      </c>
      <c r="V1320" s="54" t="str">
        <f>VLOOKUP(Tabla1[[#This Row],[PROGRAMA]],Hoja1!A:B,2,FALSE)</f>
        <v>2412. Formación para el empleo</v>
      </c>
      <c r="W1320" s="57" t="str">
        <f>MID(Tabla1[[#This Row],[Aplicación]],14,2)</f>
        <v>21</v>
      </c>
      <c r="X1320" s="57" t="str">
        <f>MID(Tabla1[[#This Row],[Aplicación]],14,6)</f>
        <v>213</v>
      </c>
    </row>
    <row r="1321" spans="1:24" hidden="1" x14ac:dyDescent="0.25">
      <c r="A1321" s="60">
        <v>220240006262</v>
      </c>
      <c r="B1321" s="43" t="s">
        <v>390</v>
      </c>
      <c r="C1321" s="61">
        <v>45364</v>
      </c>
      <c r="D1321" s="60">
        <v>22024003011</v>
      </c>
      <c r="E1321" s="43" t="s">
        <v>1159</v>
      </c>
      <c r="F1321" s="62">
        <v>91.15</v>
      </c>
      <c r="G1321" s="43" t="s">
        <v>717</v>
      </c>
      <c r="H1321" s="43" t="s">
        <v>2774</v>
      </c>
      <c r="I1321" s="60">
        <v>220</v>
      </c>
      <c r="J1321" s="43" t="s">
        <v>719</v>
      </c>
      <c r="K1321" s="43" t="s">
        <v>720</v>
      </c>
      <c r="L1321" s="43" t="s">
        <v>399</v>
      </c>
      <c r="M1321" s="43" t="s">
        <v>395</v>
      </c>
      <c r="N1321" s="43" t="s">
        <v>396</v>
      </c>
      <c r="O1321" s="52" t="s">
        <v>321</v>
      </c>
      <c r="P1321" s="63" t="s">
        <v>276</v>
      </c>
      <c r="Q1321" s="57" t="str">
        <f>MID(Tabla1[[#This Row],[Aplicación]],14,1)</f>
        <v>2</v>
      </c>
      <c r="R1321" s="35" t="s">
        <v>265</v>
      </c>
      <c r="S1321" s="57" t="str">
        <f>MID(Tabla1[[#This Row],[Aplicación]],6,2)</f>
        <v>10</v>
      </c>
      <c r="T1321" s="54" t="str">
        <f>VLOOKUP(Tabla1[[#This Row],[AREA]],Hoja1!A:B,2,FALSE)</f>
        <v>10. Personas mayores, familia y servicios sociales</v>
      </c>
      <c r="U1321" s="57" t="str">
        <f>MID(Tabla1[[#This Row],[Aplicación]],9,4)</f>
        <v>2412</v>
      </c>
      <c r="V1321" s="54" t="str">
        <f>VLOOKUP(Tabla1[[#This Row],[PROGRAMA]],Hoja1!A:B,2,FALSE)</f>
        <v>2412. Formación para el empleo</v>
      </c>
      <c r="W1321" s="57" t="str">
        <f>MID(Tabla1[[#This Row],[Aplicación]],14,2)</f>
        <v>21</v>
      </c>
      <c r="X1321" s="57" t="str">
        <f>MID(Tabla1[[#This Row],[Aplicación]],14,6)</f>
        <v>213</v>
      </c>
    </row>
    <row r="1322" spans="1:24" hidden="1" x14ac:dyDescent="0.25">
      <c r="A1322" s="60">
        <v>220240006262</v>
      </c>
      <c r="B1322" s="43" t="s">
        <v>390</v>
      </c>
      <c r="C1322" s="61">
        <v>45364</v>
      </c>
      <c r="D1322" s="60">
        <v>22024003010</v>
      </c>
      <c r="E1322" s="43" t="s">
        <v>1159</v>
      </c>
      <c r="F1322" s="62">
        <v>79</v>
      </c>
      <c r="G1322" s="43" t="s">
        <v>717</v>
      </c>
      <c r="H1322" s="43" t="s">
        <v>2774</v>
      </c>
      <c r="I1322" s="60">
        <v>220</v>
      </c>
      <c r="J1322" s="43" t="s">
        <v>719</v>
      </c>
      <c r="K1322" s="43" t="s">
        <v>720</v>
      </c>
      <c r="L1322" s="43" t="s">
        <v>399</v>
      </c>
      <c r="M1322" s="43" t="s">
        <v>395</v>
      </c>
      <c r="N1322" s="43" t="s">
        <v>396</v>
      </c>
      <c r="O1322" s="52" t="s">
        <v>321</v>
      </c>
      <c r="P1322" s="63" t="s">
        <v>276</v>
      </c>
      <c r="Q1322" s="57" t="str">
        <f>MID(Tabla1[[#This Row],[Aplicación]],14,1)</f>
        <v>2</v>
      </c>
      <c r="R1322" s="35" t="s">
        <v>265</v>
      </c>
      <c r="S1322" s="57" t="str">
        <f>MID(Tabla1[[#This Row],[Aplicación]],6,2)</f>
        <v>10</v>
      </c>
      <c r="T1322" s="54" t="str">
        <f>VLOOKUP(Tabla1[[#This Row],[AREA]],Hoja1!A:B,2,FALSE)</f>
        <v>10. Personas mayores, familia y servicios sociales</v>
      </c>
      <c r="U1322" s="57" t="str">
        <f>MID(Tabla1[[#This Row],[Aplicación]],9,4)</f>
        <v>2412</v>
      </c>
      <c r="V1322" s="54" t="str">
        <f>VLOOKUP(Tabla1[[#This Row],[PROGRAMA]],Hoja1!A:B,2,FALSE)</f>
        <v>2412. Formación para el empleo</v>
      </c>
      <c r="W1322" s="57" t="str">
        <f>MID(Tabla1[[#This Row],[Aplicación]],14,2)</f>
        <v>21</v>
      </c>
      <c r="X1322" s="57" t="str">
        <f>MID(Tabla1[[#This Row],[Aplicación]],14,6)</f>
        <v>213</v>
      </c>
    </row>
    <row r="1323" spans="1:24" hidden="1" x14ac:dyDescent="0.25">
      <c r="A1323" s="60">
        <v>220240006262</v>
      </c>
      <c r="B1323" s="43" t="s">
        <v>390</v>
      </c>
      <c r="C1323" s="61">
        <v>45364</v>
      </c>
      <c r="D1323" s="60">
        <v>22024003013</v>
      </c>
      <c r="E1323" s="43" t="s">
        <v>1159</v>
      </c>
      <c r="F1323" s="62">
        <v>72.92</v>
      </c>
      <c r="G1323" s="43" t="s">
        <v>717</v>
      </c>
      <c r="H1323" s="43" t="s">
        <v>2774</v>
      </c>
      <c r="I1323" s="60">
        <v>220</v>
      </c>
      <c r="J1323" s="43" t="s">
        <v>719</v>
      </c>
      <c r="K1323" s="43" t="s">
        <v>720</v>
      </c>
      <c r="L1323" s="43" t="s">
        <v>399</v>
      </c>
      <c r="M1323" s="43" t="s">
        <v>395</v>
      </c>
      <c r="N1323" s="43" t="s">
        <v>396</v>
      </c>
      <c r="O1323" s="52" t="s">
        <v>321</v>
      </c>
      <c r="P1323" s="63" t="s">
        <v>276</v>
      </c>
      <c r="Q1323" s="57" t="str">
        <f>MID(Tabla1[[#This Row],[Aplicación]],14,1)</f>
        <v>2</v>
      </c>
      <c r="R1323" s="35" t="s">
        <v>265</v>
      </c>
      <c r="S1323" s="57" t="str">
        <f>MID(Tabla1[[#This Row],[Aplicación]],6,2)</f>
        <v>10</v>
      </c>
      <c r="T1323" s="54" t="str">
        <f>VLOOKUP(Tabla1[[#This Row],[AREA]],Hoja1!A:B,2,FALSE)</f>
        <v>10. Personas mayores, familia y servicios sociales</v>
      </c>
      <c r="U1323" s="57" t="str">
        <f>MID(Tabla1[[#This Row],[Aplicación]],9,4)</f>
        <v>2412</v>
      </c>
      <c r="V1323" s="54" t="str">
        <f>VLOOKUP(Tabla1[[#This Row],[PROGRAMA]],Hoja1!A:B,2,FALSE)</f>
        <v>2412. Formación para el empleo</v>
      </c>
      <c r="W1323" s="57" t="str">
        <f>MID(Tabla1[[#This Row],[Aplicación]],14,2)</f>
        <v>21</v>
      </c>
      <c r="X1323" s="57" t="str">
        <f>MID(Tabla1[[#This Row],[Aplicación]],14,6)</f>
        <v>213</v>
      </c>
    </row>
    <row r="1324" spans="1:24" hidden="1" x14ac:dyDescent="0.25">
      <c r="A1324" s="60">
        <v>220240005079</v>
      </c>
      <c r="B1324" s="43" t="s">
        <v>390</v>
      </c>
      <c r="C1324" s="61">
        <v>45358</v>
      </c>
      <c r="D1324" s="60">
        <v>22024002952</v>
      </c>
      <c r="E1324" s="43" t="s">
        <v>1158</v>
      </c>
      <c r="F1324" s="62">
        <v>225.06</v>
      </c>
      <c r="G1324" s="43" t="s">
        <v>20</v>
      </c>
      <c r="H1324" s="43" t="s">
        <v>2775</v>
      </c>
      <c r="I1324" s="60">
        <v>220</v>
      </c>
      <c r="J1324" s="43" t="s">
        <v>398</v>
      </c>
      <c r="K1324" s="43" t="s">
        <v>398</v>
      </c>
      <c r="L1324" s="43" t="s">
        <v>413</v>
      </c>
      <c r="M1324" s="43" t="s">
        <v>585</v>
      </c>
      <c r="N1324" s="43" t="s">
        <v>539</v>
      </c>
      <c r="O1324" s="52" t="s">
        <v>326</v>
      </c>
      <c r="P1324" s="63" t="s">
        <v>276</v>
      </c>
      <c r="Q1324" s="57" t="str">
        <f>MID(Tabla1[[#This Row],[Aplicación]],14,1)</f>
        <v>2</v>
      </c>
      <c r="R1324" s="35" t="s">
        <v>265</v>
      </c>
      <c r="S1324" s="57" t="str">
        <f>MID(Tabla1[[#This Row],[Aplicación]],6,2)</f>
        <v>10</v>
      </c>
      <c r="T1324" s="54" t="str">
        <f>VLOOKUP(Tabla1[[#This Row],[AREA]],Hoja1!A:B,2,FALSE)</f>
        <v>10. Personas mayores, familia y servicios sociales</v>
      </c>
      <c r="U1324" s="57" t="str">
        <f>MID(Tabla1[[#This Row],[Aplicación]],9,4)</f>
        <v>2312</v>
      </c>
      <c r="V1324" s="54" t="str">
        <f>VLOOKUP(Tabla1[[#This Row],[PROGRAMA]],Hoja1!A:B,2,FALSE)</f>
        <v>2312. Iniciativas sociales</v>
      </c>
      <c r="W1324" s="57" t="str">
        <f>MID(Tabla1[[#This Row],[Aplicación]],14,2)</f>
        <v>21</v>
      </c>
      <c r="X1324" s="57" t="str">
        <f>MID(Tabla1[[#This Row],[Aplicación]],14,6)</f>
        <v>213</v>
      </c>
    </row>
    <row r="1325" spans="1:24" hidden="1" x14ac:dyDescent="0.25">
      <c r="A1325" s="60">
        <v>220240003112</v>
      </c>
      <c r="B1325" s="43" t="s">
        <v>390</v>
      </c>
      <c r="C1325" s="61">
        <v>45343</v>
      </c>
      <c r="D1325" s="60">
        <v>22024000042</v>
      </c>
      <c r="E1325" s="43" t="s">
        <v>1201</v>
      </c>
      <c r="F1325" s="62">
        <v>15840</v>
      </c>
      <c r="G1325" s="43" t="s">
        <v>2776</v>
      </c>
      <c r="H1325" s="43" t="s">
        <v>2777</v>
      </c>
      <c r="I1325" s="60">
        <v>220</v>
      </c>
      <c r="J1325" s="43" t="s">
        <v>398</v>
      </c>
      <c r="K1325" s="43" t="s">
        <v>398</v>
      </c>
      <c r="L1325" s="43" t="s">
        <v>399</v>
      </c>
      <c r="M1325" s="43" t="s">
        <v>585</v>
      </c>
      <c r="N1325" s="43" t="s">
        <v>539</v>
      </c>
      <c r="O1325" s="52" t="s">
        <v>326</v>
      </c>
      <c r="P1325" s="63" t="s">
        <v>276</v>
      </c>
      <c r="Q1325" s="57" t="str">
        <f>MID(Tabla1[[#This Row],[Aplicación]],14,1)</f>
        <v>2</v>
      </c>
      <c r="R1325" s="35" t="s">
        <v>265</v>
      </c>
      <c r="S1325" s="57" t="str">
        <f>MID(Tabla1[[#This Row],[Aplicación]],6,2)</f>
        <v>11</v>
      </c>
      <c r="T1325" s="54" t="str">
        <f>VLOOKUP(Tabla1[[#This Row],[AREA]],Hoja1!A:B,2,FALSE)</f>
        <v>11. Salud pública y seguridad ciudadana</v>
      </c>
      <c r="U1325" s="57" t="str">
        <f>MID(Tabla1[[#This Row],[Aplicación]],9,4)</f>
        <v>1621</v>
      </c>
      <c r="V1325" s="54" t="str">
        <f>VLOOKUP(Tabla1[[#This Row],[PROGRAMA]],Hoja1!A:B,2,FALSE)</f>
        <v>1621. Recogida de residuos</v>
      </c>
      <c r="W1325" s="57" t="str">
        <f>MID(Tabla1[[#This Row],[Aplicación]],14,2)</f>
        <v>22</v>
      </c>
      <c r="X1325" s="57" t="str">
        <f>MID(Tabla1[[#This Row],[Aplicación]],14,6)</f>
        <v>22700</v>
      </c>
    </row>
    <row r="1326" spans="1:24" hidden="1" x14ac:dyDescent="0.25">
      <c r="A1326" s="60">
        <v>220240008444</v>
      </c>
      <c r="B1326" s="43" t="s">
        <v>390</v>
      </c>
      <c r="C1326" s="61">
        <v>45373</v>
      </c>
      <c r="D1326" s="60">
        <v>22024003430</v>
      </c>
      <c r="E1326" s="43" t="s">
        <v>1490</v>
      </c>
      <c r="F1326" s="62">
        <v>15851</v>
      </c>
      <c r="G1326" s="43" t="s">
        <v>2778</v>
      </c>
      <c r="H1326" s="43" t="s">
        <v>2779</v>
      </c>
      <c r="I1326" s="60">
        <v>220</v>
      </c>
      <c r="J1326" s="43" t="s">
        <v>398</v>
      </c>
      <c r="K1326" s="43" t="s">
        <v>398</v>
      </c>
      <c r="L1326" s="43" t="s">
        <v>413</v>
      </c>
      <c r="M1326" s="43" t="s">
        <v>585</v>
      </c>
      <c r="N1326" s="43" t="s">
        <v>539</v>
      </c>
      <c r="O1326" s="52" t="s">
        <v>326</v>
      </c>
      <c r="P1326" s="63" t="s">
        <v>276</v>
      </c>
      <c r="Q1326" s="57" t="str">
        <f>MID(Tabla1[[#This Row],[Aplicación]],14,1)</f>
        <v>2</v>
      </c>
      <c r="R1326" s="35" t="s">
        <v>265</v>
      </c>
      <c r="S1326" s="57" t="str">
        <f>MID(Tabla1[[#This Row],[Aplicación]],6,2)</f>
        <v>06</v>
      </c>
      <c r="T1326" s="54" t="str">
        <f>VLOOKUP(Tabla1[[#This Row],[AREA]],Hoja1!A:B,2,FALSE)</f>
        <v>06. Educación y cultura</v>
      </c>
      <c r="U1326" s="57" t="str">
        <f>MID(Tabla1[[#This Row],[Aplicación]],9,4)</f>
        <v>3341</v>
      </c>
      <c r="V1326" s="54" t="str">
        <f>VLOOKUP(Tabla1[[#This Row],[PROGRAMA]],Hoja1!A:B,2,FALSE)</f>
        <v>3341. Coordinación de políticas culturales</v>
      </c>
      <c r="W1326" s="57" t="str">
        <f>MID(Tabla1[[#This Row],[Aplicación]],14,2)</f>
        <v>22</v>
      </c>
      <c r="X1326" s="57" t="str">
        <f>MID(Tabla1[[#This Row],[Aplicación]],14,6)</f>
        <v>22699</v>
      </c>
    </row>
    <row r="1327" spans="1:24" hidden="1" x14ac:dyDescent="0.25">
      <c r="A1327" s="60">
        <v>220240006906</v>
      </c>
      <c r="B1327" s="43" t="s">
        <v>702</v>
      </c>
      <c r="C1327" s="61">
        <v>45369</v>
      </c>
      <c r="D1327" s="60">
        <v>22024001013</v>
      </c>
      <c r="E1327" s="43" t="s">
        <v>1423</v>
      </c>
      <c r="F1327" s="62">
        <v>62.62</v>
      </c>
      <c r="G1327" s="43" t="s">
        <v>814</v>
      </c>
      <c r="H1327" s="43" t="s">
        <v>2780</v>
      </c>
      <c r="I1327" s="60">
        <v>300</v>
      </c>
      <c r="J1327" s="43" t="s">
        <v>420</v>
      </c>
      <c r="K1327" s="43" t="s">
        <v>420</v>
      </c>
      <c r="L1327" s="43" t="s">
        <v>413</v>
      </c>
      <c r="M1327" s="43" t="s">
        <v>395</v>
      </c>
      <c r="N1327" s="43" t="s">
        <v>396</v>
      </c>
      <c r="O1327" s="52" t="s">
        <v>325</v>
      </c>
      <c r="P1327" s="63" t="s">
        <v>276</v>
      </c>
      <c r="Q1327" s="57" t="str">
        <f>MID(Tabla1[[#This Row],[Aplicación]],14,1)</f>
        <v>2</v>
      </c>
      <c r="R1327" s="35" t="s">
        <v>265</v>
      </c>
      <c r="S1327" s="57" t="str">
        <f>MID(Tabla1[[#This Row],[Aplicación]],6,2)</f>
        <v>11</v>
      </c>
      <c r="T1327" s="54" t="str">
        <f>VLOOKUP(Tabla1[[#This Row],[AREA]],Hoja1!A:B,2,FALSE)</f>
        <v>11. Salud pública y seguridad ciudadana</v>
      </c>
      <c r="U1327" s="57" t="str">
        <f>MID(Tabla1[[#This Row],[Aplicación]],9,4)</f>
        <v>1321</v>
      </c>
      <c r="V1327" s="54" t="str">
        <f>VLOOKUP(Tabla1[[#This Row],[PROGRAMA]],Hoja1!A:B,2,FALSE)</f>
        <v>1321. Policía municipal</v>
      </c>
      <c r="W1327" s="57" t="str">
        <f>MID(Tabla1[[#This Row],[Aplicación]],14,2)</f>
        <v>21</v>
      </c>
      <c r="X1327" s="57" t="str">
        <f>MID(Tabla1[[#This Row],[Aplicación]],14,6)</f>
        <v>214</v>
      </c>
    </row>
    <row r="1328" spans="1:24" hidden="1" x14ac:dyDescent="0.25">
      <c r="A1328" s="60">
        <v>220240001600</v>
      </c>
      <c r="B1328" s="43" t="s">
        <v>702</v>
      </c>
      <c r="C1328" s="61">
        <v>45341</v>
      </c>
      <c r="D1328" s="60">
        <v>22024000749</v>
      </c>
      <c r="E1328" s="43" t="s">
        <v>1290</v>
      </c>
      <c r="F1328" s="62">
        <v>38.74</v>
      </c>
      <c r="G1328" s="43" t="s">
        <v>815</v>
      </c>
      <c r="H1328" s="43" t="s">
        <v>2781</v>
      </c>
      <c r="I1328" s="60">
        <v>300</v>
      </c>
      <c r="J1328" s="43" t="s">
        <v>398</v>
      </c>
      <c r="K1328" s="43" t="s">
        <v>398</v>
      </c>
      <c r="L1328" s="43" t="s">
        <v>413</v>
      </c>
      <c r="M1328" s="43" t="s">
        <v>395</v>
      </c>
      <c r="N1328" s="43" t="s">
        <v>396</v>
      </c>
      <c r="O1328" s="52" t="s">
        <v>325</v>
      </c>
      <c r="P1328" s="63" t="s">
        <v>276</v>
      </c>
      <c r="Q1328" s="57" t="str">
        <f>MID(Tabla1[[#This Row],[Aplicación]],14,1)</f>
        <v>2</v>
      </c>
      <c r="R1328" s="35" t="s">
        <v>265</v>
      </c>
      <c r="S1328" s="57" t="str">
        <f>MID(Tabla1[[#This Row],[Aplicación]],6,2)</f>
        <v>02</v>
      </c>
      <c r="T1328" s="54" t="str">
        <f>VLOOKUP(Tabla1[[#This Row],[AREA]],Hoja1!A:B,2,FALSE)</f>
        <v>02. Urbanismo y vivienda</v>
      </c>
      <c r="U1328" s="57" t="str">
        <f>MID(Tabla1[[#This Row],[Aplicación]],9,4)</f>
        <v>9332</v>
      </c>
      <c r="V1328" s="54" t="str">
        <f>VLOOKUP(Tabla1[[#This Row],[PROGRAMA]],Hoja1!A:B,2,FALSE)</f>
        <v>9332. Mantenimiento de edificios e instalaciones municipales</v>
      </c>
      <c r="W1328" s="57" t="str">
        <f>MID(Tabla1[[#This Row],[Aplicación]],14,2)</f>
        <v>21</v>
      </c>
      <c r="X1328" s="57" t="str">
        <f>MID(Tabla1[[#This Row],[Aplicación]],14,6)</f>
        <v>212</v>
      </c>
    </row>
    <row r="1329" spans="1:24" hidden="1" x14ac:dyDescent="0.25">
      <c r="A1329" s="60">
        <v>220240004322</v>
      </c>
      <c r="B1329" s="43" t="s">
        <v>702</v>
      </c>
      <c r="C1329" s="61">
        <v>45356</v>
      </c>
      <c r="D1329" s="60">
        <v>22024000749</v>
      </c>
      <c r="E1329" s="43" t="s">
        <v>1290</v>
      </c>
      <c r="F1329" s="62">
        <v>830.4</v>
      </c>
      <c r="G1329" s="43" t="s">
        <v>815</v>
      </c>
      <c r="H1329" s="43" t="s">
        <v>2782</v>
      </c>
      <c r="I1329" s="60">
        <v>300</v>
      </c>
      <c r="J1329" s="43" t="s">
        <v>398</v>
      </c>
      <c r="K1329" s="43" t="s">
        <v>398</v>
      </c>
      <c r="L1329" s="43" t="s">
        <v>413</v>
      </c>
      <c r="M1329" s="43" t="s">
        <v>395</v>
      </c>
      <c r="N1329" s="43" t="s">
        <v>396</v>
      </c>
      <c r="O1329" s="52" t="s">
        <v>325</v>
      </c>
      <c r="P1329" s="63" t="s">
        <v>276</v>
      </c>
      <c r="Q1329" s="57" t="str">
        <f>MID(Tabla1[[#This Row],[Aplicación]],14,1)</f>
        <v>2</v>
      </c>
      <c r="R1329" s="35" t="s">
        <v>265</v>
      </c>
      <c r="S1329" s="57" t="str">
        <f>MID(Tabla1[[#This Row],[Aplicación]],6,2)</f>
        <v>02</v>
      </c>
      <c r="T1329" s="54" t="str">
        <f>VLOOKUP(Tabla1[[#This Row],[AREA]],Hoja1!A:B,2,FALSE)</f>
        <v>02. Urbanismo y vivienda</v>
      </c>
      <c r="U1329" s="57" t="str">
        <f>MID(Tabla1[[#This Row],[Aplicación]],9,4)</f>
        <v>9332</v>
      </c>
      <c r="V1329" s="54" t="str">
        <f>VLOOKUP(Tabla1[[#This Row],[PROGRAMA]],Hoja1!A:B,2,FALSE)</f>
        <v>9332. Mantenimiento de edificios e instalaciones municipales</v>
      </c>
      <c r="W1329" s="57" t="str">
        <f>MID(Tabla1[[#This Row],[Aplicación]],14,2)</f>
        <v>21</v>
      </c>
      <c r="X1329" s="57" t="str">
        <f>MID(Tabla1[[#This Row],[Aplicación]],14,6)</f>
        <v>212</v>
      </c>
    </row>
    <row r="1330" spans="1:24" hidden="1" x14ac:dyDescent="0.25">
      <c r="A1330" s="60">
        <v>220240008514</v>
      </c>
      <c r="B1330" s="43" t="s">
        <v>702</v>
      </c>
      <c r="C1330" s="61">
        <v>45377</v>
      </c>
      <c r="D1330" s="60">
        <v>22024000078</v>
      </c>
      <c r="E1330" s="43" t="s">
        <v>1293</v>
      </c>
      <c r="F1330" s="62">
        <v>382.57</v>
      </c>
      <c r="G1330" s="43" t="s">
        <v>815</v>
      </c>
      <c r="H1330" s="43" t="s">
        <v>2783</v>
      </c>
      <c r="I1330" s="60">
        <v>300</v>
      </c>
      <c r="J1330" s="43" t="s">
        <v>398</v>
      </c>
      <c r="K1330" s="43" t="s">
        <v>398</v>
      </c>
      <c r="L1330" s="43" t="s">
        <v>413</v>
      </c>
      <c r="M1330" s="43" t="s">
        <v>395</v>
      </c>
      <c r="N1330" s="43" t="s">
        <v>396</v>
      </c>
      <c r="O1330" s="52" t="s">
        <v>325</v>
      </c>
      <c r="P1330" s="63" t="s">
        <v>276</v>
      </c>
      <c r="Q1330" s="57" t="str">
        <f>MID(Tabla1[[#This Row],[Aplicación]],14,1)</f>
        <v>2</v>
      </c>
      <c r="R1330" s="35" t="s">
        <v>265</v>
      </c>
      <c r="S1330" s="57" t="str">
        <f>MID(Tabla1[[#This Row],[Aplicación]],6,2)</f>
        <v>03</v>
      </c>
      <c r="T1330" s="54" t="str">
        <f>VLOOKUP(Tabla1[[#This Row],[AREA]],Hoja1!A:B,2,FALSE)</f>
        <v>03. Participación ciudadana y deportes</v>
      </c>
      <c r="U1330" s="57" t="str">
        <f>MID(Tabla1[[#This Row],[Aplicación]],9,4)</f>
        <v>9241</v>
      </c>
      <c r="V1330" s="54" t="str">
        <f>VLOOKUP(Tabla1[[#This Row],[PROGRAMA]],Hoja1!A:B,2,FALSE)</f>
        <v>9241. Participación ciudadana</v>
      </c>
      <c r="W1330" s="57" t="str">
        <f>MID(Tabla1[[#This Row],[Aplicación]],14,2)</f>
        <v>21</v>
      </c>
      <c r="X1330" s="57" t="str">
        <f>MID(Tabla1[[#This Row],[Aplicación]],14,6)</f>
        <v>212</v>
      </c>
    </row>
    <row r="1331" spans="1:24" hidden="1" x14ac:dyDescent="0.25">
      <c r="A1331" s="60">
        <v>220240003308</v>
      </c>
      <c r="B1331" s="43" t="s">
        <v>390</v>
      </c>
      <c r="C1331" s="61">
        <v>45345</v>
      </c>
      <c r="D1331" s="60">
        <v>22024001563</v>
      </c>
      <c r="E1331" s="43" t="s">
        <v>1364</v>
      </c>
      <c r="F1331" s="62">
        <v>16335</v>
      </c>
      <c r="G1331" s="43" t="s">
        <v>990</v>
      </c>
      <c r="H1331" s="43" t="s">
        <v>2784</v>
      </c>
      <c r="I1331" s="60">
        <v>220</v>
      </c>
      <c r="J1331" s="43" t="s">
        <v>393</v>
      </c>
      <c r="K1331" s="43" t="s">
        <v>393</v>
      </c>
      <c r="L1331" s="43" t="s">
        <v>399</v>
      </c>
      <c r="M1331" s="43" t="s">
        <v>585</v>
      </c>
      <c r="N1331" s="43" t="s">
        <v>539</v>
      </c>
      <c r="O1331" s="52" t="s">
        <v>326</v>
      </c>
      <c r="P1331" s="63" t="s">
        <v>276</v>
      </c>
      <c r="Q1331" s="57" t="str">
        <f>MID(Tabla1[[#This Row],[Aplicación]],14,1)</f>
        <v>2</v>
      </c>
      <c r="R1331" s="35" t="s">
        <v>265</v>
      </c>
      <c r="S1331" s="57" t="str">
        <f>MID(Tabla1[[#This Row],[Aplicación]],6,2)</f>
        <v>11</v>
      </c>
      <c r="T1331" s="54" t="str">
        <f>VLOOKUP(Tabla1[[#This Row],[AREA]],Hoja1!A:B,2,FALSE)</f>
        <v>11. Salud pública y seguridad ciudadana</v>
      </c>
      <c r="U1331" s="57" t="str">
        <f>MID(Tabla1[[#This Row],[Aplicación]],9,4)</f>
        <v>1621</v>
      </c>
      <c r="V1331" s="54" t="str">
        <f>VLOOKUP(Tabla1[[#This Row],[PROGRAMA]],Hoja1!A:B,2,FALSE)</f>
        <v>1621. Recogida de residuos</v>
      </c>
      <c r="W1331" s="57" t="str">
        <f>MID(Tabla1[[#This Row],[Aplicación]],14,2)</f>
        <v>22</v>
      </c>
      <c r="X1331" s="57" t="str">
        <f>MID(Tabla1[[#This Row],[Aplicación]],14,6)</f>
        <v>22706</v>
      </c>
    </row>
    <row r="1332" spans="1:24" hidden="1" x14ac:dyDescent="0.25">
      <c r="A1332" s="60">
        <v>220240004306</v>
      </c>
      <c r="B1332" s="43" t="s">
        <v>702</v>
      </c>
      <c r="C1332" s="61">
        <v>45356</v>
      </c>
      <c r="D1332" s="60">
        <v>22024000941</v>
      </c>
      <c r="E1332" s="43" t="s">
        <v>1452</v>
      </c>
      <c r="F1332" s="62">
        <v>233.3</v>
      </c>
      <c r="G1332" s="43" t="s">
        <v>815</v>
      </c>
      <c r="H1332" s="43" t="s">
        <v>2785</v>
      </c>
      <c r="I1332" s="60">
        <v>300</v>
      </c>
      <c r="J1332" s="43" t="s">
        <v>398</v>
      </c>
      <c r="K1332" s="43" t="s">
        <v>398</v>
      </c>
      <c r="L1332" s="43" t="s">
        <v>413</v>
      </c>
      <c r="M1332" s="43" t="s">
        <v>395</v>
      </c>
      <c r="N1332" s="43" t="s">
        <v>396</v>
      </c>
      <c r="O1332" s="52" t="s">
        <v>325</v>
      </c>
      <c r="P1332" s="63" t="s">
        <v>276</v>
      </c>
      <c r="Q1332" s="57" t="str">
        <f>MID(Tabla1[[#This Row],[Aplicación]],14,1)</f>
        <v>2</v>
      </c>
      <c r="R1332" s="35" t="s">
        <v>265</v>
      </c>
      <c r="S1332" s="57" t="str">
        <f>MID(Tabla1[[#This Row],[Aplicación]],6,2)</f>
        <v>06</v>
      </c>
      <c r="T1332" s="54" t="str">
        <f>VLOOKUP(Tabla1[[#This Row],[AREA]],Hoja1!A:B,2,FALSE)</f>
        <v>06. Educación y cultura</v>
      </c>
      <c r="U1332" s="57" t="str">
        <f>MID(Tabla1[[#This Row],[Aplicación]],9,4)</f>
        <v>3321</v>
      </c>
      <c r="V1332" s="54" t="str">
        <f>VLOOKUP(Tabla1[[#This Row],[PROGRAMA]],Hoja1!A:B,2,FALSE)</f>
        <v>3321. Bibliotecas públicas</v>
      </c>
      <c r="W1332" s="57" t="str">
        <f>MID(Tabla1[[#This Row],[Aplicación]],14,2)</f>
        <v>21</v>
      </c>
      <c r="X1332" s="57" t="str">
        <f>MID(Tabla1[[#This Row],[Aplicación]],14,6)</f>
        <v>212</v>
      </c>
    </row>
    <row r="1333" spans="1:24" hidden="1" x14ac:dyDescent="0.25">
      <c r="A1333" s="60">
        <v>220240004324</v>
      </c>
      <c r="B1333" s="43" t="s">
        <v>702</v>
      </c>
      <c r="C1333" s="61">
        <v>45356</v>
      </c>
      <c r="D1333" s="60">
        <v>22024000940</v>
      </c>
      <c r="E1333" s="43" t="s">
        <v>1285</v>
      </c>
      <c r="F1333" s="62">
        <v>205.97</v>
      </c>
      <c r="G1333" s="43" t="s">
        <v>815</v>
      </c>
      <c r="H1333" s="43" t="s">
        <v>2786</v>
      </c>
      <c r="I1333" s="60">
        <v>300</v>
      </c>
      <c r="J1333" s="43" t="s">
        <v>398</v>
      </c>
      <c r="K1333" s="43" t="s">
        <v>398</v>
      </c>
      <c r="L1333" s="43" t="s">
        <v>413</v>
      </c>
      <c r="M1333" s="43" t="s">
        <v>395</v>
      </c>
      <c r="N1333" s="43" t="s">
        <v>396</v>
      </c>
      <c r="O1333" s="52" t="s">
        <v>325</v>
      </c>
      <c r="P1333" s="63" t="s">
        <v>276</v>
      </c>
      <c r="Q1333" s="57" t="str">
        <f>MID(Tabla1[[#This Row],[Aplicación]],14,1)</f>
        <v>2</v>
      </c>
      <c r="R1333" s="35" t="s">
        <v>265</v>
      </c>
      <c r="S1333" s="57" t="str">
        <f>MID(Tabla1[[#This Row],[Aplicación]],6,2)</f>
        <v>06</v>
      </c>
      <c r="T1333" s="54" t="str">
        <f>VLOOKUP(Tabla1[[#This Row],[AREA]],Hoja1!A:B,2,FALSE)</f>
        <v>06. Educación y cultura</v>
      </c>
      <c r="U1333" s="57" t="str">
        <f>MID(Tabla1[[#This Row],[Aplicación]],9,4)</f>
        <v>3232</v>
      </c>
      <c r="V1333" s="54" t="str">
        <f>VLOOKUP(Tabla1[[#This Row],[PROGRAMA]],Hoja1!A:B,2,FALSE)</f>
        <v>3232. Conservación y mantenimiento centros educación infantil y primaria</v>
      </c>
      <c r="W1333" s="57" t="str">
        <f>MID(Tabla1[[#This Row],[Aplicación]],14,2)</f>
        <v>21</v>
      </c>
      <c r="X1333" s="57" t="str">
        <f>MID(Tabla1[[#This Row],[Aplicación]],14,6)</f>
        <v>212</v>
      </c>
    </row>
    <row r="1334" spans="1:24" hidden="1" x14ac:dyDescent="0.25">
      <c r="A1334" s="60">
        <v>220240003481</v>
      </c>
      <c r="B1334" s="43" t="s">
        <v>702</v>
      </c>
      <c r="C1334" s="61">
        <v>45350</v>
      </c>
      <c r="D1334" s="60">
        <v>22024000942</v>
      </c>
      <c r="E1334" s="43" t="s">
        <v>1411</v>
      </c>
      <c r="F1334" s="62">
        <v>29.29</v>
      </c>
      <c r="G1334" s="43" t="s">
        <v>815</v>
      </c>
      <c r="H1334" s="43" t="s">
        <v>2787</v>
      </c>
      <c r="I1334" s="60">
        <v>300</v>
      </c>
      <c r="J1334" s="43" t="s">
        <v>398</v>
      </c>
      <c r="K1334" s="43" t="s">
        <v>398</v>
      </c>
      <c r="L1334" s="43" t="s">
        <v>413</v>
      </c>
      <c r="M1334" s="43" t="s">
        <v>395</v>
      </c>
      <c r="N1334" s="43" t="s">
        <v>396</v>
      </c>
      <c r="O1334" s="52" t="s">
        <v>325</v>
      </c>
      <c r="P1334" s="63" t="s">
        <v>276</v>
      </c>
      <c r="Q1334" s="57" t="str">
        <f>MID(Tabla1[[#This Row],[Aplicación]],14,1)</f>
        <v>2</v>
      </c>
      <c r="R1334" s="35" t="s">
        <v>265</v>
      </c>
      <c r="S1334" s="57" t="str">
        <f>MID(Tabla1[[#This Row],[Aplicación]],6,2)</f>
        <v>06</v>
      </c>
      <c r="T1334" s="54" t="str">
        <f>VLOOKUP(Tabla1[[#This Row],[AREA]],Hoja1!A:B,2,FALSE)</f>
        <v>06. Educación y cultura</v>
      </c>
      <c r="U1334" s="57" t="str">
        <f>MID(Tabla1[[#This Row],[Aplicación]],9,4)</f>
        <v>3231</v>
      </c>
      <c r="V1334" s="54" t="str">
        <f>VLOOKUP(Tabla1[[#This Row],[PROGRAMA]],Hoja1!A:B,2,FALSE)</f>
        <v>3231. Escuelas infantiles</v>
      </c>
      <c r="W1334" s="57" t="str">
        <f>MID(Tabla1[[#This Row],[Aplicación]],14,2)</f>
        <v>21</v>
      </c>
      <c r="X1334" s="57" t="str">
        <f>MID(Tabla1[[#This Row],[Aplicación]],14,6)</f>
        <v>212</v>
      </c>
    </row>
    <row r="1335" spans="1:24" hidden="1" x14ac:dyDescent="0.25">
      <c r="A1335" s="60">
        <v>220240004370</v>
      </c>
      <c r="B1335" s="43" t="s">
        <v>702</v>
      </c>
      <c r="C1335" s="61">
        <v>45356</v>
      </c>
      <c r="D1335" s="60">
        <v>22024000021</v>
      </c>
      <c r="E1335" s="43" t="s">
        <v>1296</v>
      </c>
      <c r="F1335" s="62">
        <v>25.82</v>
      </c>
      <c r="G1335" s="43" t="s">
        <v>815</v>
      </c>
      <c r="H1335" s="43" t="s">
        <v>2788</v>
      </c>
      <c r="I1335" s="60">
        <v>300</v>
      </c>
      <c r="J1335" s="43" t="s">
        <v>398</v>
      </c>
      <c r="K1335" s="43" t="s">
        <v>398</v>
      </c>
      <c r="L1335" s="43" t="s">
        <v>413</v>
      </c>
      <c r="M1335" s="43" t="s">
        <v>395</v>
      </c>
      <c r="N1335" s="43" t="s">
        <v>396</v>
      </c>
      <c r="O1335" s="52" t="s">
        <v>325</v>
      </c>
      <c r="P1335" s="63" t="s">
        <v>276</v>
      </c>
      <c r="Q1335" s="57" t="str">
        <f>MID(Tabla1[[#This Row],[Aplicación]],14,1)</f>
        <v>2</v>
      </c>
      <c r="R1335" s="35" t="s">
        <v>265</v>
      </c>
      <c r="S1335" s="57" t="str">
        <f>MID(Tabla1[[#This Row],[Aplicación]],6,2)</f>
        <v>11</v>
      </c>
      <c r="T1335" s="54" t="str">
        <f>VLOOKUP(Tabla1[[#This Row],[AREA]],Hoja1!A:B,2,FALSE)</f>
        <v>11. Salud pública y seguridad ciudadana</v>
      </c>
      <c r="U1335" s="57" t="str">
        <f>MID(Tabla1[[#This Row],[Aplicación]],9,4)</f>
        <v>1361</v>
      </c>
      <c r="V1335" s="54" t="str">
        <f>VLOOKUP(Tabla1[[#This Row],[PROGRAMA]],Hoja1!A:B,2,FALSE)</f>
        <v>1361. Prevención y extinción de incencios</v>
      </c>
      <c r="W1335" s="57" t="str">
        <f>MID(Tabla1[[#This Row],[Aplicación]],14,2)</f>
        <v>22</v>
      </c>
      <c r="X1335" s="57" t="str">
        <f>MID(Tabla1[[#This Row],[Aplicación]],14,6)</f>
        <v>22199</v>
      </c>
    </row>
    <row r="1336" spans="1:24" hidden="1" x14ac:dyDescent="0.25">
      <c r="A1336" s="60">
        <v>220240006898</v>
      </c>
      <c r="B1336" s="43" t="s">
        <v>702</v>
      </c>
      <c r="C1336" s="61">
        <v>45369</v>
      </c>
      <c r="D1336" s="60">
        <v>22024001014</v>
      </c>
      <c r="E1336" s="43" t="s">
        <v>1341</v>
      </c>
      <c r="F1336" s="62">
        <v>25.77</v>
      </c>
      <c r="G1336" s="43" t="s">
        <v>815</v>
      </c>
      <c r="H1336" s="43" t="s">
        <v>2789</v>
      </c>
      <c r="I1336" s="60">
        <v>300</v>
      </c>
      <c r="J1336" s="43" t="s">
        <v>398</v>
      </c>
      <c r="K1336" s="43" t="s">
        <v>398</v>
      </c>
      <c r="L1336" s="43" t="s">
        <v>413</v>
      </c>
      <c r="M1336" s="43" t="s">
        <v>395</v>
      </c>
      <c r="N1336" s="43" t="s">
        <v>396</v>
      </c>
      <c r="O1336" s="52" t="s">
        <v>325</v>
      </c>
      <c r="P1336" s="63" t="s">
        <v>276</v>
      </c>
      <c r="Q1336" s="57" t="str">
        <f>MID(Tabla1[[#This Row],[Aplicación]],14,1)</f>
        <v>2</v>
      </c>
      <c r="R1336" s="35" t="s">
        <v>265</v>
      </c>
      <c r="S1336" s="57" t="str">
        <f>MID(Tabla1[[#This Row],[Aplicación]],6,2)</f>
        <v>11</v>
      </c>
      <c r="T1336" s="54" t="str">
        <f>VLOOKUP(Tabla1[[#This Row],[AREA]],Hoja1!A:B,2,FALSE)</f>
        <v>11. Salud pública y seguridad ciudadana</v>
      </c>
      <c r="U1336" s="57" t="str">
        <f>MID(Tabla1[[#This Row],[Aplicación]],9,4)</f>
        <v>1321</v>
      </c>
      <c r="V1336" s="54" t="str">
        <f>VLOOKUP(Tabla1[[#This Row],[PROGRAMA]],Hoja1!A:B,2,FALSE)</f>
        <v>1321. Policía municipal</v>
      </c>
      <c r="W1336" s="57" t="str">
        <f>MID(Tabla1[[#This Row],[Aplicación]],14,2)</f>
        <v>22</v>
      </c>
      <c r="X1336" s="57" t="str">
        <f>MID(Tabla1[[#This Row],[Aplicación]],14,6)</f>
        <v>22199</v>
      </c>
    </row>
    <row r="1337" spans="1:24" hidden="1" x14ac:dyDescent="0.25">
      <c r="A1337" s="60">
        <v>220240003464</v>
      </c>
      <c r="B1337" s="43" t="s">
        <v>702</v>
      </c>
      <c r="C1337" s="61">
        <v>45350</v>
      </c>
      <c r="D1337" s="60">
        <v>22024000078</v>
      </c>
      <c r="E1337" s="43" t="s">
        <v>1293</v>
      </c>
      <c r="F1337" s="62">
        <v>8.7100000000000009</v>
      </c>
      <c r="G1337" s="43" t="s">
        <v>815</v>
      </c>
      <c r="H1337" s="43" t="s">
        <v>2790</v>
      </c>
      <c r="I1337" s="60">
        <v>300</v>
      </c>
      <c r="J1337" s="43" t="s">
        <v>398</v>
      </c>
      <c r="K1337" s="43" t="s">
        <v>398</v>
      </c>
      <c r="L1337" s="43" t="s">
        <v>413</v>
      </c>
      <c r="M1337" s="43" t="s">
        <v>395</v>
      </c>
      <c r="N1337" s="43" t="s">
        <v>396</v>
      </c>
      <c r="O1337" s="52" t="s">
        <v>325</v>
      </c>
      <c r="P1337" s="63" t="s">
        <v>276</v>
      </c>
      <c r="Q1337" s="57" t="str">
        <f>MID(Tabla1[[#This Row],[Aplicación]],14,1)</f>
        <v>2</v>
      </c>
      <c r="R1337" s="35" t="s">
        <v>265</v>
      </c>
      <c r="S1337" s="57" t="str">
        <f>MID(Tabla1[[#This Row],[Aplicación]],6,2)</f>
        <v>03</v>
      </c>
      <c r="T1337" s="54" t="str">
        <f>VLOOKUP(Tabla1[[#This Row],[AREA]],Hoja1!A:B,2,FALSE)</f>
        <v>03. Participación ciudadana y deportes</v>
      </c>
      <c r="U1337" s="57" t="str">
        <f>MID(Tabla1[[#This Row],[Aplicación]],9,4)</f>
        <v>9241</v>
      </c>
      <c r="V1337" s="54" t="str">
        <f>VLOOKUP(Tabla1[[#This Row],[PROGRAMA]],Hoja1!A:B,2,FALSE)</f>
        <v>9241. Participación ciudadana</v>
      </c>
      <c r="W1337" s="57" t="str">
        <f>MID(Tabla1[[#This Row],[Aplicación]],14,2)</f>
        <v>21</v>
      </c>
      <c r="X1337" s="57" t="str">
        <f>MID(Tabla1[[#This Row],[Aplicación]],14,6)</f>
        <v>212</v>
      </c>
    </row>
    <row r="1338" spans="1:24" hidden="1" x14ac:dyDescent="0.25">
      <c r="A1338" s="60">
        <v>220240006792</v>
      </c>
      <c r="B1338" s="43" t="s">
        <v>702</v>
      </c>
      <c r="C1338" s="61">
        <v>45369</v>
      </c>
      <c r="D1338" s="60">
        <v>22024000437</v>
      </c>
      <c r="E1338" s="43" t="s">
        <v>1287</v>
      </c>
      <c r="F1338" s="62">
        <v>8.64</v>
      </c>
      <c r="G1338" s="43" t="s">
        <v>815</v>
      </c>
      <c r="H1338" s="43" t="s">
        <v>2791</v>
      </c>
      <c r="I1338" s="60">
        <v>300</v>
      </c>
      <c r="J1338" s="43" t="s">
        <v>398</v>
      </c>
      <c r="K1338" s="43" t="s">
        <v>398</v>
      </c>
      <c r="L1338" s="43" t="s">
        <v>413</v>
      </c>
      <c r="M1338" s="43" t="s">
        <v>395</v>
      </c>
      <c r="N1338" s="43" t="s">
        <v>396</v>
      </c>
      <c r="O1338" s="52" t="s">
        <v>325</v>
      </c>
      <c r="P1338" s="63" t="s">
        <v>276</v>
      </c>
      <c r="Q1338" s="57" t="str">
        <f>MID(Tabla1[[#This Row],[Aplicación]],14,1)</f>
        <v>2</v>
      </c>
      <c r="R1338" s="35" t="s">
        <v>265</v>
      </c>
      <c r="S1338" s="57" t="str">
        <f>MID(Tabla1[[#This Row],[Aplicación]],6,2)</f>
        <v>10</v>
      </c>
      <c r="T1338" s="54" t="str">
        <f>VLOOKUP(Tabla1[[#This Row],[AREA]],Hoja1!A:B,2,FALSE)</f>
        <v>10. Personas mayores, familia y servicios sociales</v>
      </c>
      <c r="U1338" s="57" t="str">
        <f>MID(Tabla1[[#This Row],[Aplicación]],9,4)</f>
        <v>2311</v>
      </c>
      <c r="V1338" s="54" t="str">
        <f>VLOOKUP(Tabla1[[#This Row],[PROGRAMA]],Hoja1!A:B,2,FALSE)</f>
        <v>2311. Intervención social</v>
      </c>
      <c r="W1338" s="57" t="str">
        <f>MID(Tabla1[[#This Row],[Aplicación]],14,2)</f>
        <v>21</v>
      </c>
      <c r="X1338" s="57" t="str">
        <f>MID(Tabla1[[#This Row],[Aplicación]],14,6)</f>
        <v>212</v>
      </c>
    </row>
    <row r="1339" spans="1:24" hidden="1" x14ac:dyDescent="0.25">
      <c r="A1339" s="60">
        <v>220240005739</v>
      </c>
      <c r="B1339" s="43" t="s">
        <v>702</v>
      </c>
      <c r="C1339" s="61">
        <v>45364</v>
      </c>
      <c r="D1339" s="60">
        <v>22024000456</v>
      </c>
      <c r="E1339" s="43" t="s">
        <v>1426</v>
      </c>
      <c r="F1339" s="62">
        <v>5156.3599999999997</v>
      </c>
      <c r="G1339" s="43" t="s">
        <v>1043</v>
      </c>
      <c r="H1339" s="43" t="s">
        <v>2792</v>
      </c>
      <c r="I1339" s="60">
        <v>300</v>
      </c>
      <c r="J1339" s="43" t="s">
        <v>996</v>
      </c>
      <c r="K1339" s="43" t="s">
        <v>398</v>
      </c>
      <c r="L1339" s="43" t="s">
        <v>413</v>
      </c>
      <c r="M1339" s="43" t="s">
        <v>395</v>
      </c>
      <c r="N1339" s="43" t="s">
        <v>396</v>
      </c>
      <c r="O1339" s="52" t="s">
        <v>325</v>
      </c>
      <c r="P1339" s="63" t="s">
        <v>276</v>
      </c>
      <c r="Q1339" s="57" t="str">
        <f>MID(Tabla1[[#This Row],[Aplicación]],14,1)</f>
        <v>2</v>
      </c>
      <c r="R1339" s="35" t="s">
        <v>265</v>
      </c>
      <c r="S1339" s="57" t="str">
        <f>MID(Tabla1[[#This Row],[Aplicación]],6,2)</f>
        <v>11</v>
      </c>
      <c r="T1339" s="54" t="str">
        <f>VLOOKUP(Tabla1[[#This Row],[AREA]],Hoja1!A:B,2,FALSE)</f>
        <v>11. Salud pública y seguridad ciudadana</v>
      </c>
      <c r="U1339" s="57" t="str">
        <f>MID(Tabla1[[#This Row],[Aplicación]],9,4)</f>
        <v>1621</v>
      </c>
      <c r="V1339" s="54" t="str">
        <f>VLOOKUP(Tabla1[[#This Row],[PROGRAMA]],Hoja1!A:B,2,FALSE)</f>
        <v>1621. Recogida de residuos</v>
      </c>
      <c r="W1339" s="57" t="str">
        <f>MID(Tabla1[[#This Row],[Aplicación]],14,2)</f>
        <v>22</v>
      </c>
      <c r="X1339" s="57" t="str">
        <f>MID(Tabla1[[#This Row],[Aplicación]],14,6)</f>
        <v>22199</v>
      </c>
    </row>
    <row r="1340" spans="1:24" hidden="1" x14ac:dyDescent="0.25">
      <c r="A1340" s="60">
        <v>220240005727</v>
      </c>
      <c r="B1340" s="43" t="s">
        <v>702</v>
      </c>
      <c r="C1340" s="61">
        <v>45364</v>
      </c>
      <c r="D1340" s="60">
        <v>22024000456</v>
      </c>
      <c r="E1340" s="43" t="s">
        <v>1426</v>
      </c>
      <c r="F1340" s="62">
        <v>2688.27</v>
      </c>
      <c r="G1340" s="43" t="s">
        <v>1043</v>
      </c>
      <c r="H1340" s="43" t="s">
        <v>2793</v>
      </c>
      <c r="I1340" s="60">
        <v>300</v>
      </c>
      <c r="J1340" s="43" t="s">
        <v>996</v>
      </c>
      <c r="K1340" s="43" t="s">
        <v>398</v>
      </c>
      <c r="L1340" s="43" t="s">
        <v>413</v>
      </c>
      <c r="M1340" s="43" t="s">
        <v>395</v>
      </c>
      <c r="N1340" s="43" t="s">
        <v>396</v>
      </c>
      <c r="O1340" s="52" t="s">
        <v>325</v>
      </c>
      <c r="P1340" s="63" t="s">
        <v>276</v>
      </c>
      <c r="Q1340" s="57" t="str">
        <f>MID(Tabla1[[#This Row],[Aplicación]],14,1)</f>
        <v>2</v>
      </c>
      <c r="R1340" s="35" t="s">
        <v>265</v>
      </c>
      <c r="S1340" s="57" t="str">
        <f>MID(Tabla1[[#This Row],[Aplicación]],6,2)</f>
        <v>11</v>
      </c>
      <c r="T1340" s="54" t="str">
        <f>VLOOKUP(Tabla1[[#This Row],[AREA]],Hoja1!A:B,2,FALSE)</f>
        <v>11. Salud pública y seguridad ciudadana</v>
      </c>
      <c r="U1340" s="57" t="str">
        <f>MID(Tabla1[[#This Row],[Aplicación]],9,4)</f>
        <v>1621</v>
      </c>
      <c r="V1340" s="54" t="str">
        <f>VLOOKUP(Tabla1[[#This Row],[PROGRAMA]],Hoja1!A:B,2,FALSE)</f>
        <v>1621. Recogida de residuos</v>
      </c>
      <c r="W1340" s="57" t="str">
        <f>MID(Tabla1[[#This Row],[Aplicación]],14,2)</f>
        <v>22</v>
      </c>
      <c r="X1340" s="57" t="str">
        <f>MID(Tabla1[[#This Row],[Aplicación]],14,6)</f>
        <v>22199</v>
      </c>
    </row>
    <row r="1341" spans="1:24" hidden="1" x14ac:dyDescent="0.25">
      <c r="A1341" s="60">
        <v>220240005725</v>
      </c>
      <c r="B1341" s="43" t="s">
        <v>702</v>
      </c>
      <c r="C1341" s="61">
        <v>45364</v>
      </c>
      <c r="D1341" s="60">
        <v>22024000456</v>
      </c>
      <c r="E1341" s="43" t="s">
        <v>1426</v>
      </c>
      <c r="F1341" s="62">
        <v>2031.63</v>
      </c>
      <c r="G1341" s="43" t="s">
        <v>1043</v>
      </c>
      <c r="H1341" s="43" t="s">
        <v>2793</v>
      </c>
      <c r="I1341" s="60">
        <v>300</v>
      </c>
      <c r="J1341" s="43" t="s">
        <v>996</v>
      </c>
      <c r="K1341" s="43" t="s">
        <v>398</v>
      </c>
      <c r="L1341" s="43" t="s">
        <v>413</v>
      </c>
      <c r="M1341" s="43" t="s">
        <v>395</v>
      </c>
      <c r="N1341" s="43" t="s">
        <v>396</v>
      </c>
      <c r="O1341" s="52" t="s">
        <v>325</v>
      </c>
      <c r="P1341" s="63" t="s">
        <v>276</v>
      </c>
      <c r="Q1341" s="57" t="str">
        <f>MID(Tabla1[[#This Row],[Aplicación]],14,1)</f>
        <v>2</v>
      </c>
      <c r="R1341" s="35" t="s">
        <v>265</v>
      </c>
      <c r="S1341" s="57" t="str">
        <f>MID(Tabla1[[#This Row],[Aplicación]],6,2)</f>
        <v>11</v>
      </c>
      <c r="T1341" s="54" t="str">
        <f>VLOOKUP(Tabla1[[#This Row],[AREA]],Hoja1!A:B,2,FALSE)</f>
        <v>11. Salud pública y seguridad ciudadana</v>
      </c>
      <c r="U1341" s="57" t="str">
        <f>MID(Tabla1[[#This Row],[Aplicación]],9,4)</f>
        <v>1621</v>
      </c>
      <c r="V1341" s="54" t="str">
        <f>VLOOKUP(Tabla1[[#This Row],[PROGRAMA]],Hoja1!A:B,2,FALSE)</f>
        <v>1621. Recogida de residuos</v>
      </c>
      <c r="W1341" s="57" t="str">
        <f>MID(Tabla1[[#This Row],[Aplicación]],14,2)</f>
        <v>22</v>
      </c>
      <c r="X1341" s="57" t="str">
        <f>MID(Tabla1[[#This Row],[Aplicación]],14,6)</f>
        <v>22199</v>
      </c>
    </row>
    <row r="1342" spans="1:24" hidden="1" x14ac:dyDescent="0.25">
      <c r="A1342" s="60">
        <v>220240005731</v>
      </c>
      <c r="B1342" s="43" t="s">
        <v>702</v>
      </c>
      <c r="C1342" s="61">
        <v>45364</v>
      </c>
      <c r="D1342" s="60">
        <v>22024000456</v>
      </c>
      <c r="E1342" s="43" t="s">
        <v>1426</v>
      </c>
      <c r="F1342" s="62">
        <v>1966.27</v>
      </c>
      <c r="G1342" s="43" t="s">
        <v>1043</v>
      </c>
      <c r="H1342" s="43" t="s">
        <v>2794</v>
      </c>
      <c r="I1342" s="60">
        <v>300</v>
      </c>
      <c r="J1342" s="43" t="s">
        <v>996</v>
      </c>
      <c r="K1342" s="43" t="s">
        <v>398</v>
      </c>
      <c r="L1342" s="43" t="s">
        <v>413</v>
      </c>
      <c r="M1342" s="43" t="s">
        <v>395</v>
      </c>
      <c r="N1342" s="43" t="s">
        <v>396</v>
      </c>
      <c r="O1342" s="52" t="s">
        <v>325</v>
      </c>
      <c r="P1342" s="63" t="s">
        <v>276</v>
      </c>
      <c r="Q1342" s="57" t="str">
        <f>MID(Tabla1[[#This Row],[Aplicación]],14,1)</f>
        <v>2</v>
      </c>
      <c r="R1342" s="35" t="s">
        <v>265</v>
      </c>
      <c r="S1342" s="57" t="str">
        <f>MID(Tabla1[[#This Row],[Aplicación]],6,2)</f>
        <v>11</v>
      </c>
      <c r="T1342" s="54" t="str">
        <f>VLOOKUP(Tabla1[[#This Row],[AREA]],Hoja1!A:B,2,FALSE)</f>
        <v>11. Salud pública y seguridad ciudadana</v>
      </c>
      <c r="U1342" s="57" t="str">
        <f>MID(Tabla1[[#This Row],[Aplicación]],9,4)</f>
        <v>1621</v>
      </c>
      <c r="V1342" s="54" t="str">
        <f>VLOOKUP(Tabla1[[#This Row],[PROGRAMA]],Hoja1!A:B,2,FALSE)</f>
        <v>1621. Recogida de residuos</v>
      </c>
      <c r="W1342" s="57" t="str">
        <f>MID(Tabla1[[#This Row],[Aplicación]],14,2)</f>
        <v>22</v>
      </c>
      <c r="X1342" s="57" t="str">
        <f>MID(Tabla1[[#This Row],[Aplicación]],14,6)</f>
        <v>22199</v>
      </c>
    </row>
    <row r="1343" spans="1:24" hidden="1" x14ac:dyDescent="0.25">
      <c r="A1343" s="60">
        <v>220240005723</v>
      </c>
      <c r="B1343" s="43" t="s">
        <v>702</v>
      </c>
      <c r="C1343" s="61">
        <v>45364</v>
      </c>
      <c r="D1343" s="60">
        <v>22024000456</v>
      </c>
      <c r="E1343" s="43" t="s">
        <v>1426</v>
      </c>
      <c r="F1343" s="62">
        <v>1964.05</v>
      </c>
      <c r="G1343" s="43" t="s">
        <v>1043</v>
      </c>
      <c r="H1343" s="43" t="s">
        <v>2794</v>
      </c>
      <c r="I1343" s="60">
        <v>300</v>
      </c>
      <c r="J1343" s="43" t="s">
        <v>996</v>
      </c>
      <c r="K1343" s="43" t="s">
        <v>398</v>
      </c>
      <c r="L1343" s="43" t="s">
        <v>413</v>
      </c>
      <c r="M1343" s="43" t="s">
        <v>395</v>
      </c>
      <c r="N1343" s="43" t="s">
        <v>396</v>
      </c>
      <c r="O1343" s="52" t="s">
        <v>325</v>
      </c>
      <c r="P1343" s="63" t="s">
        <v>276</v>
      </c>
      <c r="Q1343" s="57" t="str">
        <f>MID(Tabla1[[#This Row],[Aplicación]],14,1)</f>
        <v>2</v>
      </c>
      <c r="R1343" s="35" t="s">
        <v>265</v>
      </c>
      <c r="S1343" s="57" t="str">
        <f>MID(Tabla1[[#This Row],[Aplicación]],6,2)</f>
        <v>11</v>
      </c>
      <c r="T1343" s="54" t="str">
        <f>VLOOKUP(Tabla1[[#This Row],[AREA]],Hoja1!A:B,2,FALSE)</f>
        <v>11. Salud pública y seguridad ciudadana</v>
      </c>
      <c r="U1343" s="57" t="str">
        <f>MID(Tabla1[[#This Row],[Aplicación]],9,4)</f>
        <v>1621</v>
      </c>
      <c r="V1343" s="54" t="str">
        <f>VLOOKUP(Tabla1[[#This Row],[PROGRAMA]],Hoja1!A:B,2,FALSE)</f>
        <v>1621. Recogida de residuos</v>
      </c>
      <c r="W1343" s="57" t="str">
        <f>MID(Tabla1[[#This Row],[Aplicación]],14,2)</f>
        <v>22</v>
      </c>
      <c r="X1343" s="57" t="str">
        <f>MID(Tabla1[[#This Row],[Aplicación]],14,6)</f>
        <v>22199</v>
      </c>
    </row>
    <row r="1344" spans="1:24" hidden="1" x14ac:dyDescent="0.25">
      <c r="A1344" s="60">
        <v>220240005729</v>
      </c>
      <c r="B1344" s="43" t="s">
        <v>702</v>
      </c>
      <c r="C1344" s="61">
        <v>45364</v>
      </c>
      <c r="D1344" s="60">
        <v>22024000456</v>
      </c>
      <c r="E1344" s="43" t="s">
        <v>1426</v>
      </c>
      <c r="F1344" s="62">
        <v>1401.98</v>
      </c>
      <c r="G1344" s="43" t="s">
        <v>1043</v>
      </c>
      <c r="H1344" s="43" t="s">
        <v>2795</v>
      </c>
      <c r="I1344" s="60">
        <v>300</v>
      </c>
      <c r="J1344" s="43" t="s">
        <v>996</v>
      </c>
      <c r="K1344" s="43" t="s">
        <v>398</v>
      </c>
      <c r="L1344" s="43" t="s">
        <v>413</v>
      </c>
      <c r="M1344" s="43" t="s">
        <v>395</v>
      </c>
      <c r="N1344" s="43" t="s">
        <v>396</v>
      </c>
      <c r="O1344" s="52" t="s">
        <v>325</v>
      </c>
      <c r="P1344" s="63" t="s">
        <v>276</v>
      </c>
      <c r="Q1344" s="57" t="str">
        <f>MID(Tabla1[[#This Row],[Aplicación]],14,1)</f>
        <v>2</v>
      </c>
      <c r="R1344" s="35" t="s">
        <v>265</v>
      </c>
      <c r="S1344" s="57" t="str">
        <f>MID(Tabla1[[#This Row],[Aplicación]],6,2)</f>
        <v>11</v>
      </c>
      <c r="T1344" s="54" t="str">
        <f>VLOOKUP(Tabla1[[#This Row],[AREA]],Hoja1!A:B,2,FALSE)</f>
        <v>11. Salud pública y seguridad ciudadana</v>
      </c>
      <c r="U1344" s="57" t="str">
        <f>MID(Tabla1[[#This Row],[Aplicación]],9,4)</f>
        <v>1621</v>
      </c>
      <c r="V1344" s="54" t="str">
        <f>VLOOKUP(Tabla1[[#This Row],[PROGRAMA]],Hoja1!A:B,2,FALSE)</f>
        <v>1621. Recogida de residuos</v>
      </c>
      <c r="W1344" s="57" t="str">
        <f>MID(Tabla1[[#This Row],[Aplicación]],14,2)</f>
        <v>22</v>
      </c>
      <c r="X1344" s="57" t="str">
        <f>MID(Tabla1[[#This Row],[Aplicación]],14,6)</f>
        <v>22199</v>
      </c>
    </row>
    <row r="1345" spans="1:24" hidden="1" x14ac:dyDescent="0.25">
      <c r="A1345" s="60">
        <v>220240007880</v>
      </c>
      <c r="B1345" s="43" t="s">
        <v>702</v>
      </c>
      <c r="C1345" s="61">
        <v>45372</v>
      </c>
      <c r="D1345" s="60">
        <v>22024000456</v>
      </c>
      <c r="E1345" s="43" t="s">
        <v>1426</v>
      </c>
      <c r="F1345" s="62">
        <v>1140.2</v>
      </c>
      <c r="G1345" s="43" t="s">
        <v>1043</v>
      </c>
      <c r="H1345" s="43" t="s">
        <v>2796</v>
      </c>
      <c r="I1345" s="60">
        <v>300</v>
      </c>
      <c r="J1345" s="43" t="s">
        <v>996</v>
      </c>
      <c r="K1345" s="43" t="s">
        <v>398</v>
      </c>
      <c r="L1345" s="43" t="s">
        <v>413</v>
      </c>
      <c r="M1345" s="43" t="s">
        <v>395</v>
      </c>
      <c r="N1345" s="43" t="s">
        <v>396</v>
      </c>
      <c r="O1345" s="52" t="s">
        <v>325</v>
      </c>
      <c r="P1345" s="63" t="s">
        <v>276</v>
      </c>
      <c r="Q1345" s="57" t="str">
        <f>MID(Tabla1[[#This Row],[Aplicación]],14,1)</f>
        <v>2</v>
      </c>
      <c r="R1345" s="35" t="s">
        <v>265</v>
      </c>
      <c r="S1345" s="57" t="str">
        <f>MID(Tabla1[[#This Row],[Aplicación]],6,2)</f>
        <v>11</v>
      </c>
      <c r="T1345" s="54" t="str">
        <f>VLOOKUP(Tabla1[[#This Row],[AREA]],Hoja1!A:B,2,FALSE)</f>
        <v>11. Salud pública y seguridad ciudadana</v>
      </c>
      <c r="U1345" s="57" t="str">
        <f>MID(Tabla1[[#This Row],[Aplicación]],9,4)</f>
        <v>1621</v>
      </c>
      <c r="V1345" s="54" t="str">
        <f>VLOOKUP(Tabla1[[#This Row],[PROGRAMA]],Hoja1!A:B,2,FALSE)</f>
        <v>1621. Recogida de residuos</v>
      </c>
      <c r="W1345" s="57" t="str">
        <f>MID(Tabla1[[#This Row],[Aplicación]],14,2)</f>
        <v>22</v>
      </c>
      <c r="X1345" s="57" t="str">
        <f>MID(Tabla1[[#This Row],[Aplicación]],14,6)</f>
        <v>22199</v>
      </c>
    </row>
    <row r="1346" spans="1:24" hidden="1" x14ac:dyDescent="0.25">
      <c r="A1346" s="60">
        <v>220240007882</v>
      </c>
      <c r="B1346" s="43" t="s">
        <v>702</v>
      </c>
      <c r="C1346" s="61">
        <v>45372</v>
      </c>
      <c r="D1346" s="60">
        <v>22024000456</v>
      </c>
      <c r="E1346" s="43" t="s">
        <v>1426</v>
      </c>
      <c r="F1346" s="62">
        <v>961.12</v>
      </c>
      <c r="G1346" s="43" t="s">
        <v>1043</v>
      </c>
      <c r="H1346" s="43" t="s">
        <v>1132</v>
      </c>
      <c r="I1346" s="60">
        <v>300</v>
      </c>
      <c r="J1346" s="43" t="s">
        <v>996</v>
      </c>
      <c r="K1346" s="43" t="s">
        <v>398</v>
      </c>
      <c r="L1346" s="43" t="s">
        <v>413</v>
      </c>
      <c r="M1346" s="43" t="s">
        <v>395</v>
      </c>
      <c r="N1346" s="43" t="s">
        <v>396</v>
      </c>
      <c r="O1346" s="52" t="s">
        <v>325</v>
      </c>
      <c r="P1346" s="63" t="s">
        <v>276</v>
      </c>
      <c r="Q1346" s="57" t="str">
        <f>MID(Tabla1[[#This Row],[Aplicación]],14,1)</f>
        <v>2</v>
      </c>
      <c r="R1346" s="35" t="s">
        <v>265</v>
      </c>
      <c r="S1346" s="57" t="str">
        <f>MID(Tabla1[[#This Row],[Aplicación]],6,2)</f>
        <v>11</v>
      </c>
      <c r="T1346" s="54" t="str">
        <f>VLOOKUP(Tabla1[[#This Row],[AREA]],Hoja1!A:B,2,FALSE)</f>
        <v>11. Salud pública y seguridad ciudadana</v>
      </c>
      <c r="U1346" s="57" t="str">
        <f>MID(Tabla1[[#This Row],[Aplicación]],9,4)</f>
        <v>1621</v>
      </c>
      <c r="V1346" s="54" t="str">
        <f>VLOOKUP(Tabla1[[#This Row],[PROGRAMA]],Hoja1!A:B,2,FALSE)</f>
        <v>1621. Recogida de residuos</v>
      </c>
      <c r="W1346" s="57" t="str">
        <f>MID(Tabla1[[#This Row],[Aplicación]],14,2)</f>
        <v>22</v>
      </c>
      <c r="X1346" s="57" t="str">
        <f>MID(Tabla1[[#This Row],[Aplicación]],14,6)</f>
        <v>22199</v>
      </c>
    </row>
    <row r="1347" spans="1:24" hidden="1" x14ac:dyDescent="0.25">
      <c r="A1347" s="60">
        <v>220240005721</v>
      </c>
      <c r="B1347" s="43" t="s">
        <v>702</v>
      </c>
      <c r="C1347" s="61">
        <v>45364</v>
      </c>
      <c r="D1347" s="60">
        <v>22024000456</v>
      </c>
      <c r="E1347" s="43" t="s">
        <v>1426</v>
      </c>
      <c r="F1347" s="62">
        <v>658.94</v>
      </c>
      <c r="G1347" s="43" t="s">
        <v>1043</v>
      </c>
      <c r="H1347" s="43" t="s">
        <v>2797</v>
      </c>
      <c r="I1347" s="60">
        <v>300</v>
      </c>
      <c r="J1347" s="43" t="s">
        <v>996</v>
      </c>
      <c r="K1347" s="43" t="s">
        <v>398</v>
      </c>
      <c r="L1347" s="43" t="s">
        <v>413</v>
      </c>
      <c r="M1347" s="43" t="s">
        <v>395</v>
      </c>
      <c r="N1347" s="43" t="s">
        <v>396</v>
      </c>
      <c r="O1347" s="52" t="s">
        <v>325</v>
      </c>
      <c r="P1347" s="63" t="s">
        <v>276</v>
      </c>
      <c r="Q1347" s="57" t="str">
        <f>MID(Tabla1[[#This Row],[Aplicación]],14,1)</f>
        <v>2</v>
      </c>
      <c r="R1347" s="35" t="s">
        <v>265</v>
      </c>
      <c r="S1347" s="57" t="str">
        <f>MID(Tabla1[[#This Row],[Aplicación]],6,2)</f>
        <v>11</v>
      </c>
      <c r="T1347" s="54" t="str">
        <f>VLOOKUP(Tabla1[[#This Row],[AREA]],Hoja1!A:B,2,FALSE)</f>
        <v>11. Salud pública y seguridad ciudadana</v>
      </c>
      <c r="U1347" s="57" t="str">
        <f>MID(Tabla1[[#This Row],[Aplicación]],9,4)</f>
        <v>1621</v>
      </c>
      <c r="V1347" s="54" t="str">
        <f>VLOOKUP(Tabla1[[#This Row],[PROGRAMA]],Hoja1!A:B,2,FALSE)</f>
        <v>1621. Recogida de residuos</v>
      </c>
      <c r="W1347" s="57" t="str">
        <f>MID(Tabla1[[#This Row],[Aplicación]],14,2)</f>
        <v>22</v>
      </c>
      <c r="X1347" s="57" t="str">
        <f>MID(Tabla1[[#This Row],[Aplicación]],14,6)</f>
        <v>22199</v>
      </c>
    </row>
    <row r="1348" spans="1:24" hidden="1" x14ac:dyDescent="0.25">
      <c r="A1348" s="44">
        <v>220240003466</v>
      </c>
      <c r="B1348" s="45" t="s">
        <v>702</v>
      </c>
      <c r="C1348" s="50">
        <v>45350</v>
      </c>
      <c r="D1348" s="44">
        <v>22024000940</v>
      </c>
      <c r="E1348" s="45" t="s">
        <v>1285</v>
      </c>
      <c r="F1348" s="51">
        <v>117.43</v>
      </c>
      <c r="G1348" s="45" t="s">
        <v>838</v>
      </c>
      <c r="H1348" s="45" t="s">
        <v>2798</v>
      </c>
      <c r="I1348" s="44">
        <v>300</v>
      </c>
      <c r="J1348" s="45" t="s">
        <v>398</v>
      </c>
      <c r="K1348" s="45" t="s">
        <v>398</v>
      </c>
      <c r="L1348" s="45" t="s">
        <v>413</v>
      </c>
      <c r="M1348" s="45" t="s">
        <v>395</v>
      </c>
      <c r="N1348" s="45" t="s">
        <v>396</v>
      </c>
      <c r="O1348" s="52" t="s">
        <v>325</v>
      </c>
      <c r="P1348" s="63" t="s">
        <v>276</v>
      </c>
      <c r="Q1348" s="57" t="str">
        <f>MID(Tabla1[[#This Row],[Aplicación]],14,1)</f>
        <v>2</v>
      </c>
      <c r="R1348" s="35" t="s">
        <v>265</v>
      </c>
      <c r="S1348" s="57" t="str">
        <f>MID(Tabla1[[#This Row],[Aplicación]],6,2)</f>
        <v>06</v>
      </c>
      <c r="T1348" s="54" t="str">
        <f>VLOOKUP(Tabla1[[#This Row],[AREA]],Hoja1!A:B,2,FALSE)</f>
        <v>06. Educación y cultura</v>
      </c>
      <c r="U1348" s="57" t="str">
        <f>MID(Tabla1[[#This Row],[Aplicación]],9,4)</f>
        <v>3232</v>
      </c>
      <c r="V1348" s="54" t="str">
        <f>VLOOKUP(Tabla1[[#This Row],[PROGRAMA]],Hoja1!A:B,2,FALSE)</f>
        <v>3232. Conservación y mantenimiento centros educación infantil y primaria</v>
      </c>
      <c r="W1348" s="57" t="str">
        <f>MID(Tabla1[[#This Row],[Aplicación]],14,2)</f>
        <v>21</v>
      </c>
      <c r="X1348" s="57" t="str">
        <f>MID(Tabla1[[#This Row],[Aplicación]],14,6)</f>
        <v>212</v>
      </c>
    </row>
    <row r="1349" spans="1:24" hidden="1" x14ac:dyDescent="0.25">
      <c r="A1349" s="60">
        <v>220240008512</v>
      </c>
      <c r="B1349" s="43" t="s">
        <v>702</v>
      </c>
      <c r="C1349" s="61">
        <v>45377</v>
      </c>
      <c r="D1349" s="60">
        <v>22024000078</v>
      </c>
      <c r="E1349" s="43" t="s">
        <v>1293</v>
      </c>
      <c r="F1349" s="62">
        <v>38.67</v>
      </c>
      <c r="G1349" s="43" t="s">
        <v>838</v>
      </c>
      <c r="H1349" s="43" t="s">
        <v>2799</v>
      </c>
      <c r="I1349" s="60">
        <v>300</v>
      </c>
      <c r="J1349" s="43" t="s">
        <v>398</v>
      </c>
      <c r="K1349" s="43" t="s">
        <v>398</v>
      </c>
      <c r="L1349" s="43" t="s">
        <v>413</v>
      </c>
      <c r="M1349" s="43" t="s">
        <v>395</v>
      </c>
      <c r="N1349" s="43" t="s">
        <v>396</v>
      </c>
      <c r="O1349" s="52" t="s">
        <v>325</v>
      </c>
      <c r="P1349" s="63" t="s">
        <v>276</v>
      </c>
      <c r="Q1349" s="57" t="str">
        <f>MID(Tabla1[[#This Row],[Aplicación]],14,1)</f>
        <v>2</v>
      </c>
      <c r="R1349" s="35" t="s">
        <v>265</v>
      </c>
      <c r="S1349" s="57" t="str">
        <f>MID(Tabla1[[#This Row],[Aplicación]],6,2)</f>
        <v>03</v>
      </c>
      <c r="T1349" s="54" t="str">
        <f>VLOOKUP(Tabla1[[#This Row],[AREA]],Hoja1!A:B,2,FALSE)</f>
        <v>03. Participación ciudadana y deportes</v>
      </c>
      <c r="U1349" s="57" t="str">
        <f>MID(Tabla1[[#This Row],[Aplicación]],9,4)</f>
        <v>9241</v>
      </c>
      <c r="V1349" s="54" t="str">
        <f>VLOOKUP(Tabla1[[#This Row],[PROGRAMA]],Hoja1!A:B,2,FALSE)</f>
        <v>9241. Participación ciudadana</v>
      </c>
      <c r="W1349" s="57" t="str">
        <f>MID(Tabla1[[#This Row],[Aplicación]],14,2)</f>
        <v>21</v>
      </c>
      <c r="X1349" s="57" t="str">
        <f>MID(Tabla1[[#This Row],[Aplicación]],14,6)</f>
        <v>212</v>
      </c>
    </row>
    <row r="1350" spans="1:24" hidden="1" x14ac:dyDescent="0.25">
      <c r="A1350" s="60">
        <v>220240007953</v>
      </c>
      <c r="B1350" s="43" t="s">
        <v>702</v>
      </c>
      <c r="C1350" s="61">
        <v>45372</v>
      </c>
      <c r="D1350" s="60">
        <v>22024001045</v>
      </c>
      <c r="E1350" s="43" t="s">
        <v>1353</v>
      </c>
      <c r="F1350" s="62">
        <v>24.84</v>
      </c>
      <c r="G1350" s="43" t="s">
        <v>838</v>
      </c>
      <c r="H1350" s="43" t="s">
        <v>2800</v>
      </c>
      <c r="I1350" s="60">
        <v>300</v>
      </c>
      <c r="J1350" s="43" t="s">
        <v>398</v>
      </c>
      <c r="K1350" s="43" t="s">
        <v>398</v>
      </c>
      <c r="L1350" s="43" t="s">
        <v>413</v>
      </c>
      <c r="M1350" s="43" t="s">
        <v>395</v>
      </c>
      <c r="N1350" s="43" t="s">
        <v>396</v>
      </c>
      <c r="O1350" s="52" t="s">
        <v>325</v>
      </c>
      <c r="P1350" s="63" t="s">
        <v>276</v>
      </c>
      <c r="Q1350" s="57" t="str">
        <f>MID(Tabla1[[#This Row],[Aplicación]],14,1)</f>
        <v>2</v>
      </c>
      <c r="R1350" s="35" t="s">
        <v>265</v>
      </c>
      <c r="S1350" s="57" t="str">
        <f>MID(Tabla1[[#This Row],[Aplicación]],6,2)</f>
        <v>11</v>
      </c>
      <c r="T1350" s="54" t="str">
        <f>VLOOKUP(Tabla1[[#This Row],[AREA]],Hoja1!A:B,2,FALSE)</f>
        <v>11. Salud pública y seguridad ciudadana</v>
      </c>
      <c r="U1350" s="57" t="str">
        <f>MID(Tabla1[[#This Row],[Aplicación]],9,4)</f>
        <v>3111</v>
      </c>
      <c r="V1350" s="54" t="str">
        <f>VLOOKUP(Tabla1[[#This Row],[PROGRAMA]],Hoja1!A:B,2,FALSE)</f>
        <v>3111. Protección de la salubridad pública</v>
      </c>
      <c r="W1350" s="57" t="str">
        <f>MID(Tabla1[[#This Row],[Aplicación]],14,2)</f>
        <v>22</v>
      </c>
      <c r="X1350" s="57" t="str">
        <f>MID(Tabla1[[#This Row],[Aplicación]],14,6)</f>
        <v>22199</v>
      </c>
    </row>
    <row r="1351" spans="1:24" hidden="1" x14ac:dyDescent="0.25">
      <c r="A1351" s="60">
        <v>220240004372</v>
      </c>
      <c r="B1351" s="43" t="s">
        <v>702</v>
      </c>
      <c r="C1351" s="61">
        <v>45356</v>
      </c>
      <c r="D1351" s="60">
        <v>22024000021</v>
      </c>
      <c r="E1351" s="43" t="s">
        <v>1296</v>
      </c>
      <c r="F1351" s="62">
        <v>19.36</v>
      </c>
      <c r="G1351" s="43" t="s">
        <v>838</v>
      </c>
      <c r="H1351" s="43" t="s">
        <v>2801</v>
      </c>
      <c r="I1351" s="60">
        <v>300</v>
      </c>
      <c r="J1351" s="43" t="s">
        <v>398</v>
      </c>
      <c r="K1351" s="43" t="s">
        <v>398</v>
      </c>
      <c r="L1351" s="43" t="s">
        <v>413</v>
      </c>
      <c r="M1351" s="43" t="s">
        <v>395</v>
      </c>
      <c r="N1351" s="43" t="s">
        <v>396</v>
      </c>
      <c r="O1351" s="52" t="s">
        <v>325</v>
      </c>
      <c r="P1351" s="63" t="s">
        <v>276</v>
      </c>
      <c r="Q1351" s="57" t="str">
        <f>MID(Tabla1[[#This Row],[Aplicación]],14,1)</f>
        <v>2</v>
      </c>
      <c r="R1351" s="35" t="s">
        <v>265</v>
      </c>
      <c r="S1351" s="57" t="str">
        <f>MID(Tabla1[[#This Row],[Aplicación]],6,2)</f>
        <v>11</v>
      </c>
      <c r="T1351" s="54" t="str">
        <f>VLOOKUP(Tabla1[[#This Row],[AREA]],Hoja1!A:B,2,FALSE)</f>
        <v>11. Salud pública y seguridad ciudadana</v>
      </c>
      <c r="U1351" s="57" t="str">
        <f>MID(Tabla1[[#This Row],[Aplicación]],9,4)</f>
        <v>1361</v>
      </c>
      <c r="V1351" s="54" t="str">
        <f>VLOOKUP(Tabla1[[#This Row],[PROGRAMA]],Hoja1!A:B,2,FALSE)</f>
        <v>1361. Prevención y extinción de incencios</v>
      </c>
      <c r="W1351" s="57" t="str">
        <f>MID(Tabla1[[#This Row],[Aplicación]],14,2)</f>
        <v>22</v>
      </c>
      <c r="X1351" s="57" t="str">
        <f>MID(Tabla1[[#This Row],[Aplicación]],14,6)</f>
        <v>22199</v>
      </c>
    </row>
    <row r="1352" spans="1:24" hidden="1" x14ac:dyDescent="0.25">
      <c r="A1352" s="60">
        <v>220240007730</v>
      </c>
      <c r="B1352" s="43" t="s">
        <v>702</v>
      </c>
      <c r="C1352" s="61">
        <v>45372</v>
      </c>
      <c r="D1352" s="60">
        <v>22024000749</v>
      </c>
      <c r="E1352" s="43" t="s">
        <v>1290</v>
      </c>
      <c r="F1352" s="62">
        <v>9.44</v>
      </c>
      <c r="G1352" s="43" t="s">
        <v>838</v>
      </c>
      <c r="H1352" s="43" t="s">
        <v>2802</v>
      </c>
      <c r="I1352" s="60">
        <v>300</v>
      </c>
      <c r="J1352" s="43" t="s">
        <v>398</v>
      </c>
      <c r="K1352" s="43" t="s">
        <v>398</v>
      </c>
      <c r="L1352" s="43" t="s">
        <v>413</v>
      </c>
      <c r="M1352" s="43" t="s">
        <v>395</v>
      </c>
      <c r="N1352" s="43" t="s">
        <v>396</v>
      </c>
      <c r="O1352" s="52" t="s">
        <v>325</v>
      </c>
      <c r="P1352" s="63" t="s">
        <v>276</v>
      </c>
      <c r="Q1352" s="57" t="str">
        <f>MID(Tabla1[[#This Row],[Aplicación]],14,1)</f>
        <v>2</v>
      </c>
      <c r="R1352" s="35" t="s">
        <v>265</v>
      </c>
      <c r="S1352" s="57" t="str">
        <f>MID(Tabla1[[#This Row],[Aplicación]],6,2)</f>
        <v>02</v>
      </c>
      <c r="T1352" s="54" t="str">
        <f>VLOOKUP(Tabla1[[#This Row],[AREA]],Hoja1!A:B,2,FALSE)</f>
        <v>02. Urbanismo y vivienda</v>
      </c>
      <c r="U1352" s="57" t="str">
        <f>MID(Tabla1[[#This Row],[Aplicación]],9,4)</f>
        <v>9332</v>
      </c>
      <c r="V1352" s="54" t="str">
        <f>VLOOKUP(Tabla1[[#This Row],[PROGRAMA]],Hoja1!A:B,2,FALSE)</f>
        <v>9332. Mantenimiento de edificios e instalaciones municipales</v>
      </c>
      <c r="W1352" s="57" t="str">
        <f>MID(Tabla1[[#This Row],[Aplicación]],14,2)</f>
        <v>21</v>
      </c>
      <c r="X1352" s="57" t="str">
        <f>MID(Tabla1[[#This Row],[Aplicación]],14,6)</f>
        <v>212</v>
      </c>
    </row>
    <row r="1353" spans="1:24" hidden="1" x14ac:dyDescent="0.25">
      <c r="A1353" s="60">
        <v>220240004465</v>
      </c>
      <c r="B1353" s="43" t="s">
        <v>702</v>
      </c>
      <c r="C1353" s="61">
        <v>45356</v>
      </c>
      <c r="D1353" s="60">
        <v>22024001633</v>
      </c>
      <c r="E1353" s="43" t="s">
        <v>1427</v>
      </c>
      <c r="F1353" s="62">
        <v>9.9</v>
      </c>
      <c r="G1353" s="43" t="s">
        <v>838</v>
      </c>
      <c r="H1353" s="43" t="s">
        <v>2803</v>
      </c>
      <c r="I1353" s="60">
        <v>300</v>
      </c>
      <c r="J1353" s="43" t="s">
        <v>398</v>
      </c>
      <c r="K1353" s="43" t="s">
        <v>398</v>
      </c>
      <c r="L1353" s="43" t="s">
        <v>413</v>
      </c>
      <c r="M1353" s="43" t="s">
        <v>395</v>
      </c>
      <c r="N1353" s="43" t="s">
        <v>396</v>
      </c>
      <c r="O1353" s="52" t="s">
        <v>325</v>
      </c>
      <c r="P1353" s="63" t="s">
        <v>276</v>
      </c>
      <c r="Q1353" s="57" t="str">
        <f>MID(Tabla1[[#This Row],[Aplicación]],14,1)</f>
        <v>2</v>
      </c>
      <c r="R1353" s="35" t="s">
        <v>265</v>
      </c>
      <c r="S1353" s="57" t="str">
        <f>MID(Tabla1[[#This Row],[Aplicación]],6,2)</f>
        <v>07</v>
      </c>
      <c r="T1353" s="54" t="str">
        <f>VLOOKUP(Tabla1[[#This Row],[AREA]],Hoja1!A:B,2,FALSE)</f>
        <v>07. Medio ambiente</v>
      </c>
      <c r="U1353" s="57" t="str">
        <f>MID(Tabla1[[#This Row],[Aplicación]],9,4)</f>
        <v>1711</v>
      </c>
      <c r="V1353" s="54" t="str">
        <f>VLOOKUP(Tabla1[[#This Row],[PROGRAMA]],Hoja1!A:B,2,FALSE)</f>
        <v>1711. Parques y jardines</v>
      </c>
      <c r="W1353" s="57" t="str">
        <f>MID(Tabla1[[#This Row],[Aplicación]],14,2)</f>
        <v>22</v>
      </c>
      <c r="X1353" s="57" t="str">
        <f>MID(Tabla1[[#This Row],[Aplicación]],14,6)</f>
        <v>22199</v>
      </c>
    </row>
    <row r="1354" spans="1:24" hidden="1" x14ac:dyDescent="0.25">
      <c r="A1354" s="60">
        <v>220240006915</v>
      </c>
      <c r="B1354" s="43" t="s">
        <v>702</v>
      </c>
      <c r="C1354" s="61">
        <v>45369</v>
      </c>
      <c r="D1354" s="60">
        <v>22024001015</v>
      </c>
      <c r="E1354" s="43" t="s">
        <v>1344</v>
      </c>
      <c r="F1354" s="62">
        <v>4.32</v>
      </c>
      <c r="G1354" s="43" t="s">
        <v>838</v>
      </c>
      <c r="H1354" s="43" t="s">
        <v>2804</v>
      </c>
      <c r="I1354" s="60">
        <v>300</v>
      </c>
      <c r="J1354" s="43" t="s">
        <v>398</v>
      </c>
      <c r="K1354" s="43" t="s">
        <v>398</v>
      </c>
      <c r="L1354" s="43" t="s">
        <v>413</v>
      </c>
      <c r="M1354" s="43" t="s">
        <v>395</v>
      </c>
      <c r="N1354" s="43" t="s">
        <v>396</v>
      </c>
      <c r="O1354" s="52" t="s">
        <v>325</v>
      </c>
      <c r="P1354" s="63" t="s">
        <v>276</v>
      </c>
      <c r="Q1354" s="57" t="str">
        <f>MID(Tabla1[[#This Row],[Aplicación]],14,1)</f>
        <v>2</v>
      </c>
      <c r="R1354" s="35" t="s">
        <v>265</v>
      </c>
      <c r="S1354" s="57" t="str">
        <f>MID(Tabla1[[#This Row],[Aplicación]],6,2)</f>
        <v>11</v>
      </c>
      <c r="T1354" s="54" t="str">
        <f>VLOOKUP(Tabla1[[#This Row],[AREA]],Hoja1!A:B,2,FALSE)</f>
        <v>11. Salud pública y seguridad ciudadana</v>
      </c>
      <c r="U1354" s="57" t="str">
        <f>MID(Tabla1[[#This Row],[Aplicación]],9,4)</f>
        <v>1321</v>
      </c>
      <c r="V1354" s="54" t="str">
        <f>VLOOKUP(Tabla1[[#This Row],[PROGRAMA]],Hoja1!A:B,2,FALSE)</f>
        <v>1321. Policía municipal</v>
      </c>
      <c r="W1354" s="57" t="str">
        <f>MID(Tabla1[[#This Row],[Aplicación]],14,2)</f>
        <v>22</v>
      </c>
      <c r="X1354" s="57" t="str">
        <f>MID(Tabla1[[#This Row],[Aplicación]],14,6)</f>
        <v>22699</v>
      </c>
    </row>
    <row r="1355" spans="1:24" hidden="1" x14ac:dyDescent="0.25">
      <c r="A1355" s="60">
        <v>220240007891</v>
      </c>
      <c r="B1355" s="43" t="s">
        <v>702</v>
      </c>
      <c r="C1355" s="61">
        <v>45372</v>
      </c>
      <c r="D1355" s="60">
        <v>22024000447</v>
      </c>
      <c r="E1355" s="43" t="s">
        <v>1366</v>
      </c>
      <c r="F1355" s="62">
        <v>595.63</v>
      </c>
      <c r="G1355" s="43" t="s">
        <v>53</v>
      </c>
      <c r="H1355" s="43" t="s">
        <v>2805</v>
      </c>
      <c r="I1355" s="60">
        <v>300</v>
      </c>
      <c r="J1355" s="43" t="s">
        <v>398</v>
      </c>
      <c r="K1355" s="43" t="s">
        <v>398</v>
      </c>
      <c r="L1355" s="43" t="s">
        <v>413</v>
      </c>
      <c r="M1355" s="43" t="s">
        <v>395</v>
      </c>
      <c r="N1355" s="43" t="s">
        <v>396</v>
      </c>
      <c r="O1355" s="52" t="s">
        <v>325</v>
      </c>
      <c r="P1355" s="63" t="s">
        <v>276</v>
      </c>
      <c r="Q1355" s="57" t="str">
        <f>MID(Tabla1[[#This Row],[Aplicación]],14,1)</f>
        <v>2</v>
      </c>
      <c r="R1355" s="35" t="s">
        <v>265</v>
      </c>
      <c r="S1355" s="57" t="str">
        <f>MID(Tabla1[[#This Row],[Aplicación]],6,2)</f>
        <v>11</v>
      </c>
      <c r="T1355" s="54" t="str">
        <f>VLOOKUP(Tabla1[[#This Row],[AREA]],Hoja1!A:B,2,FALSE)</f>
        <v>11. Salud pública y seguridad ciudadana</v>
      </c>
      <c r="U1355" s="57" t="str">
        <f>MID(Tabla1[[#This Row],[Aplicación]],9,4)</f>
        <v>1631</v>
      </c>
      <c r="V1355" s="54" t="str">
        <f>VLOOKUP(Tabla1[[#This Row],[PROGRAMA]],Hoja1!A:B,2,FALSE)</f>
        <v>1631. Limpieza viaria</v>
      </c>
      <c r="W1355" s="57" t="str">
        <f>MID(Tabla1[[#This Row],[Aplicación]],14,2)</f>
        <v>21</v>
      </c>
      <c r="X1355" s="57" t="str">
        <f>MID(Tabla1[[#This Row],[Aplicación]],14,6)</f>
        <v>214</v>
      </c>
    </row>
    <row r="1356" spans="1:24" hidden="1" x14ac:dyDescent="0.25">
      <c r="A1356" s="53">
        <v>220240006962</v>
      </c>
      <c r="B1356" s="45" t="s">
        <v>702</v>
      </c>
      <c r="C1356" s="50">
        <v>45369</v>
      </c>
      <c r="D1356" s="44">
        <v>22024000447</v>
      </c>
      <c r="E1356" s="45" t="s">
        <v>1366</v>
      </c>
      <c r="F1356" s="51">
        <v>240.23</v>
      </c>
      <c r="G1356" s="45" t="s">
        <v>53</v>
      </c>
      <c r="H1356" s="45" t="s">
        <v>2806</v>
      </c>
      <c r="I1356" s="44">
        <v>300</v>
      </c>
      <c r="J1356" s="45" t="s">
        <v>398</v>
      </c>
      <c r="K1356" s="45" t="s">
        <v>398</v>
      </c>
      <c r="L1356" s="45" t="s">
        <v>413</v>
      </c>
      <c r="M1356" s="45" t="s">
        <v>395</v>
      </c>
      <c r="N1356" s="45" t="s">
        <v>396</v>
      </c>
      <c r="O1356" s="52" t="s">
        <v>325</v>
      </c>
      <c r="P1356" s="63" t="s">
        <v>276</v>
      </c>
      <c r="Q1356" s="57" t="str">
        <f>MID(Tabla1[[#This Row],[Aplicación]],14,1)</f>
        <v>2</v>
      </c>
      <c r="R1356" s="35" t="s">
        <v>265</v>
      </c>
      <c r="S1356" s="57" t="str">
        <f>MID(Tabla1[[#This Row],[Aplicación]],6,2)</f>
        <v>11</v>
      </c>
      <c r="T1356" s="54" t="str">
        <f>VLOOKUP(Tabla1[[#This Row],[AREA]],Hoja1!A:B,2,FALSE)</f>
        <v>11. Salud pública y seguridad ciudadana</v>
      </c>
      <c r="U1356" s="57" t="str">
        <f>MID(Tabla1[[#This Row],[Aplicación]],9,4)</f>
        <v>1631</v>
      </c>
      <c r="V1356" s="54" t="str">
        <f>VLOOKUP(Tabla1[[#This Row],[PROGRAMA]],Hoja1!A:B,2,FALSE)</f>
        <v>1631. Limpieza viaria</v>
      </c>
      <c r="W1356" s="57" t="str">
        <f>MID(Tabla1[[#This Row],[Aplicación]],14,2)</f>
        <v>21</v>
      </c>
      <c r="X1356" s="57" t="str">
        <f>MID(Tabla1[[#This Row],[Aplicación]],14,6)</f>
        <v>214</v>
      </c>
    </row>
    <row r="1357" spans="1:24" hidden="1" x14ac:dyDescent="0.25">
      <c r="A1357" s="60">
        <v>220240007944</v>
      </c>
      <c r="B1357" s="43" t="s">
        <v>702</v>
      </c>
      <c r="C1357" s="61">
        <v>45372</v>
      </c>
      <c r="D1357" s="60">
        <v>22024000456</v>
      </c>
      <c r="E1357" s="43" t="s">
        <v>1426</v>
      </c>
      <c r="F1357" s="62">
        <v>574.75</v>
      </c>
      <c r="G1357" s="43" t="s">
        <v>1008</v>
      </c>
      <c r="H1357" s="43" t="s">
        <v>2807</v>
      </c>
      <c r="I1357" s="60">
        <v>300</v>
      </c>
      <c r="J1357" s="43" t="s">
        <v>398</v>
      </c>
      <c r="K1357" s="43" t="s">
        <v>398</v>
      </c>
      <c r="L1357" s="43" t="s">
        <v>413</v>
      </c>
      <c r="M1357" s="43" t="s">
        <v>395</v>
      </c>
      <c r="N1357" s="43" t="s">
        <v>396</v>
      </c>
      <c r="O1357" s="52" t="s">
        <v>325</v>
      </c>
      <c r="P1357" s="63" t="s">
        <v>276</v>
      </c>
      <c r="Q1357" s="57" t="str">
        <f>MID(Tabla1[[#This Row],[Aplicación]],14,1)</f>
        <v>2</v>
      </c>
      <c r="R1357" s="35" t="s">
        <v>265</v>
      </c>
      <c r="S1357" s="57" t="str">
        <f>MID(Tabla1[[#This Row],[Aplicación]],6,2)</f>
        <v>11</v>
      </c>
      <c r="T1357" s="54" t="str">
        <f>VLOOKUP(Tabla1[[#This Row],[AREA]],Hoja1!A:B,2,FALSE)</f>
        <v>11. Salud pública y seguridad ciudadana</v>
      </c>
      <c r="U1357" s="57" t="str">
        <f>MID(Tabla1[[#This Row],[Aplicación]],9,4)</f>
        <v>1621</v>
      </c>
      <c r="V1357" s="54" t="str">
        <f>VLOOKUP(Tabla1[[#This Row],[PROGRAMA]],Hoja1!A:B,2,FALSE)</f>
        <v>1621. Recogida de residuos</v>
      </c>
      <c r="W1357" s="57" t="str">
        <f>MID(Tabla1[[#This Row],[Aplicación]],14,2)</f>
        <v>22</v>
      </c>
      <c r="X1357" s="57" t="str">
        <f>MID(Tabla1[[#This Row],[Aplicación]],14,6)</f>
        <v>22199</v>
      </c>
    </row>
    <row r="1358" spans="1:24" hidden="1" x14ac:dyDescent="0.25">
      <c r="A1358" s="60">
        <v>220240006913</v>
      </c>
      <c r="B1358" s="43" t="s">
        <v>702</v>
      </c>
      <c r="C1358" s="61">
        <v>45369</v>
      </c>
      <c r="D1358" s="60">
        <v>22024001013</v>
      </c>
      <c r="E1358" s="43" t="s">
        <v>1423</v>
      </c>
      <c r="F1358" s="62">
        <v>1758.56</v>
      </c>
      <c r="G1358" s="43" t="s">
        <v>816</v>
      </c>
      <c r="H1358" s="43" t="s">
        <v>2808</v>
      </c>
      <c r="I1358" s="60">
        <v>300</v>
      </c>
      <c r="J1358" s="43" t="s">
        <v>398</v>
      </c>
      <c r="K1358" s="43" t="s">
        <v>398</v>
      </c>
      <c r="L1358" s="43" t="s">
        <v>413</v>
      </c>
      <c r="M1358" s="43" t="s">
        <v>395</v>
      </c>
      <c r="N1358" s="43" t="s">
        <v>396</v>
      </c>
      <c r="O1358" s="52" t="s">
        <v>325</v>
      </c>
      <c r="P1358" s="63" t="s">
        <v>276</v>
      </c>
      <c r="Q1358" s="57" t="str">
        <f>MID(Tabla1[[#This Row],[Aplicación]],14,1)</f>
        <v>2</v>
      </c>
      <c r="R1358" s="35" t="s">
        <v>265</v>
      </c>
      <c r="S1358" s="57" t="str">
        <f>MID(Tabla1[[#This Row],[Aplicación]],6,2)</f>
        <v>11</v>
      </c>
      <c r="T1358" s="54" t="str">
        <f>VLOOKUP(Tabla1[[#This Row],[AREA]],Hoja1!A:B,2,FALSE)</f>
        <v>11. Salud pública y seguridad ciudadana</v>
      </c>
      <c r="U1358" s="57" t="str">
        <f>MID(Tabla1[[#This Row],[Aplicación]],9,4)</f>
        <v>1321</v>
      </c>
      <c r="V1358" s="54" t="str">
        <f>VLOOKUP(Tabla1[[#This Row],[PROGRAMA]],Hoja1!A:B,2,FALSE)</f>
        <v>1321. Policía municipal</v>
      </c>
      <c r="W1358" s="57" t="str">
        <f>MID(Tabla1[[#This Row],[Aplicación]],14,2)</f>
        <v>21</v>
      </c>
      <c r="X1358" s="57" t="str">
        <f>MID(Tabla1[[#This Row],[Aplicación]],14,6)</f>
        <v>214</v>
      </c>
    </row>
    <row r="1359" spans="1:24" hidden="1" x14ac:dyDescent="0.25">
      <c r="A1359" s="60">
        <v>220240007915</v>
      </c>
      <c r="B1359" s="43" t="s">
        <v>702</v>
      </c>
      <c r="C1359" s="61">
        <v>45372</v>
      </c>
      <c r="D1359" s="60">
        <v>22024000441</v>
      </c>
      <c r="E1359" s="43" t="s">
        <v>1425</v>
      </c>
      <c r="F1359" s="62">
        <v>1175.1600000000001</v>
      </c>
      <c r="G1359" s="43" t="s">
        <v>816</v>
      </c>
      <c r="H1359" s="43" t="s">
        <v>2809</v>
      </c>
      <c r="I1359" s="60">
        <v>300</v>
      </c>
      <c r="J1359" s="43" t="s">
        <v>398</v>
      </c>
      <c r="K1359" s="43" t="s">
        <v>398</v>
      </c>
      <c r="L1359" s="43" t="s">
        <v>413</v>
      </c>
      <c r="M1359" s="43" t="s">
        <v>395</v>
      </c>
      <c r="N1359" s="43" t="s">
        <v>396</v>
      </c>
      <c r="O1359" s="52" t="s">
        <v>325</v>
      </c>
      <c r="P1359" s="63" t="s">
        <v>276</v>
      </c>
      <c r="Q1359" s="57" t="str">
        <f>MID(Tabla1[[#This Row],[Aplicación]],14,1)</f>
        <v>2</v>
      </c>
      <c r="R1359" s="35" t="s">
        <v>265</v>
      </c>
      <c r="S1359" s="57" t="str">
        <f>MID(Tabla1[[#This Row],[Aplicación]],6,2)</f>
        <v>11</v>
      </c>
      <c r="T1359" s="54" t="str">
        <f>VLOOKUP(Tabla1[[#This Row],[AREA]],Hoja1!A:B,2,FALSE)</f>
        <v>11. Salud pública y seguridad ciudadana</v>
      </c>
      <c r="U1359" s="57" t="str">
        <f>MID(Tabla1[[#This Row],[Aplicación]],9,4)</f>
        <v>1621</v>
      </c>
      <c r="V1359" s="54" t="str">
        <f>VLOOKUP(Tabla1[[#This Row],[PROGRAMA]],Hoja1!A:B,2,FALSE)</f>
        <v>1621. Recogida de residuos</v>
      </c>
      <c r="W1359" s="57" t="str">
        <f>MID(Tabla1[[#This Row],[Aplicación]],14,2)</f>
        <v>21</v>
      </c>
      <c r="X1359" s="57" t="str">
        <f>MID(Tabla1[[#This Row],[Aplicación]],14,6)</f>
        <v>214</v>
      </c>
    </row>
    <row r="1360" spans="1:24" hidden="1" x14ac:dyDescent="0.25">
      <c r="A1360" s="60">
        <v>220240007895</v>
      </c>
      <c r="B1360" s="43" t="s">
        <v>702</v>
      </c>
      <c r="C1360" s="61">
        <v>45372</v>
      </c>
      <c r="D1360" s="60">
        <v>22024001013</v>
      </c>
      <c r="E1360" s="43" t="s">
        <v>1423</v>
      </c>
      <c r="F1360" s="62">
        <v>636.65</v>
      </c>
      <c r="G1360" s="43" t="s">
        <v>816</v>
      </c>
      <c r="H1360" s="43" t="s">
        <v>2810</v>
      </c>
      <c r="I1360" s="60">
        <v>300</v>
      </c>
      <c r="J1360" s="43" t="s">
        <v>398</v>
      </c>
      <c r="K1360" s="43" t="s">
        <v>398</v>
      </c>
      <c r="L1360" s="43" t="s">
        <v>399</v>
      </c>
      <c r="M1360" s="43" t="s">
        <v>395</v>
      </c>
      <c r="N1360" s="43" t="s">
        <v>396</v>
      </c>
      <c r="O1360" s="52" t="s">
        <v>325</v>
      </c>
      <c r="P1360" s="63" t="s">
        <v>276</v>
      </c>
      <c r="Q1360" s="57" t="str">
        <f>MID(Tabla1[[#This Row],[Aplicación]],14,1)</f>
        <v>2</v>
      </c>
      <c r="R1360" s="35" t="s">
        <v>265</v>
      </c>
      <c r="S1360" s="57" t="str">
        <f>MID(Tabla1[[#This Row],[Aplicación]],6,2)</f>
        <v>11</v>
      </c>
      <c r="T1360" s="54" t="str">
        <f>VLOOKUP(Tabla1[[#This Row],[AREA]],Hoja1!A:B,2,FALSE)</f>
        <v>11. Salud pública y seguridad ciudadana</v>
      </c>
      <c r="U1360" s="57" t="str">
        <f>MID(Tabla1[[#This Row],[Aplicación]],9,4)</f>
        <v>1321</v>
      </c>
      <c r="V1360" s="54" t="str">
        <f>VLOOKUP(Tabla1[[#This Row],[PROGRAMA]],Hoja1!A:B,2,FALSE)</f>
        <v>1321. Policía municipal</v>
      </c>
      <c r="W1360" s="57" t="str">
        <f>MID(Tabla1[[#This Row],[Aplicación]],14,2)</f>
        <v>21</v>
      </c>
      <c r="X1360" s="57" t="str">
        <f>MID(Tabla1[[#This Row],[Aplicación]],14,6)</f>
        <v>214</v>
      </c>
    </row>
    <row r="1361" spans="1:24" hidden="1" x14ac:dyDescent="0.25">
      <c r="A1361" s="60">
        <v>220240004366</v>
      </c>
      <c r="B1361" s="43" t="s">
        <v>702</v>
      </c>
      <c r="C1361" s="61">
        <v>45356</v>
      </c>
      <c r="D1361" s="60">
        <v>22024000021</v>
      </c>
      <c r="E1361" s="43" t="s">
        <v>1296</v>
      </c>
      <c r="F1361" s="62">
        <v>383.59</v>
      </c>
      <c r="G1361" s="43" t="s">
        <v>816</v>
      </c>
      <c r="H1361" s="43" t="s">
        <v>2811</v>
      </c>
      <c r="I1361" s="60">
        <v>300</v>
      </c>
      <c r="J1361" s="43" t="s">
        <v>398</v>
      </c>
      <c r="K1361" s="43" t="s">
        <v>398</v>
      </c>
      <c r="L1361" s="43" t="s">
        <v>413</v>
      </c>
      <c r="M1361" s="43" t="s">
        <v>395</v>
      </c>
      <c r="N1361" s="43" t="s">
        <v>396</v>
      </c>
      <c r="O1361" s="52" t="s">
        <v>325</v>
      </c>
      <c r="P1361" s="63" t="s">
        <v>276</v>
      </c>
      <c r="Q1361" s="57" t="str">
        <f>MID(Tabla1[[#This Row],[Aplicación]],14,1)</f>
        <v>2</v>
      </c>
      <c r="R1361" s="35" t="s">
        <v>265</v>
      </c>
      <c r="S1361" s="57" t="str">
        <f>MID(Tabla1[[#This Row],[Aplicación]],6,2)</f>
        <v>11</v>
      </c>
      <c r="T1361" s="54" t="str">
        <f>VLOOKUP(Tabla1[[#This Row],[AREA]],Hoja1!A:B,2,FALSE)</f>
        <v>11. Salud pública y seguridad ciudadana</v>
      </c>
      <c r="U1361" s="57" t="str">
        <f>MID(Tabla1[[#This Row],[Aplicación]],9,4)</f>
        <v>1361</v>
      </c>
      <c r="V1361" s="54" t="str">
        <f>VLOOKUP(Tabla1[[#This Row],[PROGRAMA]],Hoja1!A:B,2,FALSE)</f>
        <v>1361. Prevención y extinción de incencios</v>
      </c>
      <c r="W1361" s="57" t="str">
        <f>MID(Tabla1[[#This Row],[Aplicación]],14,2)</f>
        <v>22</v>
      </c>
      <c r="X1361" s="57" t="str">
        <f>MID(Tabla1[[#This Row],[Aplicación]],14,6)</f>
        <v>22199</v>
      </c>
    </row>
    <row r="1362" spans="1:24" hidden="1" x14ac:dyDescent="0.25">
      <c r="A1362" s="60">
        <v>220240008606</v>
      </c>
      <c r="B1362" s="43" t="s">
        <v>702</v>
      </c>
      <c r="C1362" s="61">
        <v>45377</v>
      </c>
      <c r="D1362" s="60">
        <v>22024000749</v>
      </c>
      <c r="E1362" s="43" t="s">
        <v>1290</v>
      </c>
      <c r="F1362" s="62">
        <v>11.5</v>
      </c>
      <c r="G1362" s="43" t="s">
        <v>816</v>
      </c>
      <c r="H1362" s="43" t="s">
        <v>2812</v>
      </c>
      <c r="I1362" s="60">
        <v>300</v>
      </c>
      <c r="J1362" s="43" t="s">
        <v>398</v>
      </c>
      <c r="K1362" s="43" t="s">
        <v>398</v>
      </c>
      <c r="L1362" s="43" t="s">
        <v>413</v>
      </c>
      <c r="M1362" s="43" t="s">
        <v>395</v>
      </c>
      <c r="N1362" s="43" t="s">
        <v>396</v>
      </c>
      <c r="O1362" s="52" t="s">
        <v>325</v>
      </c>
      <c r="P1362" s="63" t="s">
        <v>276</v>
      </c>
      <c r="Q1362" s="57" t="str">
        <f>MID(Tabla1[[#This Row],[Aplicación]],14,1)</f>
        <v>2</v>
      </c>
      <c r="R1362" s="35" t="s">
        <v>265</v>
      </c>
      <c r="S1362" s="57" t="str">
        <f>MID(Tabla1[[#This Row],[Aplicación]],6,2)</f>
        <v>02</v>
      </c>
      <c r="T1362" s="54" t="str">
        <f>VLOOKUP(Tabla1[[#This Row],[AREA]],Hoja1!A:B,2,FALSE)</f>
        <v>02. Urbanismo y vivienda</v>
      </c>
      <c r="U1362" s="57" t="str">
        <f>MID(Tabla1[[#This Row],[Aplicación]],9,4)</f>
        <v>9332</v>
      </c>
      <c r="V1362" s="54" t="str">
        <f>VLOOKUP(Tabla1[[#This Row],[PROGRAMA]],Hoja1!A:B,2,FALSE)</f>
        <v>9332. Mantenimiento de edificios e instalaciones municipales</v>
      </c>
      <c r="W1362" s="57" t="str">
        <f>MID(Tabla1[[#This Row],[Aplicación]],14,2)</f>
        <v>21</v>
      </c>
      <c r="X1362" s="57" t="str">
        <f>MID(Tabla1[[#This Row],[Aplicación]],14,6)</f>
        <v>212</v>
      </c>
    </row>
    <row r="1363" spans="1:24" hidden="1" x14ac:dyDescent="0.25">
      <c r="A1363" s="60">
        <v>220240005755</v>
      </c>
      <c r="B1363" s="43" t="s">
        <v>702</v>
      </c>
      <c r="C1363" s="61">
        <v>45364</v>
      </c>
      <c r="D1363" s="60">
        <v>22024000441</v>
      </c>
      <c r="E1363" s="43" t="s">
        <v>1425</v>
      </c>
      <c r="F1363" s="62">
        <v>485.51</v>
      </c>
      <c r="G1363" s="43" t="s">
        <v>1010</v>
      </c>
      <c r="H1363" s="43" t="s">
        <v>2813</v>
      </c>
      <c r="I1363" s="60">
        <v>300</v>
      </c>
      <c r="J1363" s="43" t="s">
        <v>398</v>
      </c>
      <c r="K1363" s="43" t="s">
        <v>398</v>
      </c>
      <c r="L1363" s="43" t="s">
        <v>413</v>
      </c>
      <c r="M1363" s="43" t="s">
        <v>395</v>
      </c>
      <c r="N1363" s="43" t="s">
        <v>396</v>
      </c>
      <c r="O1363" s="52" t="s">
        <v>325</v>
      </c>
      <c r="P1363" s="63" t="s">
        <v>276</v>
      </c>
      <c r="Q1363" s="57" t="str">
        <f>MID(Tabla1[[#This Row],[Aplicación]],14,1)</f>
        <v>2</v>
      </c>
      <c r="R1363" s="35" t="s">
        <v>265</v>
      </c>
      <c r="S1363" s="57" t="str">
        <f>MID(Tabla1[[#This Row],[Aplicación]],6,2)</f>
        <v>11</v>
      </c>
      <c r="T1363" s="54" t="str">
        <f>VLOOKUP(Tabla1[[#This Row],[AREA]],Hoja1!A:B,2,FALSE)</f>
        <v>11. Salud pública y seguridad ciudadana</v>
      </c>
      <c r="U1363" s="57" t="str">
        <f>MID(Tabla1[[#This Row],[Aplicación]],9,4)</f>
        <v>1621</v>
      </c>
      <c r="V1363" s="54" t="str">
        <f>VLOOKUP(Tabla1[[#This Row],[PROGRAMA]],Hoja1!A:B,2,FALSE)</f>
        <v>1621. Recogida de residuos</v>
      </c>
      <c r="W1363" s="57" t="str">
        <f>MID(Tabla1[[#This Row],[Aplicación]],14,2)</f>
        <v>21</v>
      </c>
      <c r="X1363" s="57" t="str">
        <f>MID(Tabla1[[#This Row],[Aplicación]],14,6)</f>
        <v>214</v>
      </c>
    </row>
    <row r="1364" spans="1:24" hidden="1" x14ac:dyDescent="0.25">
      <c r="A1364" s="60">
        <v>220240007911</v>
      </c>
      <c r="B1364" s="43" t="s">
        <v>702</v>
      </c>
      <c r="C1364" s="61">
        <v>45372</v>
      </c>
      <c r="D1364" s="60">
        <v>22024000441</v>
      </c>
      <c r="E1364" s="43" t="s">
        <v>1425</v>
      </c>
      <c r="F1364" s="62">
        <v>200.97</v>
      </c>
      <c r="G1364" s="43" t="s">
        <v>834</v>
      </c>
      <c r="H1364" s="43" t="s">
        <v>2814</v>
      </c>
      <c r="I1364" s="60">
        <v>300</v>
      </c>
      <c r="J1364" s="43" t="s">
        <v>398</v>
      </c>
      <c r="K1364" s="43" t="s">
        <v>398</v>
      </c>
      <c r="L1364" s="43" t="s">
        <v>413</v>
      </c>
      <c r="M1364" s="43" t="s">
        <v>395</v>
      </c>
      <c r="N1364" s="43" t="s">
        <v>396</v>
      </c>
      <c r="O1364" s="52" t="s">
        <v>325</v>
      </c>
      <c r="P1364" s="63" t="s">
        <v>276</v>
      </c>
      <c r="Q1364" s="57" t="str">
        <f>MID(Tabla1[[#This Row],[Aplicación]],14,1)</f>
        <v>2</v>
      </c>
      <c r="R1364" s="35" t="s">
        <v>265</v>
      </c>
      <c r="S1364" s="57" t="str">
        <f>MID(Tabla1[[#This Row],[Aplicación]],6,2)</f>
        <v>11</v>
      </c>
      <c r="T1364" s="54" t="str">
        <f>VLOOKUP(Tabla1[[#This Row],[AREA]],Hoja1!A:B,2,FALSE)</f>
        <v>11. Salud pública y seguridad ciudadana</v>
      </c>
      <c r="U1364" s="57" t="str">
        <f>MID(Tabla1[[#This Row],[Aplicación]],9,4)</f>
        <v>1621</v>
      </c>
      <c r="V1364" s="54" t="str">
        <f>VLOOKUP(Tabla1[[#This Row],[PROGRAMA]],Hoja1!A:B,2,FALSE)</f>
        <v>1621. Recogida de residuos</v>
      </c>
      <c r="W1364" s="57" t="str">
        <f>MID(Tabla1[[#This Row],[Aplicación]],14,2)</f>
        <v>21</v>
      </c>
      <c r="X1364" s="57" t="str">
        <f>MID(Tabla1[[#This Row],[Aplicación]],14,6)</f>
        <v>214</v>
      </c>
    </row>
    <row r="1365" spans="1:24" hidden="1" x14ac:dyDescent="0.25">
      <c r="A1365" s="44">
        <v>220240003468</v>
      </c>
      <c r="B1365" s="45" t="s">
        <v>702</v>
      </c>
      <c r="C1365" s="50">
        <v>45350</v>
      </c>
      <c r="D1365" s="44">
        <v>22024000940</v>
      </c>
      <c r="E1365" s="45" t="s">
        <v>1285</v>
      </c>
      <c r="F1365" s="51">
        <v>460.83</v>
      </c>
      <c r="G1365" s="45" t="s">
        <v>886</v>
      </c>
      <c r="H1365" s="45" t="s">
        <v>2815</v>
      </c>
      <c r="I1365" s="44">
        <v>300</v>
      </c>
      <c r="J1365" s="45" t="s">
        <v>398</v>
      </c>
      <c r="K1365" s="45" t="s">
        <v>398</v>
      </c>
      <c r="L1365" s="45" t="s">
        <v>413</v>
      </c>
      <c r="M1365" s="45" t="s">
        <v>395</v>
      </c>
      <c r="N1365" s="45" t="s">
        <v>396</v>
      </c>
      <c r="O1365" s="52" t="s">
        <v>325</v>
      </c>
      <c r="P1365" s="63" t="s">
        <v>276</v>
      </c>
      <c r="Q1365" s="57" t="str">
        <f>MID(Tabla1[[#This Row],[Aplicación]],14,1)</f>
        <v>2</v>
      </c>
      <c r="R1365" s="35" t="s">
        <v>265</v>
      </c>
      <c r="S1365" s="57" t="str">
        <f>MID(Tabla1[[#This Row],[Aplicación]],6,2)</f>
        <v>06</v>
      </c>
      <c r="T1365" s="54" t="str">
        <f>VLOOKUP(Tabla1[[#This Row],[AREA]],Hoja1!A:B,2,FALSE)</f>
        <v>06. Educación y cultura</v>
      </c>
      <c r="U1365" s="57" t="str">
        <f>MID(Tabla1[[#This Row],[Aplicación]],9,4)</f>
        <v>3232</v>
      </c>
      <c r="V1365" s="54" t="str">
        <f>VLOOKUP(Tabla1[[#This Row],[PROGRAMA]],Hoja1!A:B,2,FALSE)</f>
        <v>3232. Conservación y mantenimiento centros educación infantil y primaria</v>
      </c>
      <c r="W1365" s="57" t="str">
        <f>MID(Tabla1[[#This Row],[Aplicación]],14,2)</f>
        <v>21</v>
      </c>
      <c r="X1365" s="57" t="str">
        <f>MID(Tabla1[[#This Row],[Aplicación]],14,6)</f>
        <v>212</v>
      </c>
    </row>
    <row r="1366" spans="1:24" hidden="1" x14ac:dyDescent="0.25">
      <c r="A1366" s="60">
        <v>220240004422</v>
      </c>
      <c r="B1366" s="43" t="s">
        <v>702</v>
      </c>
      <c r="C1366" s="61">
        <v>45356</v>
      </c>
      <c r="D1366" s="60">
        <v>22024000940</v>
      </c>
      <c r="E1366" s="43" t="s">
        <v>1285</v>
      </c>
      <c r="F1366" s="62">
        <v>331.87</v>
      </c>
      <c r="G1366" s="43" t="s">
        <v>886</v>
      </c>
      <c r="H1366" s="43" t="s">
        <v>2816</v>
      </c>
      <c r="I1366" s="60">
        <v>300</v>
      </c>
      <c r="J1366" s="43" t="s">
        <v>398</v>
      </c>
      <c r="K1366" s="43" t="s">
        <v>398</v>
      </c>
      <c r="L1366" s="43" t="s">
        <v>413</v>
      </c>
      <c r="M1366" s="43" t="s">
        <v>395</v>
      </c>
      <c r="N1366" s="43" t="s">
        <v>396</v>
      </c>
      <c r="O1366" s="52" t="s">
        <v>325</v>
      </c>
      <c r="P1366" s="63" t="s">
        <v>276</v>
      </c>
      <c r="Q1366" s="57" t="str">
        <f>MID(Tabla1[[#This Row],[Aplicación]],14,1)</f>
        <v>2</v>
      </c>
      <c r="R1366" s="35" t="s">
        <v>265</v>
      </c>
      <c r="S1366" s="57" t="str">
        <f>MID(Tabla1[[#This Row],[Aplicación]],6,2)</f>
        <v>06</v>
      </c>
      <c r="T1366" s="54" t="str">
        <f>VLOOKUP(Tabla1[[#This Row],[AREA]],Hoja1!A:B,2,FALSE)</f>
        <v>06. Educación y cultura</v>
      </c>
      <c r="U1366" s="57" t="str">
        <f>MID(Tabla1[[#This Row],[Aplicación]],9,4)</f>
        <v>3232</v>
      </c>
      <c r="V1366" s="54" t="str">
        <f>VLOOKUP(Tabla1[[#This Row],[PROGRAMA]],Hoja1!A:B,2,FALSE)</f>
        <v>3232. Conservación y mantenimiento centros educación infantil y primaria</v>
      </c>
      <c r="W1366" s="57" t="str">
        <f>MID(Tabla1[[#This Row],[Aplicación]],14,2)</f>
        <v>21</v>
      </c>
      <c r="X1366" s="57" t="str">
        <f>MID(Tabla1[[#This Row],[Aplicación]],14,6)</f>
        <v>212</v>
      </c>
    </row>
    <row r="1367" spans="1:24" hidden="1" x14ac:dyDescent="0.25">
      <c r="A1367" s="60">
        <v>220240006917</v>
      </c>
      <c r="B1367" s="43" t="s">
        <v>702</v>
      </c>
      <c r="C1367" s="61">
        <v>45369</v>
      </c>
      <c r="D1367" s="60">
        <v>22024001014</v>
      </c>
      <c r="E1367" s="43" t="s">
        <v>1341</v>
      </c>
      <c r="F1367" s="62">
        <v>69.099999999999994</v>
      </c>
      <c r="G1367" s="43" t="s">
        <v>886</v>
      </c>
      <c r="H1367" s="43" t="s">
        <v>2817</v>
      </c>
      <c r="I1367" s="60">
        <v>300</v>
      </c>
      <c r="J1367" s="43" t="s">
        <v>398</v>
      </c>
      <c r="K1367" s="43" t="s">
        <v>398</v>
      </c>
      <c r="L1367" s="43" t="s">
        <v>413</v>
      </c>
      <c r="M1367" s="43" t="s">
        <v>395</v>
      </c>
      <c r="N1367" s="43" t="s">
        <v>396</v>
      </c>
      <c r="O1367" s="52" t="s">
        <v>325</v>
      </c>
      <c r="P1367" s="63" t="s">
        <v>276</v>
      </c>
      <c r="Q1367" s="57" t="str">
        <f>MID(Tabla1[[#This Row],[Aplicación]],14,1)</f>
        <v>2</v>
      </c>
      <c r="R1367" s="35" t="s">
        <v>265</v>
      </c>
      <c r="S1367" s="57" t="str">
        <f>MID(Tabla1[[#This Row],[Aplicación]],6,2)</f>
        <v>11</v>
      </c>
      <c r="T1367" s="54" t="str">
        <f>VLOOKUP(Tabla1[[#This Row],[AREA]],Hoja1!A:B,2,FALSE)</f>
        <v>11. Salud pública y seguridad ciudadana</v>
      </c>
      <c r="U1367" s="57" t="str">
        <f>MID(Tabla1[[#This Row],[Aplicación]],9,4)</f>
        <v>1321</v>
      </c>
      <c r="V1367" s="54" t="str">
        <f>VLOOKUP(Tabla1[[#This Row],[PROGRAMA]],Hoja1!A:B,2,FALSE)</f>
        <v>1321. Policía municipal</v>
      </c>
      <c r="W1367" s="57" t="str">
        <f>MID(Tabla1[[#This Row],[Aplicación]],14,2)</f>
        <v>22</v>
      </c>
      <c r="X1367" s="57" t="str">
        <f>MID(Tabla1[[#This Row],[Aplicación]],14,6)</f>
        <v>22199</v>
      </c>
    </row>
    <row r="1368" spans="1:24" hidden="1" x14ac:dyDescent="0.25">
      <c r="A1368" s="60">
        <v>220240006796</v>
      </c>
      <c r="B1368" s="43" t="s">
        <v>702</v>
      </c>
      <c r="C1368" s="61">
        <v>45369</v>
      </c>
      <c r="D1368" s="60">
        <v>22024000437</v>
      </c>
      <c r="E1368" s="43" t="s">
        <v>1287</v>
      </c>
      <c r="F1368" s="62">
        <v>66.56</v>
      </c>
      <c r="G1368" s="43" t="s">
        <v>886</v>
      </c>
      <c r="H1368" s="43" t="s">
        <v>2818</v>
      </c>
      <c r="I1368" s="60">
        <v>300</v>
      </c>
      <c r="J1368" s="43" t="s">
        <v>398</v>
      </c>
      <c r="K1368" s="43" t="s">
        <v>398</v>
      </c>
      <c r="L1368" s="43" t="s">
        <v>413</v>
      </c>
      <c r="M1368" s="43" t="s">
        <v>395</v>
      </c>
      <c r="N1368" s="43" t="s">
        <v>396</v>
      </c>
      <c r="O1368" s="52" t="s">
        <v>325</v>
      </c>
      <c r="P1368" s="63" t="s">
        <v>276</v>
      </c>
      <c r="Q1368" s="57" t="str">
        <f>MID(Tabla1[[#This Row],[Aplicación]],14,1)</f>
        <v>2</v>
      </c>
      <c r="R1368" s="35" t="s">
        <v>265</v>
      </c>
      <c r="S1368" s="57" t="str">
        <f>MID(Tabla1[[#This Row],[Aplicación]],6,2)</f>
        <v>10</v>
      </c>
      <c r="T1368" s="54" t="str">
        <f>VLOOKUP(Tabla1[[#This Row],[AREA]],Hoja1!A:B,2,FALSE)</f>
        <v>10. Personas mayores, familia y servicios sociales</v>
      </c>
      <c r="U1368" s="57" t="str">
        <f>MID(Tabla1[[#This Row],[Aplicación]],9,4)</f>
        <v>2311</v>
      </c>
      <c r="V1368" s="54" t="str">
        <f>VLOOKUP(Tabla1[[#This Row],[PROGRAMA]],Hoja1!A:B,2,FALSE)</f>
        <v>2311. Intervención social</v>
      </c>
      <c r="W1368" s="57" t="str">
        <f>MID(Tabla1[[#This Row],[Aplicación]],14,2)</f>
        <v>21</v>
      </c>
      <c r="X1368" s="57" t="str">
        <f>MID(Tabla1[[#This Row],[Aplicación]],14,6)</f>
        <v>212</v>
      </c>
    </row>
    <row r="1369" spans="1:24" hidden="1" x14ac:dyDescent="0.25">
      <c r="A1369" s="60">
        <v>220240003578</v>
      </c>
      <c r="B1369" s="43" t="s">
        <v>702</v>
      </c>
      <c r="C1369" s="61">
        <v>45350</v>
      </c>
      <c r="D1369" s="60">
        <v>22024000485</v>
      </c>
      <c r="E1369" s="43" t="s">
        <v>1323</v>
      </c>
      <c r="F1369" s="62">
        <v>35.090000000000003</v>
      </c>
      <c r="G1369" s="43" t="s">
        <v>886</v>
      </c>
      <c r="H1369" s="43" t="s">
        <v>2819</v>
      </c>
      <c r="I1369" s="60">
        <v>300</v>
      </c>
      <c r="J1369" s="43" t="s">
        <v>398</v>
      </c>
      <c r="K1369" s="43" t="s">
        <v>398</v>
      </c>
      <c r="L1369" s="43" t="s">
        <v>413</v>
      </c>
      <c r="M1369" s="43" t="s">
        <v>395</v>
      </c>
      <c r="N1369" s="43" t="s">
        <v>396</v>
      </c>
      <c r="O1369" s="52" t="s">
        <v>325</v>
      </c>
      <c r="P1369" s="63" t="s">
        <v>276</v>
      </c>
      <c r="Q1369" s="57" t="str">
        <f>MID(Tabla1[[#This Row],[Aplicación]],14,1)</f>
        <v>2</v>
      </c>
      <c r="R1369" s="35" t="s">
        <v>265</v>
      </c>
      <c r="S1369" s="57" t="str">
        <f>MID(Tabla1[[#This Row],[Aplicación]],6,2)</f>
        <v>10</v>
      </c>
      <c r="T1369" s="54" t="str">
        <f>VLOOKUP(Tabla1[[#This Row],[AREA]],Hoja1!A:B,2,FALSE)</f>
        <v>10. Personas mayores, familia y servicios sociales</v>
      </c>
      <c r="U1369" s="57" t="str">
        <f>MID(Tabla1[[#This Row],[Aplicación]],9,4)</f>
        <v>2312</v>
      </c>
      <c r="V1369" s="54" t="str">
        <f>VLOOKUP(Tabla1[[#This Row],[PROGRAMA]],Hoja1!A:B,2,FALSE)</f>
        <v>2312. Iniciativas sociales</v>
      </c>
      <c r="W1369" s="57" t="str">
        <f>MID(Tabla1[[#This Row],[Aplicación]],14,2)</f>
        <v>21</v>
      </c>
      <c r="X1369" s="57" t="str">
        <f>MID(Tabla1[[#This Row],[Aplicación]],14,6)</f>
        <v>212</v>
      </c>
    </row>
    <row r="1370" spans="1:24" hidden="1" x14ac:dyDescent="0.25">
      <c r="A1370" s="60">
        <v>220240005733</v>
      </c>
      <c r="B1370" s="43" t="s">
        <v>702</v>
      </c>
      <c r="C1370" s="61">
        <v>45364</v>
      </c>
      <c r="D1370" s="60">
        <v>22024000441</v>
      </c>
      <c r="E1370" s="43" t="s">
        <v>1425</v>
      </c>
      <c r="F1370" s="62">
        <v>1770.61</v>
      </c>
      <c r="G1370" s="43" t="s">
        <v>51</v>
      </c>
      <c r="H1370" s="43" t="s">
        <v>2820</v>
      </c>
      <c r="I1370" s="60">
        <v>300</v>
      </c>
      <c r="J1370" s="43" t="s">
        <v>874</v>
      </c>
      <c r="K1370" s="43" t="s">
        <v>875</v>
      </c>
      <c r="L1370" s="43" t="s">
        <v>413</v>
      </c>
      <c r="M1370" s="43" t="s">
        <v>395</v>
      </c>
      <c r="N1370" s="43" t="s">
        <v>396</v>
      </c>
      <c r="O1370" s="52" t="s">
        <v>325</v>
      </c>
      <c r="P1370" s="63" t="s">
        <v>276</v>
      </c>
      <c r="Q1370" s="57" t="str">
        <f>MID(Tabla1[[#This Row],[Aplicación]],14,1)</f>
        <v>2</v>
      </c>
      <c r="R1370" s="35" t="s">
        <v>265</v>
      </c>
      <c r="S1370" s="57" t="str">
        <f>MID(Tabla1[[#This Row],[Aplicación]],6,2)</f>
        <v>11</v>
      </c>
      <c r="T1370" s="54" t="str">
        <f>VLOOKUP(Tabla1[[#This Row],[AREA]],Hoja1!A:B,2,FALSE)</f>
        <v>11. Salud pública y seguridad ciudadana</v>
      </c>
      <c r="U1370" s="57" t="str">
        <f>MID(Tabla1[[#This Row],[Aplicación]],9,4)</f>
        <v>1621</v>
      </c>
      <c r="V1370" s="54" t="str">
        <f>VLOOKUP(Tabla1[[#This Row],[PROGRAMA]],Hoja1!A:B,2,FALSE)</f>
        <v>1621. Recogida de residuos</v>
      </c>
      <c r="W1370" s="57" t="str">
        <f>MID(Tabla1[[#This Row],[Aplicación]],14,2)</f>
        <v>21</v>
      </c>
      <c r="X1370" s="57" t="str">
        <f>MID(Tabla1[[#This Row],[Aplicación]],14,6)</f>
        <v>214</v>
      </c>
    </row>
    <row r="1371" spans="1:24" hidden="1" x14ac:dyDescent="0.25">
      <c r="A1371" s="60">
        <v>220240005714</v>
      </c>
      <c r="B1371" s="43" t="s">
        <v>702</v>
      </c>
      <c r="C1371" s="61">
        <v>45364</v>
      </c>
      <c r="D1371" s="60">
        <v>22024000441</v>
      </c>
      <c r="E1371" s="43" t="s">
        <v>1425</v>
      </c>
      <c r="F1371" s="62">
        <v>1327.61</v>
      </c>
      <c r="G1371" s="43" t="s">
        <v>51</v>
      </c>
      <c r="H1371" s="43" t="s">
        <v>2821</v>
      </c>
      <c r="I1371" s="60">
        <v>300</v>
      </c>
      <c r="J1371" s="43" t="s">
        <v>874</v>
      </c>
      <c r="K1371" s="43" t="s">
        <v>875</v>
      </c>
      <c r="L1371" s="43" t="s">
        <v>413</v>
      </c>
      <c r="M1371" s="43" t="s">
        <v>395</v>
      </c>
      <c r="N1371" s="43" t="s">
        <v>396</v>
      </c>
      <c r="O1371" s="52" t="s">
        <v>325</v>
      </c>
      <c r="P1371" s="63" t="s">
        <v>276</v>
      </c>
      <c r="Q1371" s="57" t="str">
        <f>MID(Tabla1[[#This Row],[Aplicación]],14,1)</f>
        <v>2</v>
      </c>
      <c r="R1371" s="35" t="s">
        <v>265</v>
      </c>
      <c r="S1371" s="57" t="str">
        <f>MID(Tabla1[[#This Row],[Aplicación]],6,2)</f>
        <v>11</v>
      </c>
      <c r="T1371" s="54" t="str">
        <f>VLOOKUP(Tabla1[[#This Row],[AREA]],Hoja1!A:B,2,FALSE)</f>
        <v>11. Salud pública y seguridad ciudadana</v>
      </c>
      <c r="U1371" s="57" t="str">
        <f>MID(Tabla1[[#This Row],[Aplicación]],9,4)</f>
        <v>1621</v>
      </c>
      <c r="V1371" s="54" t="str">
        <f>VLOOKUP(Tabla1[[#This Row],[PROGRAMA]],Hoja1!A:B,2,FALSE)</f>
        <v>1621. Recogida de residuos</v>
      </c>
      <c r="W1371" s="57" t="str">
        <f>MID(Tabla1[[#This Row],[Aplicación]],14,2)</f>
        <v>21</v>
      </c>
      <c r="X1371" s="57" t="str">
        <f>MID(Tabla1[[#This Row],[Aplicación]],14,6)</f>
        <v>214</v>
      </c>
    </row>
    <row r="1372" spans="1:24" hidden="1" x14ac:dyDescent="0.25">
      <c r="A1372" s="60">
        <v>220240007936</v>
      </c>
      <c r="B1372" s="43" t="s">
        <v>702</v>
      </c>
      <c r="C1372" s="61">
        <v>45372</v>
      </c>
      <c r="D1372" s="60">
        <v>22024000441</v>
      </c>
      <c r="E1372" s="43" t="s">
        <v>1425</v>
      </c>
      <c r="F1372" s="62">
        <v>1050.45</v>
      </c>
      <c r="G1372" s="43" t="s">
        <v>51</v>
      </c>
      <c r="H1372" s="43" t="s">
        <v>2822</v>
      </c>
      <c r="I1372" s="60">
        <v>300</v>
      </c>
      <c r="J1372" s="43" t="s">
        <v>874</v>
      </c>
      <c r="K1372" s="43" t="s">
        <v>875</v>
      </c>
      <c r="L1372" s="43" t="s">
        <v>413</v>
      </c>
      <c r="M1372" s="43" t="s">
        <v>395</v>
      </c>
      <c r="N1372" s="43" t="s">
        <v>396</v>
      </c>
      <c r="O1372" s="52" t="s">
        <v>325</v>
      </c>
      <c r="P1372" s="63" t="s">
        <v>276</v>
      </c>
      <c r="Q1372" s="57" t="str">
        <f>MID(Tabla1[[#This Row],[Aplicación]],14,1)</f>
        <v>2</v>
      </c>
      <c r="R1372" s="35" t="s">
        <v>265</v>
      </c>
      <c r="S1372" s="57" t="str">
        <f>MID(Tabla1[[#This Row],[Aplicación]],6,2)</f>
        <v>11</v>
      </c>
      <c r="T1372" s="54" t="str">
        <f>VLOOKUP(Tabla1[[#This Row],[AREA]],Hoja1!A:B,2,FALSE)</f>
        <v>11. Salud pública y seguridad ciudadana</v>
      </c>
      <c r="U1372" s="57" t="str">
        <f>MID(Tabla1[[#This Row],[Aplicación]],9,4)</f>
        <v>1621</v>
      </c>
      <c r="V1372" s="54" t="str">
        <f>VLOOKUP(Tabla1[[#This Row],[PROGRAMA]],Hoja1!A:B,2,FALSE)</f>
        <v>1621. Recogida de residuos</v>
      </c>
      <c r="W1372" s="57" t="str">
        <f>MID(Tabla1[[#This Row],[Aplicación]],14,2)</f>
        <v>21</v>
      </c>
      <c r="X1372" s="57" t="str">
        <f>MID(Tabla1[[#This Row],[Aplicación]],14,6)</f>
        <v>214</v>
      </c>
    </row>
    <row r="1373" spans="1:24" hidden="1" x14ac:dyDescent="0.25">
      <c r="A1373" s="60">
        <v>220240007955</v>
      </c>
      <c r="B1373" s="43" t="s">
        <v>702</v>
      </c>
      <c r="C1373" s="61">
        <v>45372</v>
      </c>
      <c r="D1373" s="60">
        <v>22024000441</v>
      </c>
      <c r="E1373" s="43" t="s">
        <v>1425</v>
      </c>
      <c r="F1373" s="62">
        <v>495.17</v>
      </c>
      <c r="G1373" s="43" t="s">
        <v>51</v>
      </c>
      <c r="H1373" s="43" t="s">
        <v>2823</v>
      </c>
      <c r="I1373" s="60">
        <v>300</v>
      </c>
      <c r="J1373" s="43" t="s">
        <v>874</v>
      </c>
      <c r="K1373" s="43" t="s">
        <v>875</v>
      </c>
      <c r="L1373" s="43" t="s">
        <v>413</v>
      </c>
      <c r="M1373" s="43" t="s">
        <v>395</v>
      </c>
      <c r="N1373" s="43" t="s">
        <v>396</v>
      </c>
      <c r="O1373" s="52" t="s">
        <v>325</v>
      </c>
      <c r="P1373" s="63" t="s">
        <v>276</v>
      </c>
      <c r="Q1373" s="57" t="str">
        <f>MID(Tabla1[[#This Row],[Aplicación]],14,1)</f>
        <v>2</v>
      </c>
      <c r="R1373" s="35" t="s">
        <v>265</v>
      </c>
      <c r="S1373" s="57" t="str">
        <f>MID(Tabla1[[#This Row],[Aplicación]],6,2)</f>
        <v>11</v>
      </c>
      <c r="T1373" s="54" t="str">
        <f>VLOOKUP(Tabla1[[#This Row],[AREA]],Hoja1!A:B,2,FALSE)</f>
        <v>11. Salud pública y seguridad ciudadana</v>
      </c>
      <c r="U1373" s="57" t="str">
        <f>MID(Tabla1[[#This Row],[Aplicación]],9,4)</f>
        <v>1621</v>
      </c>
      <c r="V1373" s="54" t="str">
        <f>VLOOKUP(Tabla1[[#This Row],[PROGRAMA]],Hoja1!A:B,2,FALSE)</f>
        <v>1621. Recogida de residuos</v>
      </c>
      <c r="W1373" s="57" t="str">
        <f>MID(Tabla1[[#This Row],[Aplicación]],14,2)</f>
        <v>21</v>
      </c>
      <c r="X1373" s="57" t="str">
        <f>MID(Tabla1[[#This Row],[Aplicación]],14,6)</f>
        <v>214</v>
      </c>
    </row>
    <row r="1374" spans="1:24" hidden="1" x14ac:dyDescent="0.25">
      <c r="A1374" s="60">
        <v>220240007929</v>
      </c>
      <c r="B1374" s="43" t="s">
        <v>702</v>
      </c>
      <c r="C1374" s="61">
        <v>45372</v>
      </c>
      <c r="D1374" s="60">
        <v>22024000441</v>
      </c>
      <c r="E1374" s="43" t="s">
        <v>1425</v>
      </c>
      <c r="F1374" s="62">
        <v>444.26</v>
      </c>
      <c r="G1374" s="43" t="s">
        <v>51</v>
      </c>
      <c r="H1374" s="43" t="s">
        <v>2824</v>
      </c>
      <c r="I1374" s="60">
        <v>300</v>
      </c>
      <c r="J1374" s="43" t="s">
        <v>874</v>
      </c>
      <c r="K1374" s="43" t="s">
        <v>875</v>
      </c>
      <c r="L1374" s="43" t="s">
        <v>413</v>
      </c>
      <c r="M1374" s="43" t="s">
        <v>395</v>
      </c>
      <c r="N1374" s="43" t="s">
        <v>396</v>
      </c>
      <c r="O1374" s="52" t="s">
        <v>325</v>
      </c>
      <c r="P1374" s="63" t="s">
        <v>276</v>
      </c>
      <c r="Q1374" s="57" t="str">
        <f>MID(Tabla1[[#This Row],[Aplicación]],14,1)</f>
        <v>2</v>
      </c>
      <c r="R1374" s="35" t="s">
        <v>265</v>
      </c>
      <c r="S1374" s="57" t="str">
        <f>MID(Tabla1[[#This Row],[Aplicación]],6,2)</f>
        <v>11</v>
      </c>
      <c r="T1374" s="54" t="str">
        <f>VLOOKUP(Tabla1[[#This Row],[AREA]],Hoja1!A:B,2,FALSE)</f>
        <v>11. Salud pública y seguridad ciudadana</v>
      </c>
      <c r="U1374" s="57" t="str">
        <f>MID(Tabla1[[#This Row],[Aplicación]],9,4)</f>
        <v>1621</v>
      </c>
      <c r="V1374" s="54" t="str">
        <f>VLOOKUP(Tabla1[[#This Row],[PROGRAMA]],Hoja1!A:B,2,FALSE)</f>
        <v>1621. Recogida de residuos</v>
      </c>
      <c r="W1374" s="57" t="str">
        <f>MID(Tabla1[[#This Row],[Aplicación]],14,2)</f>
        <v>21</v>
      </c>
      <c r="X1374" s="57" t="str">
        <f>MID(Tabla1[[#This Row],[Aplicación]],14,6)</f>
        <v>214</v>
      </c>
    </row>
    <row r="1375" spans="1:24" hidden="1" x14ac:dyDescent="0.25">
      <c r="A1375" s="60">
        <v>220240007932</v>
      </c>
      <c r="B1375" s="43" t="s">
        <v>702</v>
      </c>
      <c r="C1375" s="61">
        <v>45372</v>
      </c>
      <c r="D1375" s="60">
        <v>22024000441</v>
      </c>
      <c r="E1375" s="43" t="s">
        <v>1425</v>
      </c>
      <c r="F1375" s="62">
        <v>382.36</v>
      </c>
      <c r="G1375" s="43" t="s">
        <v>51</v>
      </c>
      <c r="H1375" s="43" t="s">
        <v>2825</v>
      </c>
      <c r="I1375" s="60">
        <v>300</v>
      </c>
      <c r="J1375" s="43" t="s">
        <v>874</v>
      </c>
      <c r="K1375" s="43" t="s">
        <v>875</v>
      </c>
      <c r="L1375" s="43" t="s">
        <v>413</v>
      </c>
      <c r="M1375" s="43" t="s">
        <v>395</v>
      </c>
      <c r="N1375" s="43" t="s">
        <v>396</v>
      </c>
      <c r="O1375" s="52" t="s">
        <v>325</v>
      </c>
      <c r="P1375" s="63" t="s">
        <v>276</v>
      </c>
      <c r="Q1375" s="57" t="str">
        <f>MID(Tabla1[[#This Row],[Aplicación]],14,1)</f>
        <v>2</v>
      </c>
      <c r="R1375" s="35" t="s">
        <v>265</v>
      </c>
      <c r="S1375" s="57" t="str">
        <f>MID(Tabla1[[#This Row],[Aplicación]],6,2)</f>
        <v>11</v>
      </c>
      <c r="T1375" s="54" t="str">
        <f>VLOOKUP(Tabla1[[#This Row],[AREA]],Hoja1!A:B,2,FALSE)</f>
        <v>11. Salud pública y seguridad ciudadana</v>
      </c>
      <c r="U1375" s="57" t="str">
        <f>MID(Tabla1[[#This Row],[Aplicación]],9,4)</f>
        <v>1621</v>
      </c>
      <c r="V1375" s="54" t="str">
        <f>VLOOKUP(Tabla1[[#This Row],[PROGRAMA]],Hoja1!A:B,2,FALSE)</f>
        <v>1621. Recogida de residuos</v>
      </c>
      <c r="W1375" s="57" t="str">
        <f>MID(Tabla1[[#This Row],[Aplicación]],14,2)</f>
        <v>21</v>
      </c>
      <c r="X1375" s="57" t="str">
        <f>MID(Tabla1[[#This Row],[Aplicación]],14,6)</f>
        <v>214</v>
      </c>
    </row>
    <row r="1376" spans="1:24" hidden="1" x14ac:dyDescent="0.25">
      <c r="A1376" s="60">
        <v>220240007848</v>
      </c>
      <c r="B1376" s="43" t="s">
        <v>702</v>
      </c>
      <c r="C1376" s="61">
        <v>45372</v>
      </c>
      <c r="D1376" s="60">
        <v>22024000441</v>
      </c>
      <c r="E1376" s="43" t="s">
        <v>1425</v>
      </c>
      <c r="F1376" s="62">
        <v>296.38</v>
      </c>
      <c r="G1376" s="43" t="s">
        <v>51</v>
      </c>
      <c r="H1376" s="43" t="s">
        <v>2826</v>
      </c>
      <c r="I1376" s="60">
        <v>300</v>
      </c>
      <c r="J1376" s="43" t="s">
        <v>874</v>
      </c>
      <c r="K1376" s="43" t="s">
        <v>875</v>
      </c>
      <c r="L1376" s="43" t="s">
        <v>413</v>
      </c>
      <c r="M1376" s="43" t="s">
        <v>395</v>
      </c>
      <c r="N1376" s="43" t="s">
        <v>396</v>
      </c>
      <c r="O1376" s="52" t="s">
        <v>325</v>
      </c>
      <c r="P1376" s="63" t="s">
        <v>276</v>
      </c>
      <c r="Q1376" s="57" t="str">
        <f>MID(Tabla1[[#This Row],[Aplicación]],14,1)</f>
        <v>2</v>
      </c>
      <c r="R1376" s="35" t="s">
        <v>265</v>
      </c>
      <c r="S1376" s="57" t="str">
        <f>MID(Tabla1[[#This Row],[Aplicación]],6,2)</f>
        <v>11</v>
      </c>
      <c r="T1376" s="54" t="str">
        <f>VLOOKUP(Tabla1[[#This Row],[AREA]],Hoja1!A:B,2,FALSE)</f>
        <v>11. Salud pública y seguridad ciudadana</v>
      </c>
      <c r="U1376" s="57" t="str">
        <f>MID(Tabla1[[#This Row],[Aplicación]],9,4)</f>
        <v>1621</v>
      </c>
      <c r="V1376" s="54" t="str">
        <f>VLOOKUP(Tabla1[[#This Row],[PROGRAMA]],Hoja1!A:B,2,FALSE)</f>
        <v>1621. Recogida de residuos</v>
      </c>
      <c r="W1376" s="57" t="str">
        <f>MID(Tabla1[[#This Row],[Aplicación]],14,2)</f>
        <v>21</v>
      </c>
      <c r="X1376" s="57" t="str">
        <f>MID(Tabla1[[#This Row],[Aplicación]],14,6)</f>
        <v>214</v>
      </c>
    </row>
    <row r="1377" spans="1:24" hidden="1" x14ac:dyDescent="0.25">
      <c r="A1377" s="60">
        <v>220240007951</v>
      </c>
      <c r="B1377" s="43" t="s">
        <v>702</v>
      </c>
      <c r="C1377" s="61">
        <v>45372</v>
      </c>
      <c r="D1377" s="60">
        <v>22024000441</v>
      </c>
      <c r="E1377" s="43" t="s">
        <v>1425</v>
      </c>
      <c r="F1377" s="62">
        <v>241.69</v>
      </c>
      <c r="G1377" s="43" t="s">
        <v>51</v>
      </c>
      <c r="H1377" s="43" t="s">
        <v>2827</v>
      </c>
      <c r="I1377" s="60">
        <v>300</v>
      </c>
      <c r="J1377" s="43" t="s">
        <v>874</v>
      </c>
      <c r="K1377" s="43" t="s">
        <v>875</v>
      </c>
      <c r="L1377" s="43" t="s">
        <v>413</v>
      </c>
      <c r="M1377" s="43" t="s">
        <v>395</v>
      </c>
      <c r="N1377" s="43" t="s">
        <v>396</v>
      </c>
      <c r="O1377" s="52" t="s">
        <v>325</v>
      </c>
      <c r="P1377" s="63" t="s">
        <v>276</v>
      </c>
      <c r="Q1377" s="57" t="str">
        <f>MID(Tabla1[[#This Row],[Aplicación]],14,1)</f>
        <v>2</v>
      </c>
      <c r="R1377" s="35" t="s">
        <v>265</v>
      </c>
      <c r="S1377" s="57" t="str">
        <f>MID(Tabla1[[#This Row],[Aplicación]],6,2)</f>
        <v>11</v>
      </c>
      <c r="T1377" s="54" t="str">
        <f>VLOOKUP(Tabla1[[#This Row],[AREA]],Hoja1!A:B,2,FALSE)</f>
        <v>11. Salud pública y seguridad ciudadana</v>
      </c>
      <c r="U1377" s="57" t="str">
        <f>MID(Tabla1[[#This Row],[Aplicación]],9,4)</f>
        <v>1621</v>
      </c>
      <c r="V1377" s="54" t="str">
        <f>VLOOKUP(Tabla1[[#This Row],[PROGRAMA]],Hoja1!A:B,2,FALSE)</f>
        <v>1621. Recogida de residuos</v>
      </c>
      <c r="W1377" s="57" t="str">
        <f>MID(Tabla1[[#This Row],[Aplicación]],14,2)</f>
        <v>21</v>
      </c>
      <c r="X1377" s="57" t="str">
        <f>MID(Tabla1[[#This Row],[Aplicación]],14,6)</f>
        <v>214</v>
      </c>
    </row>
    <row r="1378" spans="1:24" hidden="1" x14ac:dyDescent="0.25">
      <c r="A1378" s="60">
        <v>220240007941</v>
      </c>
      <c r="B1378" s="43" t="s">
        <v>702</v>
      </c>
      <c r="C1378" s="61">
        <v>45372</v>
      </c>
      <c r="D1378" s="60">
        <v>22024000441</v>
      </c>
      <c r="E1378" s="43" t="s">
        <v>1425</v>
      </c>
      <c r="F1378" s="62">
        <v>161.12</v>
      </c>
      <c r="G1378" s="43" t="s">
        <v>51</v>
      </c>
      <c r="H1378" s="43" t="s">
        <v>2828</v>
      </c>
      <c r="I1378" s="60">
        <v>300</v>
      </c>
      <c r="J1378" s="43" t="s">
        <v>874</v>
      </c>
      <c r="K1378" s="43" t="s">
        <v>875</v>
      </c>
      <c r="L1378" s="43" t="s">
        <v>413</v>
      </c>
      <c r="M1378" s="43" t="s">
        <v>395</v>
      </c>
      <c r="N1378" s="43" t="s">
        <v>396</v>
      </c>
      <c r="O1378" s="52" t="s">
        <v>325</v>
      </c>
      <c r="P1378" s="63" t="s">
        <v>276</v>
      </c>
      <c r="Q1378" s="57" t="str">
        <f>MID(Tabla1[[#This Row],[Aplicación]],14,1)</f>
        <v>2</v>
      </c>
      <c r="R1378" s="35" t="s">
        <v>265</v>
      </c>
      <c r="S1378" s="57" t="str">
        <f>MID(Tabla1[[#This Row],[Aplicación]],6,2)</f>
        <v>11</v>
      </c>
      <c r="T1378" s="54" t="str">
        <f>VLOOKUP(Tabla1[[#This Row],[AREA]],Hoja1!A:B,2,FALSE)</f>
        <v>11. Salud pública y seguridad ciudadana</v>
      </c>
      <c r="U1378" s="57" t="str">
        <f>MID(Tabla1[[#This Row],[Aplicación]],9,4)</f>
        <v>1621</v>
      </c>
      <c r="V1378" s="54" t="str">
        <f>VLOOKUP(Tabla1[[#This Row],[PROGRAMA]],Hoja1!A:B,2,FALSE)</f>
        <v>1621. Recogida de residuos</v>
      </c>
      <c r="W1378" s="57" t="str">
        <f>MID(Tabla1[[#This Row],[Aplicación]],14,2)</f>
        <v>21</v>
      </c>
      <c r="X1378" s="57" t="str">
        <f>MID(Tabla1[[#This Row],[Aplicación]],14,6)</f>
        <v>214</v>
      </c>
    </row>
    <row r="1379" spans="1:24" hidden="1" x14ac:dyDescent="0.25">
      <c r="A1379" s="60">
        <v>220240007963</v>
      </c>
      <c r="B1379" s="43" t="s">
        <v>702</v>
      </c>
      <c r="C1379" s="61">
        <v>45372</v>
      </c>
      <c r="D1379" s="60">
        <v>22024000441</v>
      </c>
      <c r="E1379" s="43" t="s">
        <v>1425</v>
      </c>
      <c r="F1379" s="62">
        <v>4.91</v>
      </c>
      <c r="G1379" s="43" t="s">
        <v>51</v>
      </c>
      <c r="H1379" s="43" t="s">
        <v>2829</v>
      </c>
      <c r="I1379" s="60">
        <v>300</v>
      </c>
      <c r="J1379" s="43" t="s">
        <v>874</v>
      </c>
      <c r="K1379" s="43" t="s">
        <v>875</v>
      </c>
      <c r="L1379" s="43" t="s">
        <v>413</v>
      </c>
      <c r="M1379" s="43" t="s">
        <v>395</v>
      </c>
      <c r="N1379" s="43" t="s">
        <v>396</v>
      </c>
      <c r="O1379" s="52" t="s">
        <v>325</v>
      </c>
      <c r="P1379" s="63" t="s">
        <v>276</v>
      </c>
      <c r="Q1379" s="57" t="str">
        <f>MID(Tabla1[[#This Row],[Aplicación]],14,1)</f>
        <v>2</v>
      </c>
      <c r="R1379" s="35" t="s">
        <v>265</v>
      </c>
      <c r="S1379" s="57" t="str">
        <f>MID(Tabla1[[#This Row],[Aplicación]],6,2)</f>
        <v>11</v>
      </c>
      <c r="T1379" s="54" t="str">
        <f>VLOOKUP(Tabla1[[#This Row],[AREA]],Hoja1!A:B,2,FALSE)</f>
        <v>11. Salud pública y seguridad ciudadana</v>
      </c>
      <c r="U1379" s="57" t="str">
        <f>MID(Tabla1[[#This Row],[Aplicación]],9,4)</f>
        <v>1621</v>
      </c>
      <c r="V1379" s="54" t="str">
        <f>VLOOKUP(Tabla1[[#This Row],[PROGRAMA]],Hoja1!A:B,2,FALSE)</f>
        <v>1621. Recogida de residuos</v>
      </c>
      <c r="W1379" s="57" t="str">
        <f>MID(Tabla1[[#This Row],[Aplicación]],14,2)</f>
        <v>21</v>
      </c>
      <c r="X1379" s="57" t="str">
        <f>MID(Tabla1[[#This Row],[Aplicación]],14,6)</f>
        <v>214</v>
      </c>
    </row>
    <row r="1380" spans="1:24" hidden="1" x14ac:dyDescent="0.25">
      <c r="A1380" s="60">
        <v>220240005651</v>
      </c>
      <c r="B1380" s="43" t="s">
        <v>702</v>
      </c>
      <c r="C1380" s="61">
        <v>45364</v>
      </c>
      <c r="D1380" s="60">
        <v>22024000942</v>
      </c>
      <c r="E1380" s="43" t="s">
        <v>1411</v>
      </c>
      <c r="F1380" s="62">
        <v>303.18</v>
      </c>
      <c r="G1380" s="43" t="s">
        <v>827</v>
      </c>
      <c r="H1380" s="43" t="s">
        <v>2830</v>
      </c>
      <c r="I1380" s="60">
        <v>300</v>
      </c>
      <c r="J1380" s="43" t="s">
        <v>398</v>
      </c>
      <c r="K1380" s="43" t="s">
        <v>398</v>
      </c>
      <c r="L1380" s="43" t="s">
        <v>413</v>
      </c>
      <c r="M1380" s="43" t="s">
        <v>395</v>
      </c>
      <c r="N1380" s="43" t="s">
        <v>396</v>
      </c>
      <c r="O1380" s="52" t="s">
        <v>325</v>
      </c>
      <c r="P1380" s="63" t="s">
        <v>276</v>
      </c>
      <c r="Q1380" s="57" t="str">
        <f>MID(Tabla1[[#This Row],[Aplicación]],14,1)</f>
        <v>2</v>
      </c>
      <c r="R1380" s="35" t="s">
        <v>265</v>
      </c>
      <c r="S1380" s="57" t="str">
        <f>MID(Tabla1[[#This Row],[Aplicación]],6,2)</f>
        <v>06</v>
      </c>
      <c r="T1380" s="54" t="str">
        <f>VLOOKUP(Tabla1[[#This Row],[AREA]],Hoja1!A:B,2,FALSE)</f>
        <v>06. Educación y cultura</v>
      </c>
      <c r="U1380" s="57" t="str">
        <f>MID(Tabla1[[#This Row],[Aplicación]],9,4)</f>
        <v>3231</v>
      </c>
      <c r="V1380" s="54" t="str">
        <f>VLOOKUP(Tabla1[[#This Row],[PROGRAMA]],Hoja1!A:B,2,FALSE)</f>
        <v>3231. Escuelas infantiles</v>
      </c>
      <c r="W1380" s="57" t="str">
        <f>MID(Tabla1[[#This Row],[Aplicación]],14,2)</f>
        <v>21</v>
      </c>
      <c r="X1380" s="57" t="str">
        <f>MID(Tabla1[[#This Row],[Aplicación]],14,6)</f>
        <v>212</v>
      </c>
    </row>
    <row r="1381" spans="1:24" hidden="1" x14ac:dyDescent="0.25">
      <c r="A1381" s="60">
        <v>220240005697</v>
      </c>
      <c r="B1381" s="43" t="s">
        <v>702</v>
      </c>
      <c r="C1381" s="61">
        <v>45364</v>
      </c>
      <c r="D1381" s="60">
        <v>22024000940</v>
      </c>
      <c r="E1381" s="43" t="s">
        <v>1285</v>
      </c>
      <c r="F1381" s="62">
        <v>114.22</v>
      </c>
      <c r="G1381" s="43" t="s">
        <v>827</v>
      </c>
      <c r="H1381" s="43" t="s">
        <v>2831</v>
      </c>
      <c r="I1381" s="60">
        <v>300</v>
      </c>
      <c r="J1381" s="43" t="s">
        <v>398</v>
      </c>
      <c r="K1381" s="43" t="s">
        <v>398</v>
      </c>
      <c r="L1381" s="43" t="s">
        <v>413</v>
      </c>
      <c r="M1381" s="43" t="s">
        <v>395</v>
      </c>
      <c r="N1381" s="43" t="s">
        <v>396</v>
      </c>
      <c r="O1381" s="52" t="s">
        <v>325</v>
      </c>
      <c r="P1381" s="63" t="s">
        <v>276</v>
      </c>
      <c r="Q1381" s="57" t="str">
        <f>MID(Tabla1[[#This Row],[Aplicación]],14,1)</f>
        <v>2</v>
      </c>
      <c r="R1381" s="35" t="s">
        <v>265</v>
      </c>
      <c r="S1381" s="57" t="str">
        <f>MID(Tabla1[[#This Row],[Aplicación]],6,2)</f>
        <v>06</v>
      </c>
      <c r="T1381" s="54" t="str">
        <f>VLOOKUP(Tabla1[[#This Row],[AREA]],Hoja1!A:B,2,FALSE)</f>
        <v>06. Educación y cultura</v>
      </c>
      <c r="U1381" s="57" t="str">
        <f>MID(Tabla1[[#This Row],[Aplicación]],9,4)</f>
        <v>3232</v>
      </c>
      <c r="V1381" s="54" t="str">
        <f>VLOOKUP(Tabla1[[#This Row],[PROGRAMA]],Hoja1!A:B,2,FALSE)</f>
        <v>3232. Conservación y mantenimiento centros educación infantil y primaria</v>
      </c>
      <c r="W1381" s="57" t="str">
        <f>MID(Tabla1[[#This Row],[Aplicación]],14,2)</f>
        <v>21</v>
      </c>
      <c r="X1381" s="57" t="str">
        <f>MID(Tabla1[[#This Row],[Aplicación]],14,6)</f>
        <v>212</v>
      </c>
    </row>
    <row r="1382" spans="1:24" hidden="1" x14ac:dyDescent="0.25">
      <c r="A1382" s="60">
        <v>220240006859</v>
      </c>
      <c r="B1382" s="43" t="s">
        <v>702</v>
      </c>
      <c r="C1382" s="61">
        <v>45369</v>
      </c>
      <c r="D1382" s="60">
        <v>22024001014</v>
      </c>
      <c r="E1382" s="43" t="s">
        <v>1341</v>
      </c>
      <c r="F1382" s="62">
        <v>18.36</v>
      </c>
      <c r="G1382" s="43" t="s">
        <v>827</v>
      </c>
      <c r="H1382" s="43" t="s">
        <v>2832</v>
      </c>
      <c r="I1382" s="60">
        <v>300</v>
      </c>
      <c r="J1382" s="43" t="s">
        <v>398</v>
      </c>
      <c r="K1382" s="43" t="s">
        <v>398</v>
      </c>
      <c r="L1382" s="43" t="s">
        <v>413</v>
      </c>
      <c r="M1382" s="43" t="s">
        <v>395</v>
      </c>
      <c r="N1382" s="43" t="s">
        <v>396</v>
      </c>
      <c r="O1382" s="52" t="s">
        <v>325</v>
      </c>
      <c r="P1382" s="63" t="s">
        <v>276</v>
      </c>
      <c r="Q1382" s="57" t="str">
        <f>MID(Tabla1[[#This Row],[Aplicación]],14,1)</f>
        <v>2</v>
      </c>
      <c r="R1382" s="35" t="s">
        <v>265</v>
      </c>
      <c r="S1382" s="57" t="str">
        <f>MID(Tabla1[[#This Row],[Aplicación]],6,2)</f>
        <v>11</v>
      </c>
      <c r="T1382" s="54" t="str">
        <f>VLOOKUP(Tabla1[[#This Row],[AREA]],Hoja1!A:B,2,FALSE)</f>
        <v>11. Salud pública y seguridad ciudadana</v>
      </c>
      <c r="U1382" s="57" t="str">
        <f>MID(Tabla1[[#This Row],[Aplicación]],9,4)</f>
        <v>1321</v>
      </c>
      <c r="V1382" s="54" t="str">
        <f>VLOOKUP(Tabla1[[#This Row],[PROGRAMA]],Hoja1!A:B,2,FALSE)</f>
        <v>1321. Policía municipal</v>
      </c>
      <c r="W1382" s="57" t="str">
        <f>MID(Tabla1[[#This Row],[Aplicación]],14,2)</f>
        <v>22</v>
      </c>
      <c r="X1382" s="57" t="str">
        <f>MID(Tabla1[[#This Row],[Aplicación]],14,6)</f>
        <v>22199</v>
      </c>
    </row>
    <row r="1383" spans="1:24" hidden="1" x14ac:dyDescent="0.25">
      <c r="A1383" s="60">
        <v>220240001577</v>
      </c>
      <c r="B1383" s="43" t="s">
        <v>702</v>
      </c>
      <c r="C1383" s="61">
        <v>45341</v>
      </c>
      <c r="D1383" s="60">
        <v>22024000940</v>
      </c>
      <c r="E1383" s="43" t="s">
        <v>1285</v>
      </c>
      <c r="F1383" s="62">
        <v>9.73</v>
      </c>
      <c r="G1383" s="43" t="s">
        <v>827</v>
      </c>
      <c r="H1383" s="43" t="s">
        <v>2833</v>
      </c>
      <c r="I1383" s="60">
        <v>300</v>
      </c>
      <c r="J1383" s="43" t="s">
        <v>398</v>
      </c>
      <c r="K1383" s="43" t="s">
        <v>398</v>
      </c>
      <c r="L1383" s="43" t="s">
        <v>413</v>
      </c>
      <c r="M1383" s="43" t="s">
        <v>395</v>
      </c>
      <c r="N1383" s="43" t="s">
        <v>396</v>
      </c>
      <c r="O1383" s="52" t="s">
        <v>325</v>
      </c>
      <c r="P1383" s="63" t="s">
        <v>276</v>
      </c>
      <c r="Q1383" s="57" t="str">
        <f>MID(Tabla1[[#This Row],[Aplicación]],14,1)</f>
        <v>2</v>
      </c>
      <c r="R1383" s="35" t="s">
        <v>265</v>
      </c>
      <c r="S1383" s="57" t="str">
        <f>MID(Tabla1[[#This Row],[Aplicación]],6,2)</f>
        <v>06</v>
      </c>
      <c r="T1383" s="54" t="str">
        <f>VLOOKUP(Tabla1[[#This Row],[AREA]],Hoja1!A:B,2,FALSE)</f>
        <v>06. Educación y cultura</v>
      </c>
      <c r="U1383" s="57" t="str">
        <f>MID(Tabla1[[#This Row],[Aplicación]],9,4)</f>
        <v>3232</v>
      </c>
      <c r="V1383" s="54" t="str">
        <f>VLOOKUP(Tabla1[[#This Row],[PROGRAMA]],Hoja1!A:B,2,FALSE)</f>
        <v>3232. Conservación y mantenimiento centros educación infantil y primaria</v>
      </c>
      <c r="W1383" s="57" t="str">
        <f>MID(Tabla1[[#This Row],[Aplicación]],14,2)</f>
        <v>21</v>
      </c>
      <c r="X1383" s="57" t="str">
        <f>MID(Tabla1[[#This Row],[Aplicación]],14,6)</f>
        <v>212</v>
      </c>
    </row>
    <row r="1384" spans="1:24" hidden="1" x14ac:dyDescent="0.25">
      <c r="A1384" s="60">
        <v>220240007668</v>
      </c>
      <c r="B1384" s="43" t="s">
        <v>702</v>
      </c>
      <c r="C1384" s="61">
        <v>45372</v>
      </c>
      <c r="D1384" s="60">
        <v>22024000506</v>
      </c>
      <c r="E1384" s="43" t="s">
        <v>1335</v>
      </c>
      <c r="F1384" s="62">
        <v>845.16</v>
      </c>
      <c r="G1384" s="43" t="s">
        <v>40</v>
      </c>
      <c r="H1384" s="43" t="s">
        <v>2834</v>
      </c>
      <c r="I1384" s="60">
        <v>300</v>
      </c>
      <c r="J1384" s="43" t="s">
        <v>398</v>
      </c>
      <c r="K1384" s="43" t="s">
        <v>398</v>
      </c>
      <c r="L1384" s="43" t="s">
        <v>413</v>
      </c>
      <c r="M1384" s="43" t="s">
        <v>395</v>
      </c>
      <c r="N1384" s="43" t="s">
        <v>396</v>
      </c>
      <c r="O1384" s="52" t="s">
        <v>325</v>
      </c>
      <c r="P1384" s="63" t="s">
        <v>276</v>
      </c>
      <c r="Q1384" s="57" t="str">
        <f>MID(Tabla1[[#This Row],[Aplicación]],14,1)</f>
        <v>2</v>
      </c>
      <c r="R1384" s="35" t="s">
        <v>265</v>
      </c>
      <c r="S1384" s="57" t="str">
        <f>MID(Tabla1[[#This Row],[Aplicación]],6,2)</f>
        <v>10</v>
      </c>
      <c r="T1384" s="54" t="str">
        <f>VLOOKUP(Tabla1[[#This Row],[AREA]],Hoja1!A:B,2,FALSE)</f>
        <v>10. Personas mayores, familia y servicios sociales</v>
      </c>
      <c r="U1384" s="57" t="str">
        <f>MID(Tabla1[[#This Row],[Aplicación]],9,4)</f>
        <v>2412</v>
      </c>
      <c r="V1384" s="54" t="str">
        <f>VLOOKUP(Tabla1[[#This Row],[PROGRAMA]],Hoja1!A:B,2,FALSE)</f>
        <v>2412. Formación para el empleo</v>
      </c>
      <c r="W1384" s="57" t="str">
        <f>MID(Tabla1[[#This Row],[Aplicación]],14,2)</f>
        <v>22</v>
      </c>
      <c r="X1384" s="57" t="str">
        <f>MID(Tabla1[[#This Row],[Aplicación]],14,6)</f>
        <v>22199</v>
      </c>
    </row>
    <row r="1385" spans="1:24" hidden="1" x14ac:dyDescent="0.25">
      <c r="A1385" s="60">
        <v>220240007901</v>
      </c>
      <c r="B1385" s="43" t="s">
        <v>702</v>
      </c>
      <c r="C1385" s="61">
        <v>45372</v>
      </c>
      <c r="D1385" s="60">
        <v>22024000456</v>
      </c>
      <c r="E1385" s="43" t="s">
        <v>1426</v>
      </c>
      <c r="F1385" s="62">
        <v>260.33999999999997</v>
      </c>
      <c r="G1385" s="43" t="s">
        <v>40</v>
      </c>
      <c r="H1385" s="43" t="s">
        <v>2835</v>
      </c>
      <c r="I1385" s="60">
        <v>300</v>
      </c>
      <c r="J1385" s="43" t="s">
        <v>398</v>
      </c>
      <c r="K1385" s="43" t="s">
        <v>398</v>
      </c>
      <c r="L1385" s="43" t="s">
        <v>413</v>
      </c>
      <c r="M1385" s="43" t="s">
        <v>395</v>
      </c>
      <c r="N1385" s="43" t="s">
        <v>396</v>
      </c>
      <c r="O1385" s="52" t="s">
        <v>325</v>
      </c>
      <c r="P1385" s="63" t="s">
        <v>276</v>
      </c>
      <c r="Q1385" s="57" t="str">
        <f>MID(Tabla1[[#This Row],[Aplicación]],14,1)</f>
        <v>2</v>
      </c>
      <c r="R1385" s="35" t="s">
        <v>265</v>
      </c>
      <c r="S1385" s="57" t="str">
        <f>MID(Tabla1[[#This Row],[Aplicación]],6,2)</f>
        <v>11</v>
      </c>
      <c r="T1385" s="54" t="str">
        <f>VLOOKUP(Tabla1[[#This Row],[AREA]],Hoja1!A:B,2,FALSE)</f>
        <v>11. Salud pública y seguridad ciudadana</v>
      </c>
      <c r="U1385" s="57" t="str">
        <f>MID(Tabla1[[#This Row],[Aplicación]],9,4)</f>
        <v>1621</v>
      </c>
      <c r="V1385" s="54" t="str">
        <f>VLOOKUP(Tabla1[[#This Row],[PROGRAMA]],Hoja1!A:B,2,FALSE)</f>
        <v>1621. Recogida de residuos</v>
      </c>
      <c r="W1385" s="57" t="str">
        <f>MID(Tabla1[[#This Row],[Aplicación]],14,2)</f>
        <v>22</v>
      </c>
      <c r="X1385" s="57" t="str">
        <f>MID(Tabla1[[#This Row],[Aplicación]],14,6)</f>
        <v>22199</v>
      </c>
    </row>
    <row r="1386" spans="1:24" hidden="1" x14ac:dyDescent="0.25">
      <c r="A1386" s="60">
        <v>220240001974</v>
      </c>
      <c r="B1386" s="43" t="s">
        <v>390</v>
      </c>
      <c r="C1386" s="61">
        <v>45342</v>
      </c>
      <c r="D1386" s="60">
        <v>22024001969</v>
      </c>
      <c r="E1386" s="43" t="s">
        <v>1476</v>
      </c>
      <c r="F1386" s="62">
        <v>17000</v>
      </c>
      <c r="G1386" s="43" t="s">
        <v>327</v>
      </c>
      <c r="H1386" s="43" t="s">
        <v>2836</v>
      </c>
      <c r="I1386" s="60">
        <v>220</v>
      </c>
      <c r="J1386" s="43" t="s">
        <v>398</v>
      </c>
      <c r="K1386" s="43" t="s">
        <v>398</v>
      </c>
      <c r="L1386" s="43" t="s">
        <v>413</v>
      </c>
      <c r="M1386" s="43" t="s">
        <v>585</v>
      </c>
      <c r="N1386" s="43" t="s">
        <v>539</v>
      </c>
      <c r="O1386" s="52" t="s">
        <v>326</v>
      </c>
      <c r="P1386" s="63" t="s">
        <v>276</v>
      </c>
      <c r="Q1386" s="57" t="str">
        <f>MID(Tabla1[[#This Row],[Aplicación]],14,1)</f>
        <v>2</v>
      </c>
      <c r="R1386" s="35" t="s">
        <v>265</v>
      </c>
      <c r="S1386" s="57" t="str">
        <f>MID(Tabla1[[#This Row],[Aplicación]],6,2)</f>
        <v>04</v>
      </c>
      <c r="T1386" s="54" t="str">
        <f>VLOOKUP(Tabla1[[#This Row],[AREA]],Hoja1!A:B,2,FALSE)</f>
        <v>04. Hacienda, personal y modernización administrativa</v>
      </c>
      <c r="U1386" s="57" t="str">
        <f>MID(Tabla1[[#This Row],[Aplicación]],9,4)</f>
        <v>3121</v>
      </c>
      <c r="V1386" s="54" t="str">
        <f>VLOOKUP(Tabla1[[#This Row],[PROGRAMA]],Hoja1!A:B,2,FALSE)</f>
        <v>3121. Prevención y salud laboral</v>
      </c>
      <c r="W1386" s="57" t="str">
        <f>MID(Tabla1[[#This Row],[Aplicación]],14,2)</f>
        <v>22</v>
      </c>
      <c r="X1386" s="57" t="str">
        <f>MID(Tabla1[[#This Row],[Aplicación]],14,6)</f>
        <v>22106</v>
      </c>
    </row>
    <row r="1387" spans="1:24" hidden="1" x14ac:dyDescent="0.25">
      <c r="A1387" s="60">
        <v>220240004318</v>
      </c>
      <c r="B1387" s="43" t="s">
        <v>702</v>
      </c>
      <c r="C1387" s="61">
        <v>45356</v>
      </c>
      <c r="D1387" s="60">
        <v>22024000749</v>
      </c>
      <c r="E1387" s="43" t="s">
        <v>1290</v>
      </c>
      <c r="F1387" s="62">
        <v>120.03</v>
      </c>
      <c r="G1387" s="43" t="s">
        <v>40</v>
      </c>
      <c r="H1387" s="43" t="s">
        <v>2837</v>
      </c>
      <c r="I1387" s="60">
        <v>300</v>
      </c>
      <c r="J1387" s="43" t="s">
        <v>398</v>
      </c>
      <c r="K1387" s="43" t="s">
        <v>398</v>
      </c>
      <c r="L1387" s="43" t="s">
        <v>413</v>
      </c>
      <c r="M1387" s="43" t="s">
        <v>395</v>
      </c>
      <c r="N1387" s="43" t="s">
        <v>396</v>
      </c>
      <c r="O1387" s="52" t="s">
        <v>325</v>
      </c>
      <c r="P1387" s="63" t="s">
        <v>276</v>
      </c>
      <c r="Q1387" s="57" t="str">
        <f>MID(Tabla1[[#This Row],[Aplicación]],14,1)</f>
        <v>2</v>
      </c>
      <c r="R1387" s="35" t="s">
        <v>265</v>
      </c>
      <c r="S1387" s="57" t="str">
        <f>MID(Tabla1[[#This Row],[Aplicación]],6,2)</f>
        <v>02</v>
      </c>
      <c r="T1387" s="54" t="str">
        <f>VLOOKUP(Tabla1[[#This Row],[AREA]],Hoja1!A:B,2,FALSE)</f>
        <v>02. Urbanismo y vivienda</v>
      </c>
      <c r="U1387" s="57" t="str">
        <f>MID(Tabla1[[#This Row],[Aplicación]],9,4)</f>
        <v>9332</v>
      </c>
      <c r="V1387" s="54" t="str">
        <f>VLOOKUP(Tabla1[[#This Row],[PROGRAMA]],Hoja1!A:B,2,FALSE)</f>
        <v>9332. Mantenimiento de edificios e instalaciones municipales</v>
      </c>
      <c r="W1387" s="57" t="str">
        <f>MID(Tabla1[[#This Row],[Aplicación]],14,2)</f>
        <v>21</v>
      </c>
      <c r="X1387" s="57" t="str">
        <f>MID(Tabla1[[#This Row],[Aplicación]],14,6)</f>
        <v>212</v>
      </c>
    </row>
    <row r="1388" spans="1:24" hidden="1" x14ac:dyDescent="0.25">
      <c r="A1388" s="60">
        <v>220240004316</v>
      </c>
      <c r="B1388" s="43" t="s">
        <v>702</v>
      </c>
      <c r="C1388" s="61">
        <v>45356</v>
      </c>
      <c r="D1388" s="60">
        <v>22024000749</v>
      </c>
      <c r="E1388" s="43" t="s">
        <v>1290</v>
      </c>
      <c r="F1388" s="62">
        <v>100.19</v>
      </c>
      <c r="G1388" s="43" t="s">
        <v>40</v>
      </c>
      <c r="H1388" s="43" t="s">
        <v>1093</v>
      </c>
      <c r="I1388" s="60">
        <v>300</v>
      </c>
      <c r="J1388" s="43" t="s">
        <v>398</v>
      </c>
      <c r="K1388" s="43" t="s">
        <v>398</v>
      </c>
      <c r="L1388" s="43" t="s">
        <v>413</v>
      </c>
      <c r="M1388" s="43" t="s">
        <v>395</v>
      </c>
      <c r="N1388" s="43" t="s">
        <v>396</v>
      </c>
      <c r="O1388" s="52" t="s">
        <v>325</v>
      </c>
      <c r="P1388" s="63" t="s">
        <v>276</v>
      </c>
      <c r="Q1388" s="57" t="str">
        <f>MID(Tabla1[[#This Row],[Aplicación]],14,1)</f>
        <v>2</v>
      </c>
      <c r="R1388" s="35" t="s">
        <v>265</v>
      </c>
      <c r="S1388" s="57" t="str">
        <f>MID(Tabla1[[#This Row],[Aplicación]],6,2)</f>
        <v>02</v>
      </c>
      <c r="T1388" s="54" t="str">
        <f>VLOOKUP(Tabla1[[#This Row],[AREA]],Hoja1!A:B,2,FALSE)</f>
        <v>02. Urbanismo y vivienda</v>
      </c>
      <c r="U1388" s="57" t="str">
        <f>MID(Tabla1[[#This Row],[Aplicación]],9,4)</f>
        <v>9332</v>
      </c>
      <c r="V1388" s="54" t="str">
        <f>VLOOKUP(Tabla1[[#This Row],[PROGRAMA]],Hoja1!A:B,2,FALSE)</f>
        <v>9332. Mantenimiento de edificios e instalaciones municipales</v>
      </c>
      <c r="W1388" s="57" t="str">
        <f>MID(Tabla1[[#This Row],[Aplicación]],14,2)</f>
        <v>21</v>
      </c>
      <c r="X1388" s="57" t="str">
        <f>MID(Tabla1[[#This Row],[Aplicación]],14,6)</f>
        <v>212</v>
      </c>
    </row>
    <row r="1389" spans="1:24" hidden="1" x14ac:dyDescent="0.25">
      <c r="A1389" s="60">
        <v>220240004314</v>
      </c>
      <c r="B1389" s="43" t="s">
        <v>702</v>
      </c>
      <c r="C1389" s="61">
        <v>45356</v>
      </c>
      <c r="D1389" s="60">
        <v>22024000749</v>
      </c>
      <c r="E1389" s="43" t="s">
        <v>1290</v>
      </c>
      <c r="F1389" s="62">
        <v>51.64</v>
      </c>
      <c r="G1389" s="43" t="s">
        <v>40</v>
      </c>
      <c r="H1389" s="43" t="s">
        <v>2838</v>
      </c>
      <c r="I1389" s="60">
        <v>300</v>
      </c>
      <c r="J1389" s="43" t="s">
        <v>398</v>
      </c>
      <c r="K1389" s="43" t="s">
        <v>398</v>
      </c>
      <c r="L1389" s="43" t="s">
        <v>413</v>
      </c>
      <c r="M1389" s="43" t="s">
        <v>395</v>
      </c>
      <c r="N1389" s="43" t="s">
        <v>396</v>
      </c>
      <c r="O1389" s="52" t="s">
        <v>325</v>
      </c>
      <c r="P1389" s="63" t="s">
        <v>276</v>
      </c>
      <c r="Q1389" s="57" t="str">
        <f>MID(Tabla1[[#This Row],[Aplicación]],14,1)</f>
        <v>2</v>
      </c>
      <c r="R1389" s="35" t="s">
        <v>265</v>
      </c>
      <c r="S1389" s="57" t="str">
        <f>MID(Tabla1[[#This Row],[Aplicación]],6,2)</f>
        <v>02</v>
      </c>
      <c r="T1389" s="54" t="str">
        <f>VLOOKUP(Tabla1[[#This Row],[AREA]],Hoja1!A:B,2,FALSE)</f>
        <v>02. Urbanismo y vivienda</v>
      </c>
      <c r="U1389" s="57" t="str">
        <f>MID(Tabla1[[#This Row],[Aplicación]],9,4)</f>
        <v>9332</v>
      </c>
      <c r="V1389" s="54" t="str">
        <f>VLOOKUP(Tabla1[[#This Row],[PROGRAMA]],Hoja1!A:B,2,FALSE)</f>
        <v>9332. Mantenimiento de edificios e instalaciones municipales</v>
      </c>
      <c r="W1389" s="57" t="str">
        <f>MID(Tabla1[[#This Row],[Aplicación]],14,2)</f>
        <v>21</v>
      </c>
      <c r="X1389" s="57" t="str">
        <f>MID(Tabla1[[#This Row],[Aplicación]],14,6)</f>
        <v>212</v>
      </c>
    </row>
    <row r="1390" spans="1:24" hidden="1" x14ac:dyDescent="0.25">
      <c r="A1390" s="60">
        <v>220240005705</v>
      </c>
      <c r="B1390" s="43" t="s">
        <v>702</v>
      </c>
      <c r="C1390" s="61">
        <v>45364</v>
      </c>
      <c r="D1390" s="60">
        <v>22024000940</v>
      </c>
      <c r="E1390" s="43" t="s">
        <v>1285</v>
      </c>
      <c r="F1390" s="62">
        <v>49.77</v>
      </c>
      <c r="G1390" s="43" t="s">
        <v>40</v>
      </c>
      <c r="H1390" s="43" t="s">
        <v>2839</v>
      </c>
      <c r="I1390" s="60">
        <v>300</v>
      </c>
      <c r="J1390" s="43" t="s">
        <v>398</v>
      </c>
      <c r="K1390" s="43" t="s">
        <v>398</v>
      </c>
      <c r="L1390" s="43" t="s">
        <v>413</v>
      </c>
      <c r="M1390" s="43" t="s">
        <v>395</v>
      </c>
      <c r="N1390" s="43" t="s">
        <v>396</v>
      </c>
      <c r="O1390" s="52" t="s">
        <v>325</v>
      </c>
      <c r="P1390" s="63" t="s">
        <v>276</v>
      </c>
      <c r="Q1390" s="57" t="str">
        <f>MID(Tabla1[[#This Row],[Aplicación]],14,1)</f>
        <v>2</v>
      </c>
      <c r="R1390" s="35" t="s">
        <v>265</v>
      </c>
      <c r="S1390" s="57" t="str">
        <f>MID(Tabla1[[#This Row],[Aplicación]],6,2)</f>
        <v>06</v>
      </c>
      <c r="T1390" s="54" t="str">
        <f>VLOOKUP(Tabla1[[#This Row],[AREA]],Hoja1!A:B,2,FALSE)</f>
        <v>06. Educación y cultura</v>
      </c>
      <c r="U1390" s="57" t="str">
        <f>MID(Tabla1[[#This Row],[Aplicación]],9,4)</f>
        <v>3232</v>
      </c>
      <c r="V1390" s="54" t="str">
        <f>VLOOKUP(Tabla1[[#This Row],[PROGRAMA]],Hoja1!A:B,2,FALSE)</f>
        <v>3232. Conservación y mantenimiento centros educación infantil y primaria</v>
      </c>
      <c r="W1390" s="57" t="str">
        <f>MID(Tabla1[[#This Row],[Aplicación]],14,2)</f>
        <v>21</v>
      </c>
      <c r="X1390" s="57" t="str">
        <f>MID(Tabla1[[#This Row],[Aplicación]],14,6)</f>
        <v>212</v>
      </c>
    </row>
    <row r="1391" spans="1:24" hidden="1" x14ac:dyDescent="0.25">
      <c r="A1391" s="60">
        <v>220240005707</v>
      </c>
      <c r="B1391" s="43" t="s">
        <v>702</v>
      </c>
      <c r="C1391" s="61">
        <v>45364</v>
      </c>
      <c r="D1391" s="60">
        <v>22024000940</v>
      </c>
      <c r="E1391" s="43" t="s">
        <v>1285</v>
      </c>
      <c r="F1391" s="62">
        <v>20.57</v>
      </c>
      <c r="G1391" s="43" t="s">
        <v>40</v>
      </c>
      <c r="H1391" s="43" t="s">
        <v>2840</v>
      </c>
      <c r="I1391" s="60">
        <v>300</v>
      </c>
      <c r="J1391" s="43" t="s">
        <v>398</v>
      </c>
      <c r="K1391" s="43" t="s">
        <v>398</v>
      </c>
      <c r="L1391" s="43" t="s">
        <v>413</v>
      </c>
      <c r="M1391" s="43" t="s">
        <v>395</v>
      </c>
      <c r="N1391" s="43" t="s">
        <v>396</v>
      </c>
      <c r="O1391" s="52" t="s">
        <v>325</v>
      </c>
      <c r="P1391" s="63" t="s">
        <v>276</v>
      </c>
      <c r="Q1391" s="57" t="str">
        <f>MID(Tabla1[[#This Row],[Aplicación]],14,1)</f>
        <v>2</v>
      </c>
      <c r="R1391" s="35" t="s">
        <v>265</v>
      </c>
      <c r="S1391" s="57" t="str">
        <f>MID(Tabla1[[#This Row],[Aplicación]],6,2)</f>
        <v>06</v>
      </c>
      <c r="T1391" s="54" t="str">
        <f>VLOOKUP(Tabla1[[#This Row],[AREA]],Hoja1!A:B,2,FALSE)</f>
        <v>06. Educación y cultura</v>
      </c>
      <c r="U1391" s="57" t="str">
        <f>MID(Tabla1[[#This Row],[Aplicación]],9,4)</f>
        <v>3232</v>
      </c>
      <c r="V1391" s="54" t="str">
        <f>VLOOKUP(Tabla1[[#This Row],[PROGRAMA]],Hoja1!A:B,2,FALSE)</f>
        <v>3232. Conservación y mantenimiento centros educación infantil y primaria</v>
      </c>
      <c r="W1391" s="57" t="str">
        <f>MID(Tabla1[[#This Row],[Aplicación]],14,2)</f>
        <v>21</v>
      </c>
      <c r="X1391" s="57" t="str">
        <f>MID(Tabla1[[#This Row],[Aplicación]],14,6)</f>
        <v>212</v>
      </c>
    </row>
    <row r="1392" spans="1:24" hidden="1" x14ac:dyDescent="0.25">
      <c r="A1392" s="60">
        <v>220240005703</v>
      </c>
      <c r="B1392" s="43" t="s">
        <v>702</v>
      </c>
      <c r="C1392" s="61">
        <v>45364</v>
      </c>
      <c r="D1392" s="60">
        <v>22024000940</v>
      </c>
      <c r="E1392" s="43" t="s">
        <v>1285</v>
      </c>
      <c r="F1392" s="62">
        <v>15.25</v>
      </c>
      <c r="G1392" s="43" t="s">
        <v>40</v>
      </c>
      <c r="H1392" s="43" t="s">
        <v>2841</v>
      </c>
      <c r="I1392" s="60">
        <v>300</v>
      </c>
      <c r="J1392" s="43" t="s">
        <v>398</v>
      </c>
      <c r="K1392" s="43" t="s">
        <v>398</v>
      </c>
      <c r="L1392" s="43" t="s">
        <v>413</v>
      </c>
      <c r="M1392" s="43" t="s">
        <v>395</v>
      </c>
      <c r="N1392" s="43" t="s">
        <v>396</v>
      </c>
      <c r="O1392" s="52" t="s">
        <v>325</v>
      </c>
      <c r="P1392" s="63" t="s">
        <v>276</v>
      </c>
      <c r="Q1392" s="57" t="str">
        <f>MID(Tabla1[[#This Row],[Aplicación]],14,1)</f>
        <v>2</v>
      </c>
      <c r="R1392" s="35" t="s">
        <v>265</v>
      </c>
      <c r="S1392" s="57" t="str">
        <f>MID(Tabla1[[#This Row],[Aplicación]],6,2)</f>
        <v>06</v>
      </c>
      <c r="T1392" s="54" t="str">
        <f>VLOOKUP(Tabla1[[#This Row],[AREA]],Hoja1!A:B,2,FALSE)</f>
        <v>06. Educación y cultura</v>
      </c>
      <c r="U1392" s="57" t="str">
        <f>MID(Tabla1[[#This Row],[Aplicación]],9,4)</f>
        <v>3232</v>
      </c>
      <c r="V1392" s="54" t="str">
        <f>VLOOKUP(Tabla1[[#This Row],[PROGRAMA]],Hoja1!A:B,2,FALSE)</f>
        <v>3232. Conservación y mantenimiento centros educación infantil y primaria</v>
      </c>
      <c r="W1392" s="57" t="str">
        <f>MID(Tabla1[[#This Row],[Aplicación]],14,2)</f>
        <v>21</v>
      </c>
      <c r="X1392" s="57" t="str">
        <f>MID(Tabla1[[#This Row],[Aplicación]],14,6)</f>
        <v>212</v>
      </c>
    </row>
    <row r="1393" spans="1:24" hidden="1" x14ac:dyDescent="0.25">
      <c r="A1393" s="60">
        <v>220240006951</v>
      </c>
      <c r="B1393" s="43" t="s">
        <v>702</v>
      </c>
      <c r="C1393" s="61">
        <v>45369</v>
      </c>
      <c r="D1393" s="60">
        <v>22024000447</v>
      </c>
      <c r="E1393" s="43" t="s">
        <v>1366</v>
      </c>
      <c r="F1393" s="62">
        <v>341.83</v>
      </c>
      <c r="G1393" s="43" t="s">
        <v>1012</v>
      </c>
      <c r="H1393" s="43" t="s">
        <v>2842</v>
      </c>
      <c r="I1393" s="60">
        <v>300</v>
      </c>
      <c r="J1393" s="43" t="s">
        <v>393</v>
      </c>
      <c r="K1393" s="43" t="s">
        <v>393</v>
      </c>
      <c r="L1393" s="43" t="s">
        <v>413</v>
      </c>
      <c r="M1393" s="43" t="s">
        <v>395</v>
      </c>
      <c r="N1393" s="43" t="s">
        <v>396</v>
      </c>
      <c r="O1393" s="52" t="s">
        <v>325</v>
      </c>
      <c r="P1393" s="63" t="s">
        <v>276</v>
      </c>
      <c r="Q1393" s="57" t="str">
        <f>MID(Tabla1[[#This Row],[Aplicación]],14,1)</f>
        <v>2</v>
      </c>
      <c r="R1393" s="35" t="s">
        <v>265</v>
      </c>
      <c r="S1393" s="57" t="str">
        <f>MID(Tabla1[[#This Row],[Aplicación]],6,2)</f>
        <v>11</v>
      </c>
      <c r="T1393" s="54" t="str">
        <f>VLOOKUP(Tabla1[[#This Row],[AREA]],Hoja1!A:B,2,FALSE)</f>
        <v>11. Salud pública y seguridad ciudadana</v>
      </c>
      <c r="U1393" s="57" t="str">
        <f>MID(Tabla1[[#This Row],[Aplicación]],9,4)</f>
        <v>1631</v>
      </c>
      <c r="V1393" s="54" t="str">
        <f>VLOOKUP(Tabla1[[#This Row],[PROGRAMA]],Hoja1!A:B,2,FALSE)</f>
        <v>1631. Limpieza viaria</v>
      </c>
      <c r="W1393" s="57" t="str">
        <f>MID(Tabla1[[#This Row],[Aplicación]],14,2)</f>
        <v>21</v>
      </c>
      <c r="X1393" s="57" t="str">
        <f>MID(Tabla1[[#This Row],[Aplicación]],14,6)</f>
        <v>214</v>
      </c>
    </row>
    <row r="1394" spans="1:24" hidden="1" x14ac:dyDescent="0.25">
      <c r="A1394" s="60">
        <v>220240005712</v>
      </c>
      <c r="B1394" s="43" t="s">
        <v>702</v>
      </c>
      <c r="C1394" s="61">
        <v>45364</v>
      </c>
      <c r="D1394" s="60">
        <v>22024000441</v>
      </c>
      <c r="E1394" s="43" t="s">
        <v>1425</v>
      </c>
      <c r="F1394" s="62">
        <v>3662.74</v>
      </c>
      <c r="G1394" s="43" t="s">
        <v>84</v>
      </c>
      <c r="H1394" s="43" t="s">
        <v>2843</v>
      </c>
      <c r="I1394" s="60">
        <v>300</v>
      </c>
      <c r="J1394" s="43" t="s">
        <v>398</v>
      </c>
      <c r="K1394" s="43" t="s">
        <v>398</v>
      </c>
      <c r="L1394" s="43" t="s">
        <v>413</v>
      </c>
      <c r="M1394" s="43" t="s">
        <v>395</v>
      </c>
      <c r="N1394" s="43" t="s">
        <v>396</v>
      </c>
      <c r="O1394" s="52" t="s">
        <v>325</v>
      </c>
      <c r="P1394" s="63" t="s">
        <v>276</v>
      </c>
      <c r="Q1394" s="57" t="str">
        <f>MID(Tabla1[[#This Row],[Aplicación]],14,1)</f>
        <v>2</v>
      </c>
      <c r="R1394" s="35" t="s">
        <v>265</v>
      </c>
      <c r="S1394" s="57" t="str">
        <f>MID(Tabla1[[#This Row],[Aplicación]],6,2)</f>
        <v>11</v>
      </c>
      <c r="T1394" s="54" t="str">
        <f>VLOOKUP(Tabla1[[#This Row],[AREA]],Hoja1!A:B,2,FALSE)</f>
        <v>11. Salud pública y seguridad ciudadana</v>
      </c>
      <c r="U1394" s="57" t="str">
        <f>MID(Tabla1[[#This Row],[Aplicación]],9,4)</f>
        <v>1621</v>
      </c>
      <c r="V1394" s="54" t="str">
        <f>VLOOKUP(Tabla1[[#This Row],[PROGRAMA]],Hoja1!A:B,2,FALSE)</f>
        <v>1621. Recogida de residuos</v>
      </c>
      <c r="W1394" s="57" t="str">
        <f>MID(Tabla1[[#This Row],[Aplicación]],14,2)</f>
        <v>21</v>
      </c>
      <c r="X1394" s="57" t="str">
        <f>MID(Tabla1[[#This Row],[Aplicación]],14,6)</f>
        <v>214</v>
      </c>
    </row>
    <row r="1395" spans="1:24" hidden="1" x14ac:dyDescent="0.25">
      <c r="A1395" s="60">
        <v>220240005764</v>
      </c>
      <c r="B1395" s="43" t="s">
        <v>702</v>
      </c>
      <c r="C1395" s="61">
        <v>45364</v>
      </c>
      <c r="D1395" s="60">
        <v>22024000456</v>
      </c>
      <c r="E1395" s="43" t="s">
        <v>1426</v>
      </c>
      <c r="F1395" s="62">
        <v>2286.5500000000002</v>
      </c>
      <c r="G1395" s="43" t="s">
        <v>84</v>
      </c>
      <c r="H1395" s="43" t="s">
        <v>2844</v>
      </c>
      <c r="I1395" s="60">
        <v>300</v>
      </c>
      <c r="J1395" s="43" t="s">
        <v>398</v>
      </c>
      <c r="K1395" s="43" t="s">
        <v>398</v>
      </c>
      <c r="L1395" s="43" t="s">
        <v>413</v>
      </c>
      <c r="M1395" s="43" t="s">
        <v>395</v>
      </c>
      <c r="N1395" s="43" t="s">
        <v>396</v>
      </c>
      <c r="O1395" s="52" t="s">
        <v>325</v>
      </c>
      <c r="P1395" s="63" t="s">
        <v>276</v>
      </c>
      <c r="Q1395" s="57" t="str">
        <f>MID(Tabla1[[#This Row],[Aplicación]],14,1)</f>
        <v>2</v>
      </c>
      <c r="R1395" s="35" t="s">
        <v>265</v>
      </c>
      <c r="S1395" s="57" t="str">
        <f>MID(Tabla1[[#This Row],[Aplicación]],6,2)</f>
        <v>11</v>
      </c>
      <c r="T1395" s="54" t="str">
        <f>VLOOKUP(Tabla1[[#This Row],[AREA]],Hoja1!A:B,2,FALSE)</f>
        <v>11. Salud pública y seguridad ciudadana</v>
      </c>
      <c r="U1395" s="57" t="str">
        <f>MID(Tabla1[[#This Row],[Aplicación]],9,4)</f>
        <v>1621</v>
      </c>
      <c r="V1395" s="54" t="str">
        <f>VLOOKUP(Tabla1[[#This Row],[PROGRAMA]],Hoja1!A:B,2,FALSE)</f>
        <v>1621. Recogida de residuos</v>
      </c>
      <c r="W1395" s="57" t="str">
        <f>MID(Tabla1[[#This Row],[Aplicación]],14,2)</f>
        <v>22</v>
      </c>
      <c r="X1395" s="57" t="str">
        <f>MID(Tabla1[[#This Row],[Aplicación]],14,6)</f>
        <v>22199</v>
      </c>
    </row>
    <row r="1396" spans="1:24" hidden="1" x14ac:dyDescent="0.25">
      <c r="A1396" s="60">
        <v>220240006965</v>
      </c>
      <c r="B1396" s="43" t="s">
        <v>702</v>
      </c>
      <c r="C1396" s="61">
        <v>45369</v>
      </c>
      <c r="D1396" s="60">
        <v>22024000449</v>
      </c>
      <c r="E1396" s="43" t="s">
        <v>1431</v>
      </c>
      <c r="F1396" s="62">
        <v>2052.77</v>
      </c>
      <c r="G1396" s="43" t="s">
        <v>84</v>
      </c>
      <c r="H1396" s="43" t="s">
        <v>2845</v>
      </c>
      <c r="I1396" s="60">
        <v>300</v>
      </c>
      <c r="J1396" s="43" t="s">
        <v>398</v>
      </c>
      <c r="K1396" s="43" t="s">
        <v>398</v>
      </c>
      <c r="L1396" s="43" t="s">
        <v>413</v>
      </c>
      <c r="M1396" s="43" t="s">
        <v>395</v>
      </c>
      <c r="N1396" s="43" t="s">
        <v>396</v>
      </c>
      <c r="O1396" s="52" t="s">
        <v>325</v>
      </c>
      <c r="P1396" s="63" t="s">
        <v>276</v>
      </c>
      <c r="Q1396" s="57" t="str">
        <f>MID(Tabla1[[#This Row],[Aplicación]],14,1)</f>
        <v>2</v>
      </c>
      <c r="R1396" s="35" t="s">
        <v>265</v>
      </c>
      <c r="S1396" s="57" t="str">
        <f>MID(Tabla1[[#This Row],[Aplicación]],6,2)</f>
        <v>11</v>
      </c>
      <c r="T1396" s="54" t="str">
        <f>VLOOKUP(Tabla1[[#This Row],[AREA]],Hoja1!A:B,2,FALSE)</f>
        <v>11. Salud pública y seguridad ciudadana</v>
      </c>
      <c r="U1396" s="57" t="str">
        <f>MID(Tabla1[[#This Row],[Aplicación]],9,4)</f>
        <v>1631</v>
      </c>
      <c r="V1396" s="54" t="str">
        <f>VLOOKUP(Tabla1[[#This Row],[PROGRAMA]],Hoja1!A:B,2,FALSE)</f>
        <v>1631. Limpieza viaria</v>
      </c>
      <c r="W1396" s="57" t="str">
        <f>MID(Tabla1[[#This Row],[Aplicación]],14,2)</f>
        <v>22</v>
      </c>
      <c r="X1396" s="57" t="str">
        <f>MID(Tabla1[[#This Row],[Aplicación]],14,6)</f>
        <v>22110</v>
      </c>
    </row>
    <row r="1397" spans="1:24" hidden="1" x14ac:dyDescent="0.25">
      <c r="A1397" s="60">
        <v>220240007926</v>
      </c>
      <c r="B1397" s="43" t="s">
        <v>702</v>
      </c>
      <c r="C1397" s="61">
        <v>45372</v>
      </c>
      <c r="D1397" s="60">
        <v>22024000449</v>
      </c>
      <c r="E1397" s="43" t="s">
        <v>1431</v>
      </c>
      <c r="F1397" s="62">
        <v>1917.32</v>
      </c>
      <c r="G1397" s="43" t="s">
        <v>84</v>
      </c>
      <c r="H1397" s="43" t="s">
        <v>2846</v>
      </c>
      <c r="I1397" s="60">
        <v>300</v>
      </c>
      <c r="J1397" s="43" t="s">
        <v>398</v>
      </c>
      <c r="K1397" s="43" t="s">
        <v>398</v>
      </c>
      <c r="L1397" s="43" t="s">
        <v>413</v>
      </c>
      <c r="M1397" s="43" t="s">
        <v>395</v>
      </c>
      <c r="N1397" s="43" t="s">
        <v>396</v>
      </c>
      <c r="O1397" s="52" t="s">
        <v>325</v>
      </c>
      <c r="P1397" s="63" t="s">
        <v>276</v>
      </c>
      <c r="Q1397" s="57" t="str">
        <f>MID(Tabla1[[#This Row],[Aplicación]],14,1)</f>
        <v>2</v>
      </c>
      <c r="R1397" s="35" t="s">
        <v>265</v>
      </c>
      <c r="S1397" s="57" t="str">
        <f>MID(Tabla1[[#This Row],[Aplicación]],6,2)</f>
        <v>11</v>
      </c>
      <c r="T1397" s="54" t="str">
        <f>VLOOKUP(Tabla1[[#This Row],[AREA]],Hoja1!A:B,2,FALSE)</f>
        <v>11. Salud pública y seguridad ciudadana</v>
      </c>
      <c r="U1397" s="57" t="str">
        <f>MID(Tabla1[[#This Row],[Aplicación]],9,4)</f>
        <v>1631</v>
      </c>
      <c r="V1397" s="54" t="str">
        <f>VLOOKUP(Tabla1[[#This Row],[PROGRAMA]],Hoja1!A:B,2,FALSE)</f>
        <v>1631. Limpieza viaria</v>
      </c>
      <c r="W1397" s="57" t="str">
        <f>MID(Tabla1[[#This Row],[Aplicación]],14,2)</f>
        <v>22</v>
      </c>
      <c r="X1397" s="57" t="str">
        <f>MID(Tabla1[[#This Row],[Aplicación]],14,6)</f>
        <v>22110</v>
      </c>
    </row>
    <row r="1398" spans="1:24" hidden="1" x14ac:dyDescent="0.25">
      <c r="A1398" s="60">
        <v>220240007923</v>
      </c>
      <c r="B1398" s="43" t="s">
        <v>702</v>
      </c>
      <c r="C1398" s="61">
        <v>45372</v>
      </c>
      <c r="D1398" s="60">
        <v>22024000456</v>
      </c>
      <c r="E1398" s="43" t="s">
        <v>1426</v>
      </c>
      <c r="F1398" s="62">
        <v>1680.18</v>
      </c>
      <c r="G1398" s="43" t="s">
        <v>84</v>
      </c>
      <c r="H1398" s="43" t="s">
        <v>2847</v>
      </c>
      <c r="I1398" s="60">
        <v>300</v>
      </c>
      <c r="J1398" s="43" t="s">
        <v>398</v>
      </c>
      <c r="K1398" s="43" t="s">
        <v>398</v>
      </c>
      <c r="L1398" s="43" t="s">
        <v>413</v>
      </c>
      <c r="M1398" s="43" t="s">
        <v>395</v>
      </c>
      <c r="N1398" s="43" t="s">
        <v>396</v>
      </c>
      <c r="O1398" s="52" t="s">
        <v>325</v>
      </c>
      <c r="P1398" s="63" t="s">
        <v>276</v>
      </c>
      <c r="Q1398" s="57" t="str">
        <f>MID(Tabla1[[#This Row],[Aplicación]],14,1)</f>
        <v>2</v>
      </c>
      <c r="R1398" s="35" t="s">
        <v>265</v>
      </c>
      <c r="S1398" s="57" t="str">
        <f>MID(Tabla1[[#This Row],[Aplicación]],6,2)</f>
        <v>11</v>
      </c>
      <c r="T1398" s="54" t="str">
        <f>VLOOKUP(Tabla1[[#This Row],[AREA]],Hoja1!A:B,2,FALSE)</f>
        <v>11. Salud pública y seguridad ciudadana</v>
      </c>
      <c r="U1398" s="57" t="str">
        <f>MID(Tabla1[[#This Row],[Aplicación]],9,4)</f>
        <v>1621</v>
      </c>
      <c r="V1398" s="54" t="str">
        <f>VLOOKUP(Tabla1[[#This Row],[PROGRAMA]],Hoja1!A:B,2,FALSE)</f>
        <v>1621. Recogida de residuos</v>
      </c>
      <c r="W1398" s="57" t="str">
        <f>MID(Tabla1[[#This Row],[Aplicación]],14,2)</f>
        <v>22</v>
      </c>
      <c r="X1398" s="57" t="str">
        <f>MID(Tabla1[[#This Row],[Aplicación]],14,6)</f>
        <v>22199</v>
      </c>
    </row>
    <row r="1399" spans="1:24" hidden="1" x14ac:dyDescent="0.25">
      <c r="A1399" s="60">
        <v>220240006923</v>
      </c>
      <c r="B1399" s="43" t="s">
        <v>702</v>
      </c>
      <c r="C1399" s="61">
        <v>45369</v>
      </c>
      <c r="D1399" s="60">
        <v>22024001011</v>
      </c>
      <c r="E1399" s="43" t="s">
        <v>1423</v>
      </c>
      <c r="F1399" s="62">
        <v>1781.35</v>
      </c>
      <c r="G1399" s="43" t="s">
        <v>750</v>
      </c>
      <c r="H1399" s="43" t="s">
        <v>2848</v>
      </c>
      <c r="I1399" s="60">
        <v>300</v>
      </c>
      <c r="J1399" s="43" t="s">
        <v>398</v>
      </c>
      <c r="K1399" s="43" t="s">
        <v>398</v>
      </c>
      <c r="L1399" s="43" t="s">
        <v>399</v>
      </c>
      <c r="M1399" s="43" t="s">
        <v>395</v>
      </c>
      <c r="N1399" s="43" t="s">
        <v>396</v>
      </c>
      <c r="O1399" s="52" t="s">
        <v>325</v>
      </c>
      <c r="P1399" s="63" t="s">
        <v>276</v>
      </c>
      <c r="Q1399" s="57" t="str">
        <f>MID(Tabla1[[#This Row],[Aplicación]],14,1)</f>
        <v>2</v>
      </c>
      <c r="R1399" s="35" t="s">
        <v>265</v>
      </c>
      <c r="S1399" s="57" t="str">
        <f>MID(Tabla1[[#This Row],[Aplicación]],6,2)</f>
        <v>11</v>
      </c>
      <c r="T1399" s="54" t="str">
        <f>VLOOKUP(Tabla1[[#This Row],[AREA]],Hoja1!A:B,2,FALSE)</f>
        <v>11. Salud pública y seguridad ciudadana</v>
      </c>
      <c r="U1399" s="57" t="str">
        <f>MID(Tabla1[[#This Row],[Aplicación]],9,4)</f>
        <v>1321</v>
      </c>
      <c r="V1399" s="54" t="str">
        <f>VLOOKUP(Tabla1[[#This Row],[PROGRAMA]],Hoja1!A:B,2,FALSE)</f>
        <v>1321. Policía municipal</v>
      </c>
      <c r="W1399" s="57" t="str">
        <f>MID(Tabla1[[#This Row],[Aplicación]],14,2)</f>
        <v>21</v>
      </c>
      <c r="X1399" s="57" t="str">
        <f>MID(Tabla1[[#This Row],[Aplicación]],14,6)</f>
        <v>214</v>
      </c>
    </row>
    <row r="1400" spans="1:24" hidden="1" x14ac:dyDescent="0.25">
      <c r="A1400" s="60">
        <v>220240006925</v>
      </c>
      <c r="B1400" s="43" t="s">
        <v>702</v>
      </c>
      <c r="C1400" s="61">
        <v>45369</v>
      </c>
      <c r="D1400" s="60">
        <v>22024001011</v>
      </c>
      <c r="E1400" s="43" t="s">
        <v>1423</v>
      </c>
      <c r="F1400" s="62">
        <v>72.599999999999994</v>
      </c>
      <c r="G1400" s="43" t="s">
        <v>750</v>
      </c>
      <c r="H1400" s="43" t="s">
        <v>2849</v>
      </c>
      <c r="I1400" s="60">
        <v>300</v>
      </c>
      <c r="J1400" s="43" t="s">
        <v>398</v>
      </c>
      <c r="K1400" s="43" t="s">
        <v>398</v>
      </c>
      <c r="L1400" s="43" t="s">
        <v>399</v>
      </c>
      <c r="M1400" s="43" t="s">
        <v>395</v>
      </c>
      <c r="N1400" s="43" t="s">
        <v>396</v>
      </c>
      <c r="O1400" s="52" t="s">
        <v>325</v>
      </c>
      <c r="P1400" s="63" t="s">
        <v>276</v>
      </c>
      <c r="Q1400" s="57" t="str">
        <f>MID(Tabla1[[#This Row],[Aplicación]],14,1)</f>
        <v>2</v>
      </c>
      <c r="R1400" s="35" t="s">
        <v>265</v>
      </c>
      <c r="S1400" s="57" t="str">
        <f>MID(Tabla1[[#This Row],[Aplicación]],6,2)</f>
        <v>11</v>
      </c>
      <c r="T1400" s="54" t="str">
        <f>VLOOKUP(Tabla1[[#This Row],[AREA]],Hoja1!A:B,2,FALSE)</f>
        <v>11. Salud pública y seguridad ciudadana</v>
      </c>
      <c r="U1400" s="57" t="str">
        <f>MID(Tabla1[[#This Row],[Aplicación]],9,4)</f>
        <v>1321</v>
      </c>
      <c r="V1400" s="54" t="str">
        <f>VLOOKUP(Tabla1[[#This Row],[PROGRAMA]],Hoja1!A:B,2,FALSE)</f>
        <v>1321. Policía municipal</v>
      </c>
      <c r="W1400" s="57" t="str">
        <f>MID(Tabla1[[#This Row],[Aplicación]],14,2)</f>
        <v>21</v>
      </c>
      <c r="X1400" s="57" t="str">
        <f>MID(Tabla1[[#This Row],[Aplicación]],14,6)</f>
        <v>214</v>
      </c>
    </row>
    <row r="1401" spans="1:24" hidden="1" x14ac:dyDescent="0.25">
      <c r="A1401" s="60">
        <v>220240004340</v>
      </c>
      <c r="B1401" s="43" t="s">
        <v>702</v>
      </c>
      <c r="C1401" s="61">
        <v>45356</v>
      </c>
      <c r="D1401" s="60">
        <v>22024001637</v>
      </c>
      <c r="E1401" s="43" t="s">
        <v>1468</v>
      </c>
      <c r="F1401" s="62">
        <v>400.32</v>
      </c>
      <c r="G1401" s="43" t="s">
        <v>777</v>
      </c>
      <c r="H1401" s="43" t="s">
        <v>2850</v>
      </c>
      <c r="I1401" s="60">
        <v>300</v>
      </c>
      <c r="J1401" s="43" t="s">
        <v>398</v>
      </c>
      <c r="K1401" s="43" t="s">
        <v>398</v>
      </c>
      <c r="L1401" s="43" t="s">
        <v>399</v>
      </c>
      <c r="M1401" s="43" t="s">
        <v>395</v>
      </c>
      <c r="N1401" s="43" t="s">
        <v>396</v>
      </c>
      <c r="O1401" s="52" t="s">
        <v>325</v>
      </c>
      <c r="P1401" s="63" t="s">
        <v>276</v>
      </c>
      <c r="Q1401" s="57" t="str">
        <f>MID(Tabla1[[#This Row],[Aplicación]],14,1)</f>
        <v>2</v>
      </c>
      <c r="R1401" s="35" t="s">
        <v>265</v>
      </c>
      <c r="S1401" s="57" t="str">
        <f>MID(Tabla1[[#This Row],[Aplicación]],6,2)</f>
        <v>07</v>
      </c>
      <c r="T1401" s="54" t="str">
        <f>VLOOKUP(Tabla1[[#This Row],[AREA]],Hoja1!A:B,2,FALSE)</f>
        <v>07. Medio ambiente</v>
      </c>
      <c r="U1401" s="57" t="str">
        <f>MID(Tabla1[[#This Row],[Aplicación]],9,4)</f>
        <v>1711</v>
      </c>
      <c r="V1401" s="54" t="str">
        <f>VLOOKUP(Tabla1[[#This Row],[PROGRAMA]],Hoja1!A:B,2,FALSE)</f>
        <v>1711. Parques y jardines</v>
      </c>
      <c r="W1401" s="57" t="str">
        <f>MID(Tabla1[[#This Row],[Aplicación]],14,2)</f>
        <v>21</v>
      </c>
      <c r="X1401" s="57" t="str">
        <f>MID(Tabla1[[#This Row],[Aplicación]],14,6)</f>
        <v>213</v>
      </c>
    </row>
    <row r="1402" spans="1:24" hidden="1" x14ac:dyDescent="0.25">
      <c r="A1402" s="60">
        <v>220240004344</v>
      </c>
      <c r="B1402" s="43" t="s">
        <v>702</v>
      </c>
      <c r="C1402" s="61">
        <v>45356</v>
      </c>
      <c r="D1402" s="60">
        <v>22024001637</v>
      </c>
      <c r="E1402" s="43" t="s">
        <v>1468</v>
      </c>
      <c r="F1402" s="62">
        <v>302.98</v>
      </c>
      <c r="G1402" s="43" t="s">
        <v>777</v>
      </c>
      <c r="H1402" s="43" t="s">
        <v>2851</v>
      </c>
      <c r="I1402" s="60">
        <v>300</v>
      </c>
      <c r="J1402" s="43" t="s">
        <v>398</v>
      </c>
      <c r="K1402" s="43" t="s">
        <v>398</v>
      </c>
      <c r="L1402" s="43" t="s">
        <v>399</v>
      </c>
      <c r="M1402" s="43" t="s">
        <v>395</v>
      </c>
      <c r="N1402" s="43" t="s">
        <v>396</v>
      </c>
      <c r="O1402" s="52" t="s">
        <v>325</v>
      </c>
      <c r="P1402" s="63" t="s">
        <v>276</v>
      </c>
      <c r="Q1402" s="57" t="str">
        <f>MID(Tabla1[[#This Row],[Aplicación]],14,1)</f>
        <v>2</v>
      </c>
      <c r="R1402" s="35" t="s">
        <v>265</v>
      </c>
      <c r="S1402" s="57" t="str">
        <f>MID(Tabla1[[#This Row],[Aplicación]],6,2)</f>
        <v>07</v>
      </c>
      <c r="T1402" s="54" t="str">
        <f>VLOOKUP(Tabla1[[#This Row],[AREA]],Hoja1!A:B,2,FALSE)</f>
        <v>07. Medio ambiente</v>
      </c>
      <c r="U1402" s="57" t="str">
        <f>MID(Tabla1[[#This Row],[Aplicación]],9,4)</f>
        <v>1711</v>
      </c>
      <c r="V1402" s="54" t="str">
        <f>VLOOKUP(Tabla1[[#This Row],[PROGRAMA]],Hoja1!A:B,2,FALSE)</f>
        <v>1711. Parques y jardines</v>
      </c>
      <c r="W1402" s="57" t="str">
        <f>MID(Tabla1[[#This Row],[Aplicación]],14,2)</f>
        <v>21</v>
      </c>
      <c r="X1402" s="57" t="str">
        <f>MID(Tabla1[[#This Row],[Aplicación]],14,6)</f>
        <v>213</v>
      </c>
    </row>
    <row r="1403" spans="1:24" hidden="1" x14ac:dyDescent="0.25">
      <c r="A1403" s="60">
        <v>220239000901</v>
      </c>
      <c r="B1403" s="43" t="s">
        <v>390</v>
      </c>
      <c r="C1403" s="61">
        <v>45292</v>
      </c>
      <c r="D1403" s="60">
        <v>22024001424</v>
      </c>
      <c r="E1403" s="43" t="s">
        <v>1283</v>
      </c>
      <c r="F1403" s="62">
        <v>17424</v>
      </c>
      <c r="G1403" s="43" t="s">
        <v>34</v>
      </c>
      <c r="H1403" s="43" t="s">
        <v>2852</v>
      </c>
      <c r="I1403" s="60">
        <v>220</v>
      </c>
      <c r="J1403" s="43" t="s">
        <v>398</v>
      </c>
      <c r="K1403" s="43" t="s">
        <v>398</v>
      </c>
      <c r="L1403" s="43" t="s">
        <v>399</v>
      </c>
      <c r="M1403" s="43" t="s">
        <v>585</v>
      </c>
      <c r="N1403" s="43" t="s">
        <v>539</v>
      </c>
      <c r="O1403" s="52" t="s">
        <v>326</v>
      </c>
      <c r="P1403" s="63" t="s">
        <v>276</v>
      </c>
      <c r="Q1403" s="57" t="str">
        <f>MID(Tabla1[[#This Row],[Aplicación]],14,1)</f>
        <v>2</v>
      </c>
      <c r="R1403" s="35" t="s">
        <v>265</v>
      </c>
      <c r="S1403" s="57" t="str">
        <f>MID(Tabla1[[#This Row],[Aplicación]],6,2)</f>
        <v>10</v>
      </c>
      <c r="T1403" s="54" t="str">
        <f>VLOOKUP(Tabla1[[#This Row],[AREA]],Hoja1!A:B,2,FALSE)</f>
        <v>10. Personas mayores, familia y servicios sociales</v>
      </c>
      <c r="U1403" s="57" t="str">
        <f>MID(Tabla1[[#This Row],[Aplicación]],9,4)</f>
        <v>2315</v>
      </c>
      <c r="V1403" s="54" t="str">
        <f>VLOOKUP(Tabla1[[#This Row],[PROGRAMA]],Hoja1!A:B,2,FALSE)</f>
        <v>2315. Políticas de Igualdad e infancia</v>
      </c>
      <c r="W1403" s="57" t="str">
        <f>MID(Tabla1[[#This Row],[Aplicación]],14,2)</f>
        <v>22</v>
      </c>
      <c r="X1403" s="57" t="str">
        <f>MID(Tabla1[[#This Row],[Aplicación]],14,6)</f>
        <v>22611</v>
      </c>
    </row>
    <row r="1404" spans="1:24" hidden="1" x14ac:dyDescent="0.25">
      <c r="A1404" s="60">
        <v>220240004895</v>
      </c>
      <c r="B1404" s="43" t="s">
        <v>390</v>
      </c>
      <c r="C1404" s="61">
        <v>45356</v>
      </c>
      <c r="D1404" s="60">
        <v>22024001744</v>
      </c>
      <c r="E1404" s="43" t="s">
        <v>1338</v>
      </c>
      <c r="F1404" s="62">
        <v>17465.400000000001</v>
      </c>
      <c r="G1404" s="43" t="s">
        <v>735</v>
      </c>
      <c r="H1404" s="43" t="s">
        <v>2853</v>
      </c>
      <c r="I1404" s="60">
        <v>220</v>
      </c>
      <c r="J1404" s="43" t="s">
        <v>736</v>
      </c>
      <c r="K1404" s="43" t="s">
        <v>398</v>
      </c>
      <c r="L1404" s="43" t="s">
        <v>399</v>
      </c>
      <c r="M1404" s="43" t="s">
        <v>585</v>
      </c>
      <c r="N1404" s="43" t="s">
        <v>539</v>
      </c>
      <c r="O1404" s="52" t="s">
        <v>326</v>
      </c>
      <c r="P1404" s="63" t="s">
        <v>276</v>
      </c>
      <c r="Q1404" s="57" t="str">
        <f>MID(Tabla1[[#This Row],[Aplicación]],14,1)</f>
        <v>2</v>
      </c>
      <c r="R1404" s="35" t="s">
        <v>265</v>
      </c>
      <c r="S1404" s="57" t="str">
        <f>MID(Tabla1[[#This Row],[Aplicación]],6,2)</f>
        <v>11</v>
      </c>
      <c r="T1404" s="54" t="str">
        <f>VLOOKUP(Tabla1[[#This Row],[AREA]],Hoja1!A:B,2,FALSE)</f>
        <v>11. Salud pública y seguridad ciudadana</v>
      </c>
      <c r="U1404" s="57" t="str">
        <f>MID(Tabla1[[#This Row],[Aplicación]],9,4)</f>
        <v>3111</v>
      </c>
      <c r="V1404" s="54" t="str">
        <f>VLOOKUP(Tabla1[[#This Row],[PROGRAMA]],Hoja1!A:B,2,FALSE)</f>
        <v>3111. Protección de la salubridad pública</v>
      </c>
      <c r="W1404" s="57" t="str">
        <f>MID(Tabla1[[#This Row],[Aplicación]],14,2)</f>
        <v>22</v>
      </c>
      <c r="X1404" s="57" t="str">
        <f>MID(Tabla1[[#This Row],[Aplicación]],14,6)</f>
        <v>22799</v>
      </c>
    </row>
    <row r="1405" spans="1:24" hidden="1" x14ac:dyDescent="0.25">
      <c r="A1405" s="60">
        <v>220240006262</v>
      </c>
      <c r="B1405" s="43" t="s">
        <v>390</v>
      </c>
      <c r="C1405" s="61">
        <v>45364</v>
      </c>
      <c r="D1405" s="60">
        <v>22024003014</v>
      </c>
      <c r="E1405" s="43" t="s">
        <v>1159</v>
      </c>
      <c r="F1405" s="62">
        <v>39.57</v>
      </c>
      <c r="G1405" s="43" t="s">
        <v>717</v>
      </c>
      <c r="H1405" s="43" t="s">
        <v>2774</v>
      </c>
      <c r="I1405" s="60">
        <v>220</v>
      </c>
      <c r="J1405" s="43" t="s">
        <v>719</v>
      </c>
      <c r="K1405" s="43" t="s">
        <v>720</v>
      </c>
      <c r="L1405" s="43" t="s">
        <v>399</v>
      </c>
      <c r="M1405" s="43" t="s">
        <v>395</v>
      </c>
      <c r="N1405" s="43" t="s">
        <v>396</v>
      </c>
      <c r="O1405" s="52" t="s">
        <v>321</v>
      </c>
      <c r="P1405" s="63" t="s">
        <v>276</v>
      </c>
      <c r="Q1405" s="57" t="str">
        <f>MID(Tabla1[[#This Row],[Aplicación]],14,1)</f>
        <v>2</v>
      </c>
      <c r="R1405" s="35" t="s">
        <v>265</v>
      </c>
      <c r="S1405" s="57" t="str">
        <f>MID(Tabla1[[#This Row],[Aplicación]],6,2)</f>
        <v>10</v>
      </c>
      <c r="T1405" s="54" t="str">
        <f>VLOOKUP(Tabla1[[#This Row],[AREA]],Hoja1!A:B,2,FALSE)</f>
        <v>10. Personas mayores, familia y servicios sociales</v>
      </c>
      <c r="U1405" s="57" t="str">
        <f>MID(Tabla1[[#This Row],[Aplicación]],9,4)</f>
        <v>2412</v>
      </c>
      <c r="V1405" s="54" t="str">
        <f>VLOOKUP(Tabla1[[#This Row],[PROGRAMA]],Hoja1!A:B,2,FALSE)</f>
        <v>2412. Formación para el empleo</v>
      </c>
      <c r="W1405" s="57" t="str">
        <f>MID(Tabla1[[#This Row],[Aplicación]],14,2)</f>
        <v>21</v>
      </c>
      <c r="X1405" s="57" t="str">
        <f>MID(Tabla1[[#This Row],[Aplicación]],14,6)</f>
        <v>213</v>
      </c>
    </row>
    <row r="1406" spans="1:24" hidden="1" x14ac:dyDescent="0.25">
      <c r="A1406" s="60">
        <v>220240007170</v>
      </c>
      <c r="B1406" s="43" t="s">
        <v>390</v>
      </c>
      <c r="C1406" s="61">
        <v>45369</v>
      </c>
      <c r="D1406" s="60">
        <v>22024000095</v>
      </c>
      <c r="E1406" s="43" t="s">
        <v>1206</v>
      </c>
      <c r="F1406" s="62">
        <v>33425</v>
      </c>
      <c r="G1406" s="43" t="s">
        <v>2854</v>
      </c>
      <c r="H1406" s="43" t="s">
        <v>2855</v>
      </c>
      <c r="I1406" s="60">
        <v>230</v>
      </c>
      <c r="J1406" s="43" t="s">
        <v>2856</v>
      </c>
      <c r="K1406" s="43" t="s">
        <v>486</v>
      </c>
      <c r="L1406" s="43" t="s">
        <v>399</v>
      </c>
      <c r="M1406" s="43" t="s">
        <v>395</v>
      </c>
      <c r="N1406" s="43" t="s">
        <v>433</v>
      </c>
      <c r="O1406" s="52" t="s">
        <v>321</v>
      </c>
      <c r="P1406" s="63" t="s">
        <v>276</v>
      </c>
      <c r="Q1406" s="57" t="str">
        <f>MID(Tabla1[[#This Row],[Aplicación]],14,1)</f>
        <v>2</v>
      </c>
      <c r="R1406" s="35" t="s">
        <v>265</v>
      </c>
      <c r="S1406" s="57" t="str">
        <f>MID(Tabla1[[#This Row],[Aplicación]],6,2)</f>
        <v>04</v>
      </c>
      <c r="T1406" s="54" t="str">
        <f>VLOOKUP(Tabla1[[#This Row],[AREA]],Hoja1!A:B,2,FALSE)</f>
        <v>04. Hacienda, personal y modernización administrativa</v>
      </c>
      <c r="U1406" s="57" t="str">
        <f>MID(Tabla1[[#This Row],[Aplicación]],9,4)</f>
        <v>9231</v>
      </c>
      <c r="V1406" s="54" t="str">
        <f>VLOOKUP(Tabla1[[#This Row],[PROGRAMA]],Hoja1!A:B,2,FALSE)</f>
        <v>9231. Información, registro y gestión del padrón</v>
      </c>
      <c r="W1406" s="57" t="str">
        <f>MID(Tabla1[[#This Row],[Aplicación]],14,2)</f>
        <v>22</v>
      </c>
      <c r="X1406" s="57" t="str">
        <f>MID(Tabla1[[#This Row],[Aplicación]],14,6)</f>
        <v>22799</v>
      </c>
    </row>
    <row r="1407" spans="1:24" hidden="1" x14ac:dyDescent="0.25">
      <c r="A1407" s="60">
        <v>220240007173</v>
      </c>
      <c r="B1407" s="43" t="s">
        <v>390</v>
      </c>
      <c r="C1407" s="61">
        <v>45369</v>
      </c>
      <c r="D1407" s="60">
        <v>22024002500</v>
      </c>
      <c r="E1407" s="43" t="s">
        <v>1306</v>
      </c>
      <c r="F1407" s="62">
        <v>1573</v>
      </c>
      <c r="G1407" s="43" t="s">
        <v>908</v>
      </c>
      <c r="H1407" s="43" t="s">
        <v>2857</v>
      </c>
      <c r="I1407" s="60">
        <v>220</v>
      </c>
      <c r="J1407" s="43" t="s">
        <v>616</v>
      </c>
      <c r="K1407" s="43" t="s">
        <v>398</v>
      </c>
      <c r="L1407" s="43" t="s">
        <v>399</v>
      </c>
      <c r="M1407" s="43" t="s">
        <v>585</v>
      </c>
      <c r="N1407" s="43" t="s">
        <v>539</v>
      </c>
      <c r="O1407" s="52" t="s">
        <v>326</v>
      </c>
      <c r="P1407" s="63" t="s">
        <v>276</v>
      </c>
      <c r="Q1407" s="57" t="str">
        <f>MID(Tabla1[[#This Row],[Aplicación]],14,1)</f>
        <v>2</v>
      </c>
      <c r="R1407" s="35" t="s">
        <v>265</v>
      </c>
      <c r="S1407" s="57" t="str">
        <f>MID(Tabla1[[#This Row],[Aplicación]],6,2)</f>
        <v>08</v>
      </c>
      <c r="T1407" s="54" t="str">
        <f>VLOOKUP(Tabla1[[#This Row],[AREA]],Hoja1!A:B,2,FALSE)</f>
        <v>08. Tráfico y movilidad</v>
      </c>
      <c r="U1407" s="57" t="str">
        <f>MID(Tabla1[[#This Row],[Aplicación]],9,4)</f>
        <v>1532</v>
      </c>
      <c r="V1407" s="54" t="str">
        <f>VLOOKUP(Tabla1[[#This Row],[PROGRAMA]],Hoja1!A:B,2,FALSE)</f>
        <v>1532. Pavimentación vias públicas y otros servicios urbanísticos</v>
      </c>
      <c r="W1407" s="57" t="str">
        <f>MID(Tabla1[[#This Row],[Aplicación]],14,2)</f>
        <v>21</v>
      </c>
      <c r="X1407" s="57" t="str">
        <f>MID(Tabla1[[#This Row],[Aplicación]],14,6)</f>
        <v>214</v>
      </c>
    </row>
    <row r="1408" spans="1:24" hidden="1" x14ac:dyDescent="0.25">
      <c r="A1408" s="60">
        <v>220239000781</v>
      </c>
      <c r="B1408" s="43" t="s">
        <v>390</v>
      </c>
      <c r="C1408" s="61">
        <v>45292</v>
      </c>
      <c r="D1408" s="60">
        <v>22024001462</v>
      </c>
      <c r="E1408" s="43" t="s">
        <v>1491</v>
      </c>
      <c r="F1408" s="62">
        <v>7946.07</v>
      </c>
      <c r="G1408" s="43" t="s">
        <v>559</v>
      </c>
      <c r="H1408" s="43" t="s">
        <v>2858</v>
      </c>
      <c r="I1408" s="60">
        <v>220</v>
      </c>
      <c r="J1408" s="43" t="s">
        <v>398</v>
      </c>
      <c r="K1408" s="43" t="s">
        <v>398</v>
      </c>
      <c r="L1408" s="43" t="s">
        <v>399</v>
      </c>
      <c r="M1408" s="43" t="s">
        <v>395</v>
      </c>
      <c r="N1408" s="43" t="s">
        <v>396</v>
      </c>
      <c r="O1408" s="52" t="s">
        <v>321</v>
      </c>
      <c r="P1408" s="63" t="s">
        <v>276</v>
      </c>
      <c r="Q1408" s="57" t="str">
        <f>MID(Tabla1[[#This Row],[Aplicación]],14,1)</f>
        <v>2</v>
      </c>
      <c r="R1408" s="35" t="s">
        <v>265</v>
      </c>
      <c r="S1408" s="57" t="str">
        <f>MID(Tabla1[[#This Row],[Aplicación]],6,2)</f>
        <v>06</v>
      </c>
      <c r="T1408" s="54" t="str">
        <f>VLOOKUP(Tabla1[[#This Row],[AREA]],Hoja1!A:B,2,FALSE)</f>
        <v>06. Educación y cultura</v>
      </c>
      <c r="U1408" s="57" t="str">
        <f>MID(Tabla1[[#This Row],[Aplicación]],9,4)</f>
        <v>3341</v>
      </c>
      <c r="V1408" s="54" t="str">
        <f>VLOOKUP(Tabla1[[#This Row],[PROGRAMA]],Hoja1!A:B,2,FALSE)</f>
        <v>3341. Coordinación de políticas culturales</v>
      </c>
      <c r="W1408" s="57" t="str">
        <f>MID(Tabla1[[#This Row],[Aplicación]],14,2)</f>
        <v>22</v>
      </c>
      <c r="X1408" s="57" t="str">
        <f>MID(Tabla1[[#This Row],[Aplicación]],14,6)</f>
        <v>22700</v>
      </c>
    </row>
    <row r="1409" spans="1:24" hidden="1" x14ac:dyDescent="0.25">
      <c r="A1409" s="60">
        <v>220240003073</v>
      </c>
      <c r="B1409" s="43" t="s">
        <v>390</v>
      </c>
      <c r="C1409" s="61">
        <v>45343</v>
      </c>
      <c r="D1409" s="60">
        <v>22024001772</v>
      </c>
      <c r="E1409" s="43" t="s">
        <v>1492</v>
      </c>
      <c r="F1409" s="62">
        <v>2420</v>
      </c>
      <c r="G1409" s="43" t="s">
        <v>752</v>
      </c>
      <c r="H1409" s="43" t="s">
        <v>2859</v>
      </c>
      <c r="I1409" s="60">
        <v>220</v>
      </c>
      <c r="J1409" s="43" t="s">
        <v>410</v>
      </c>
      <c r="K1409" s="43" t="s">
        <v>410</v>
      </c>
      <c r="L1409" s="43" t="s">
        <v>399</v>
      </c>
      <c r="M1409" s="43" t="s">
        <v>585</v>
      </c>
      <c r="N1409" s="43" t="s">
        <v>539</v>
      </c>
      <c r="O1409" s="52" t="s">
        <v>326</v>
      </c>
      <c r="P1409" s="63" t="s">
        <v>276</v>
      </c>
      <c r="Q1409" s="57" t="str">
        <f>MID(Tabla1[[#This Row],[Aplicación]],14,1)</f>
        <v>2</v>
      </c>
      <c r="R1409" s="35" t="s">
        <v>265</v>
      </c>
      <c r="S1409" s="57" t="str">
        <f>MID(Tabla1[[#This Row],[Aplicación]],6,2)</f>
        <v>06</v>
      </c>
      <c r="T1409" s="54" t="str">
        <f>VLOOKUP(Tabla1[[#This Row],[AREA]],Hoja1!A:B,2,FALSE)</f>
        <v>06. Educación y cultura</v>
      </c>
      <c r="U1409" s="57" t="str">
        <f>MID(Tabla1[[#This Row],[Aplicación]],9,4)</f>
        <v>3231</v>
      </c>
      <c r="V1409" s="54" t="str">
        <f>VLOOKUP(Tabla1[[#This Row],[PROGRAMA]],Hoja1!A:B,2,FALSE)</f>
        <v>3231. Escuelas infantiles</v>
      </c>
      <c r="W1409" s="57" t="str">
        <f>MID(Tabla1[[#This Row],[Aplicación]],14,2)</f>
        <v>22</v>
      </c>
      <c r="X1409" s="57" t="str">
        <f>MID(Tabla1[[#This Row],[Aplicación]],14,6)</f>
        <v>22614</v>
      </c>
    </row>
    <row r="1410" spans="1:24" hidden="1" x14ac:dyDescent="0.25">
      <c r="A1410" s="60">
        <v>220240003670</v>
      </c>
      <c r="B1410" s="43" t="s">
        <v>390</v>
      </c>
      <c r="C1410" s="61">
        <v>45350</v>
      </c>
      <c r="D1410" s="60">
        <v>22024001755</v>
      </c>
      <c r="E1410" s="43" t="s">
        <v>1493</v>
      </c>
      <c r="F1410" s="62">
        <v>676.36</v>
      </c>
      <c r="G1410" s="43" t="s">
        <v>283</v>
      </c>
      <c r="H1410" s="43" t="s">
        <v>2860</v>
      </c>
      <c r="I1410" s="60">
        <v>220</v>
      </c>
      <c r="J1410" s="43" t="s">
        <v>398</v>
      </c>
      <c r="K1410" s="43" t="s">
        <v>398</v>
      </c>
      <c r="L1410" s="43" t="s">
        <v>413</v>
      </c>
      <c r="M1410" s="43" t="s">
        <v>585</v>
      </c>
      <c r="N1410" s="43" t="s">
        <v>539</v>
      </c>
      <c r="O1410" s="52" t="s">
        <v>326</v>
      </c>
      <c r="P1410" s="63" t="s">
        <v>276</v>
      </c>
      <c r="Q1410" s="57" t="str">
        <f>MID(Tabla1[[#This Row],[Aplicación]],14,1)</f>
        <v>2</v>
      </c>
      <c r="R1410" s="35" t="s">
        <v>265</v>
      </c>
      <c r="S1410" s="57" t="str">
        <f>MID(Tabla1[[#This Row],[Aplicación]],6,2)</f>
        <v>01</v>
      </c>
      <c r="T1410" s="54" t="str">
        <f>VLOOKUP(Tabla1[[#This Row],[AREA]],Hoja1!A:B,2,FALSE)</f>
        <v>01. Alcaldía</v>
      </c>
      <c r="U1410" s="57" t="str">
        <f>MID(Tabla1[[#This Row],[Aplicación]],9,4)</f>
        <v>4331</v>
      </c>
      <c r="V1410" s="54" t="str">
        <f>VLOOKUP(Tabla1[[#This Row],[PROGRAMA]],Hoja1!A:B,2,FALSE)</f>
        <v>4331. Desarrollo empresarial</v>
      </c>
      <c r="W1410" s="57" t="str">
        <f>MID(Tabla1[[#This Row],[Aplicación]],14,2)</f>
        <v>20</v>
      </c>
      <c r="X1410" s="57" t="str">
        <f>MID(Tabla1[[#This Row],[Aplicación]],14,6)</f>
        <v>204</v>
      </c>
    </row>
    <row r="1411" spans="1:24" hidden="1" x14ac:dyDescent="0.25">
      <c r="A1411" s="60">
        <v>220240005064</v>
      </c>
      <c r="B1411" s="43" t="s">
        <v>390</v>
      </c>
      <c r="C1411" s="61">
        <v>45358</v>
      </c>
      <c r="D1411" s="60">
        <v>22024002498</v>
      </c>
      <c r="E1411" s="43" t="s">
        <v>1444</v>
      </c>
      <c r="F1411" s="62">
        <v>7946.07</v>
      </c>
      <c r="G1411" s="43" t="s">
        <v>559</v>
      </c>
      <c r="H1411" s="43" t="s">
        <v>2861</v>
      </c>
      <c r="I1411" s="60">
        <v>220</v>
      </c>
      <c r="J1411" s="43" t="s">
        <v>398</v>
      </c>
      <c r="K1411" s="43" t="s">
        <v>398</v>
      </c>
      <c r="L1411" s="43" t="s">
        <v>399</v>
      </c>
      <c r="M1411" s="43" t="s">
        <v>395</v>
      </c>
      <c r="N1411" s="43" t="s">
        <v>396</v>
      </c>
      <c r="O1411" s="52" t="s">
        <v>321</v>
      </c>
      <c r="P1411" s="63" t="s">
        <v>276</v>
      </c>
      <c r="Q1411" s="57" t="str">
        <f>MID(Tabla1[[#This Row],[Aplicación]],14,1)</f>
        <v>2</v>
      </c>
      <c r="R1411" s="35" t="s">
        <v>265</v>
      </c>
      <c r="S1411" s="57" t="str">
        <f>MID(Tabla1[[#This Row],[Aplicación]],6,2)</f>
        <v>09</v>
      </c>
      <c r="T1411" s="54" t="str">
        <f>VLOOKUP(Tabla1[[#This Row],[AREA]],Hoja1!A:B,2,FALSE)</f>
        <v>09. Turismo, eventos y marca ciudad</v>
      </c>
      <c r="U1411" s="57" t="str">
        <f>MID(Tabla1[[#This Row],[Aplicación]],9,4)</f>
        <v>4321</v>
      </c>
      <c r="V1411" s="54" t="str">
        <f>VLOOKUP(Tabla1[[#This Row],[PROGRAMA]],Hoja1!A:B,2,FALSE)</f>
        <v>4321. Turismo</v>
      </c>
      <c r="W1411" s="57" t="str">
        <f>MID(Tabla1[[#This Row],[Aplicación]],14,2)</f>
        <v>22</v>
      </c>
      <c r="X1411" s="57" t="str">
        <f>MID(Tabla1[[#This Row],[Aplicación]],14,6)</f>
        <v>22700</v>
      </c>
    </row>
    <row r="1412" spans="1:24" hidden="1" x14ac:dyDescent="0.25">
      <c r="A1412" s="60">
        <v>220239000767</v>
      </c>
      <c r="B1412" s="43" t="s">
        <v>390</v>
      </c>
      <c r="C1412" s="61">
        <v>45292</v>
      </c>
      <c r="D1412" s="60">
        <v>22024001212</v>
      </c>
      <c r="E1412" s="43" t="s">
        <v>1494</v>
      </c>
      <c r="F1412" s="62">
        <v>7510.47</v>
      </c>
      <c r="G1412" s="43" t="s">
        <v>559</v>
      </c>
      <c r="H1412" s="43" t="s">
        <v>2862</v>
      </c>
      <c r="I1412" s="60">
        <v>220</v>
      </c>
      <c r="J1412" s="43" t="s">
        <v>398</v>
      </c>
      <c r="K1412" s="43" t="s">
        <v>398</v>
      </c>
      <c r="L1412" s="43" t="s">
        <v>399</v>
      </c>
      <c r="M1412" s="43" t="s">
        <v>395</v>
      </c>
      <c r="N1412" s="43" t="s">
        <v>396</v>
      </c>
      <c r="O1412" s="52" t="s">
        <v>321</v>
      </c>
      <c r="P1412" s="63" t="s">
        <v>276</v>
      </c>
      <c r="Q1412" s="57" t="str">
        <f>MID(Tabla1[[#This Row],[Aplicación]],14,1)</f>
        <v>2</v>
      </c>
      <c r="R1412" s="35" t="s">
        <v>265</v>
      </c>
      <c r="S1412" s="57" t="str">
        <f>MID(Tabla1[[#This Row],[Aplicación]],6,2)</f>
        <v>04</v>
      </c>
      <c r="T1412" s="54" t="str">
        <f>VLOOKUP(Tabla1[[#This Row],[AREA]],Hoja1!A:B,2,FALSE)</f>
        <v>04. Hacienda, personal y modernización administrativa</v>
      </c>
      <c r="U1412" s="57" t="str">
        <f>MID(Tabla1[[#This Row],[Aplicación]],9,4)</f>
        <v>9204</v>
      </c>
      <c r="V1412" s="54" t="str">
        <f>VLOOKUP(Tabla1[[#This Row],[PROGRAMA]],Hoja1!A:B,2,FALSE)</f>
        <v>9204. Tecnologías de la información y comunicación</v>
      </c>
      <c r="W1412" s="57" t="str">
        <f>MID(Tabla1[[#This Row],[Aplicación]],14,2)</f>
        <v>22</v>
      </c>
      <c r="X1412" s="57" t="str">
        <f>MID(Tabla1[[#This Row],[Aplicación]],14,6)</f>
        <v>22700</v>
      </c>
    </row>
    <row r="1413" spans="1:24" hidden="1" x14ac:dyDescent="0.25">
      <c r="A1413" s="60">
        <v>220240005055</v>
      </c>
      <c r="B1413" s="43" t="s">
        <v>673</v>
      </c>
      <c r="C1413" s="61">
        <v>45358</v>
      </c>
      <c r="D1413" s="60">
        <v>22024001462</v>
      </c>
      <c r="E1413" s="43" t="s">
        <v>1491</v>
      </c>
      <c r="F1413" s="62">
        <v>-7946.07</v>
      </c>
      <c r="G1413" s="43" t="s">
        <v>559</v>
      </c>
      <c r="H1413" s="43" t="s">
        <v>2858</v>
      </c>
      <c r="I1413" s="60">
        <v>220</v>
      </c>
      <c r="J1413" s="43" t="s">
        <v>398</v>
      </c>
      <c r="K1413" s="43" t="s">
        <v>398</v>
      </c>
      <c r="L1413" s="43" t="s">
        <v>399</v>
      </c>
      <c r="M1413" s="43" t="s">
        <v>395</v>
      </c>
      <c r="N1413" s="43" t="s">
        <v>396</v>
      </c>
      <c r="O1413" s="52" t="s">
        <v>321</v>
      </c>
      <c r="P1413" s="63" t="s">
        <v>276</v>
      </c>
      <c r="Q1413" s="57" t="str">
        <f>MID(Tabla1[[#This Row],[Aplicación]],14,1)</f>
        <v>2</v>
      </c>
      <c r="R1413" s="35" t="s">
        <v>265</v>
      </c>
      <c r="S1413" s="57" t="str">
        <f>MID(Tabla1[[#This Row],[Aplicación]],6,2)</f>
        <v>06</v>
      </c>
      <c r="T1413" s="54" t="str">
        <f>VLOOKUP(Tabla1[[#This Row],[AREA]],Hoja1!A:B,2,FALSE)</f>
        <v>06. Educación y cultura</v>
      </c>
      <c r="U1413" s="57" t="str">
        <f>MID(Tabla1[[#This Row],[Aplicación]],9,4)</f>
        <v>3341</v>
      </c>
      <c r="V1413" s="54" t="str">
        <f>VLOOKUP(Tabla1[[#This Row],[PROGRAMA]],Hoja1!A:B,2,FALSE)</f>
        <v>3341. Coordinación de políticas culturales</v>
      </c>
      <c r="W1413" s="57" t="str">
        <f>MID(Tabla1[[#This Row],[Aplicación]],14,2)</f>
        <v>22</v>
      </c>
      <c r="X1413" s="57" t="str">
        <f>MID(Tabla1[[#This Row],[Aplicación]],14,6)</f>
        <v>22700</v>
      </c>
    </row>
    <row r="1414" spans="1:24" hidden="1" x14ac:dyDescent="0.25">
      <c r="A1414" s="60">
        <v>220240003692</v>
      </c>
      <c r="B1414" s="43" t="s">
        <v>390</v>
      </c>
      <c r="C1414" s="61">
        <v>45351</v>
      </c>
      <c r="D1414" s="60">
        <v>22024002486</v>
      </c>
      <c r="E1414" s="43" t="s">
        <v>1495</v>
      </c>
      <c r="F1414" s="62">
        <v>17488.13</v>
      </c>
      <c r="G1414" s="43" t="s">
        <v>2863</v>
      </c>
      <c r="H1414" s="43" t="s">
        <v>2864</v>
      </c>
      <c r="I1414" s="60">
        <v>220</v>
      </c>
      <c r="J1414" s="43" t="s">
        <v>393</v>
      </c>
      <c r="K1414" s="43" t="s">
        <v>393</v>
      </c>
      <c r="L1414" s="43" t="s">
        <v>399</v>
      </c>
      <c r="M1414" s="43" t="s">
        <v>585</v>
      </c>
      <c r="N1414" s="43" t="s">
        <v>539</v>
      </c>
      <c r="O1414" s="52" t="s">
        <v>326</v>
      </c>
      <c r="P1414" s="63" t="s">
        <v>276</v>
      </c>
      <c r="Q1414" s="57" t="str">
        <f>MID(Tabla1[[#This Row],[Aplicación]],14,1)</f>
        <v>2</v>
      </c>
      <c r="R1414" s="35" t="s">
        <v>265</v>
      </c>
      <c r="S1414" s="57" t="str">
        <f>MID(Tabla1[[#This Row],[Aplicación]],6,2)</f>
        <v>02</v>
      </c>
      <c r="T1414" s="54" t="str">
        <f>VLOOKUP(Tabla1[[#This Row],[AREA]],Hoja1!A:B,2,FALSE)</f>
        <v>02. Urbanismo y vivienda</v>
      </c>
      <c r="U1414" s="57" t="str">
        <f>MID(Tabla1[[#This Row],[Aplicación]],9,4)</f>
        <v>1511</v>
      </c>
      <c r="V1414" s="54" t="str">
        <f>VLOOKUP(Tabla1[[#This Row],[PROGRAMA]],Hoja1!A:B,2,FALSE)</f>
        <v>1511. Planficación y gestión del urbanismo</v>
      </c>
      <c r="W1414" s="57" t="str">
        <f>MID(Tabla1[[#This Row],[Aplicación]],14,2)</f>
        <v>22</v>
      </c>
      <c r="X1414" s="57" t="str">
        <f>MID(Tabla1[[#This Row],[Aplicación]],14,6)</f>
        <v>22799</v>
      </c>
    </row>
    <row r="1415" spans="1:24" hidden="1" x14ac:dyDescent="0.25">
      <c r="A1415" s="60">
        <v>220239000801</v>
      </c>
      <c r="B1415" s="43" t="s">
        <v>390</v>
      </c>
      <c r="C1415" s="61">
        <v>45292</v>
      </c>
      <c r="D1415" s="60">
        <v>22024001334</v>
      </c>
      <c r="E1415" s="43" t="s">
        <v>1189</v>
      </c>
      <c r="F1415" s="62">
        <v>29425</v>
      </c>
      <c r="G1415" s="43" t="s">
        <v>924</v>
      </c>
      <c r="H1415" s="43" t="s">
        <v>2865</v>
      </c>
      <c r="I1415" s="60">
        <v>220</v>
      </c>
      <c r="J1415" s="43" t="s">
        <v>575</v>
      </c>
      <c r="K1415" s="43" t="s">
        <v>398</v>
      </c>
      <c r="L1415" s="43" t="s">
        <v>399</v>
      </c>
      <c r="M1415" s="43" t="s">
        <v>395</v>
      </c>
      <c r="N1415" s="43" t="s">
        <v>396</v>
      </c>
      <c r="O1415" s="52" t="s">
        <v>321</v>
      </c>
      <c r="P1415" s="63" t="s">
        <v>276</v>
      </c>
      <c r="Q1415" s="57" t="str">
        <f>MID(Tabla1[[#This Row],[Aplicación]],14,1)</f>
        <v>2</v>
      </c>
      <c r="R1415" s="35" t="s">
        <v>265</v>
      </c>
      <c r="S1415" s="57" t="str">
        <f>MID(Tabla1[[#This Row],[Aplicación]],6,2)</f>
        <v>10</v>
      </c>
      <c r="T1415" s="54" t="str">
        <f>VLOOKUP(Tabla1[[#This Row],[AREA]],Hoja1!A:B,2,FALSE)</f>
        <v>10. Personas mayores, familia y servicios sociales</v>
      </c>
      <c r="U1415" s="57" t="str">
        <f>MID(Tabla1[[#This Row],[Aplicación]],9,4)</f>
        <v>2312</v>
      </c>
      <c r="V1415" s="54" t="str">
        <f>VLOOKUP(Tabla1[[#This Row],[PROGRAMA]],Hoja1!A:B,2,FALSE)</f>
        <v>2312. Iniciativas sociales</v>
      </c>
      <c r="W1415" s="57" t="str">
        <f>MID(Tabla1[[#This Row],[Aplicación]],14,2)</f>
        <v>22</v>
      </c>
      <c r="X1415" s="57" t="str">
        <f>MID(Tabla1[[#This Row],[Aplicación]],14,6)</f>
        <v>22799</v>
      </c>
    </row>
    <row r="1416" spans="1:24" hidden="1" x14ac:dyDescent="0.25">
      <c r="A1416" s="60">
        <v>220229000820</v>
      </c>
      <c r="B1416" s="43" t="s">
        <v>390</v>
      </c>
      <c r="C1416" s="61">
        <v>45292</v>
      </c>
      <c r="D1416" s="60">
        <v>22024002065</v>
      </c>
      <c r="E1416" s="43" t="s">
        <v>1189</v>
      </c>
      <c r="F1416" s="62">
        <v>5885</v>
      </c>
      <c r="G1416" s="43" t="s">
        <v>924</v>
      </c>
      <c r="H1416" s="43" t="s">
        <v>925</v>
      </c>
      <c r="I1416" s="60">
        <v>220</v>
      </c>
      <c r="J1416" s="43" t="s">
        <v>575</v>
      </c>
      <c r="K1416" s="43" t="s">
        <v>398</v>
      </c>
      <c r="L1416" s="43" t="s">
        <v>399</v>
      </c>
      <c r="M1416" s="43" t="s">
        <v>395</v>
      </c>
      <c r="N1416" s="43" t="s">
        <v>396</v>
      </c>
      <c r="O1416" s="52" t="s">
        <v>321</v>
      </c>
      <c r="P1416" s="63" t="s">
        <v>276</v>
      </c>
      <c r="Q1416" s="57" t="str">
        <f>MID(Tabla1[[#This Row],[Aplicación]],14,1)</f>
        <v>2</v>
      </c>
      <c r="R1416" s="35" t="s">
        <v>265</v>
      </c>
      <c r="S1416" s="57" t="str">
        <f>MID(Tabla1[[#This Row],[Aplicación]],6,2)</f>
        <v>10</v>
      </c>
      <c r="T1416" s="54" t="str">
        <f>VLOOKUP(Tabla1[[#This Row],[AREA]],Hoja1!A:B,2,FALSE)</f>
        <v>10. Personas mayores, familia y servicios sociales</v>
      </c>
      <c r="U1416" s="57" t="str">
        <f>MID(Tabla1[[#This Row],[Aplicación]],9,4)</f>
        <v>2312</v>
      </c>
      <c r="V1416" s="54" t="str">
        <f>VLOOKUP(Tabla1[[#This Row],[PROGRAMA]],Hoja1!A:B,2,FALSE)</f>
        <v>2312. Iniciativas sociales</v>
      </c>
      <c r="W1416" s="57" t="str">
        <f>MID(Tabla1[[#This Row],[Aplicación]],14,2)</f>
        <v>22</v>
      </c>
      <c r="X1416" s="57" t="str">
        <f>MID(Tabla1[[#This Row],[Aplicación]],14,6)</f>
        <v>22799</v>
      </c>
    </row>
    <row r="1417" spans="1:24" hidden="1" x14ac:dyDescent="0.25">
      <c r="A1417" s="60">
        <v>220240001393</v>
      </c>
      <c r="B1417" s="43" t="s">
        <v>390</v>
      </c>
      <c r="C1417" s="61">
        <v>45334</v>
      </c>
      <c r="D1417" s="60">
        <v>22024000469</v>
      </c>
      <c r="E1417" s="43" t="s">
        <v>1258</v>
      </c>
      <c r="F1417" s="62">
        <v>17545</v>
      </c>
      <c r="G1417" s="43" t="s">
        <v>2866</v>
      </c>
      <c r="H1417" s="43" t="s">
        <v>2867</v>
      </c>
      <c r="I1417" s="60">
        <v>220</v>
      </c>
      <c r="J1417" s="43" t="s">
        <v>398</v>
      </c>
      <c r="K1417" s="43" t="s">
        <v>398</v>
      </c>
      <c r="L1417" s="43" t="s">
        <v>399</v>
      </c>
      <c r="M1417" s="43" t="s">
        <v>585</v>
      </c>
      <c r="N1417" s="43" t="s">
        <v>539</v>
      </c>
      <c r="O1417" s="52" t="s">
        <v>326</v>
      </c>
      <c r="P1417" s="63" t="s">
        <v>276</v>
      </c>
      <c r="Q1417" s="57" t="str">
        <f>MID(Tabla1[[#This Row],[Aplicación]],14,1)</f>
        <v>2</v>
      </c>
      <c r="R1417" s="35" t="s">
        <v>265</v>
      </c>
      <c r="S1417" s="57" t="str">
        <f>MID(Tabla1[[#This Row],[Aplicación]],6,2)</f>
        <v>09</v>
      </c>
      <c r="T1417" s="54" t="str">
        <f>VLOOKUP(Tabla1[[#This Row],[AREA]],Hoja1!A:B,2,FALSE)</f>
        <v>09. Turismo, eventos y marca ciudad</v>
      </c>
      <c r="U1417" s="57" t="str">
        <f>MID(Tabla1[[#This Row],[Aplicación]],9,4)</f>
        <v>4321</v>
      </c>
      <c r="V1417" s="54" t="str">
        <f>VLOOKUP(Tabla1[[#This Row],[PROGRAMA]],Hoja1!A:B,2,FALSE)</f>
        <v>4321. Turismo</v>
      </c>
      <c r="W1417" s="57" t="str">
        <f>MID(Tabla1[[#This Row],[Aplicación]],14,2)</f>
        <v>22</v>
      </c>
      <c r="X1417" s="57" t="str">
        <f>MID(Tabla1[[#This Row],[Aplicación]],14,6)</f>
        <v>22609</v>
      </c>
    </row>
    <row r="1418" spans="1:24" hidden="1" x14ac:dyDescent="0.25">
      <c r="A1418" s="60">
        <v>220240003117</v>
      </c>
      <c r="B1418" s="43" t="s">
        <v>390</v>
      </c>
      <c r="C1418" s="61">
        <v>45343</v>
      </c>
      <c r="D1418" s="60">
        <v>22024000756</v>
      </c>
      <c r="E1418" s="43" t="s">
        <v>1496</v>
      </c>
      <c r="F1418" s="62">
        <v>17641.8</v>
      </c>
      <c r="G1418" s="43" t="s">
        <v>803</v>
      </c>
      <c r="H1418" s="43" t="s">
        <v>2868</v>
      </c>
      <c r="I1418" s="60">
        <v>220</v>
      </c>
      <c r="J1418" s="43" t="s">
        <v>575</v>
      </c>
      <c r="K1418" s="43" t="s">
        <v>398</v>
      </c>
      <c r="L1418" s="43" t="s">
        <v>399</v>
      </c>
      <c r="M1418" s="43" t="s">
        <v>585</v>
      </c>
      <c r="N1418" s="43" t="s">
        <v>539</v>
      </c>
      <c r="O1418" s="52" t="s">
        <v>326</v>
      </c>
      <c r="P1418" s="63" t="s">
        <v>276</v>
      </c>
      <c r="Q1418" s="57" t="str">
        <f>MID(Tabla1[[#This Row],[Aplicación]],14,1)</f>
        <v>2</v>
      </c>
      <c r="R1418" s="35" t="s">
        <v>265</v>
      </c>
      <c r="S1418" s="57" t="str">
        <f>MID(Tabla1[[#This Row],[Aplicación]],6,2)</f>
        <v>11</v>
      </c>
      <c r="T1418" s="54" t="str">
        <f>VLOOKUP(Tabla1[[#This Row],[AREA]],Hoja1!A:B,2,FALSE)</f>
        <v>11. Salud pública y seguridad ciudadana</v>
      </c>
      <c r="U1418" s="57" t="str">
        <f>MID(Tabla1[[#This Row],[Aplicación]],9,4)</f>
        <v>1621</v>
      </c>
      <c r="V1418" s="54" t="str">
        <f>VLOOKUP(Tabla1[[#This Row],[PROGRAMA]],Hoja1!A:B,2,FALSE)</f>
        <v>1621. Recogida de residuos</v>
      </c>
      <c r="W1418" s="57" t="str">
        <f>MID(Tabla1[[#This Row],[Aplicación]],14,2)</f>
        <v>21</v>
      </c>
      <c r="X1418" s="57" t="str">
        <f>MID(Tabla1[[#This Row],[Aplicación]],14,6)</f>
        <v>219</v>
      </c>
    </row>
    <row r="1419" spans="1:24" hidden="1" x14ac:dyDescent="0.25">
      <c r="A1419" s="60">
        <v>220240003674</v>
      </c>
      <c r="B1419" s="43" t="s">
        <v>390</v>
      </c>
      <c r="C1419" s="61">
        <v>45350</v>
      </c>
      <c r="D1419" s="60">
        <v>22024002504</v>
      </c>
      <c r="E1419" s="43" t="s">
        <v>1188</v>
      </c>
      <c r="F1419" s="62">
        <v>17653.900000000001</v>
      </c>
      <c r="G1419" s="43" t="s">
        <v>2869</v>
      </c>
      <c r="H1419" s="43" t="s">
        <v>2870</v>
      </c>
      <c r="I1419" s="60">
        <v>220</v>
      </c>
      <c r="J1419" s="43" t="s">
        <v>398</v>
      </c>
      <c r="K1419" s="43" t="s">
        <v>398</v>
      </c>
      <c r="L1419" s="43" t="s">
        <v>399</v>
      </c>
      <c r="M1419" s="43" t="s">
        <v>585</v>
      </c>
      <c r="N1419" s="43" t="s">
        <v>539</v>
      </c>
      <c r="O1419" s="52" t="s">
        <v>326</v>
      </c>
      <c r="P1419" s="63" t="s">
        <v>276</v>
      </c>
      <c r="Q1419" s="57" t="str">
        <f>MID(Tabla1[[#This Row],[Aplicación]],14,1)</f>
        <v>2</v>
      </c>
      <c r="R1419" s="35" t="s">
        <v>265</v>
      </c>
      <c r="S1419" s="57" t="str">
        <f>MID(Tabla1[[#This Row],[Aplicación]],6,2)</f>
        <v>01</v>
      </c>
      <c r="T1419" s="54" t="str">
        <f>VLOOKUP(Tabla1[[#This Row],[AREA]],Hoja1!A:B,2,FALSE)</f>
        <v>01. Alcaldía</v>
      </c>
      <c r="U1419" s="57" t="str">
        <f>MID(Tabla1[[#This Row],[Aplicación]],9,4)</f>
        <v>4331</v>
      </c>
      <c r="V1419" s="54" t="str">
        <f>VLOOKUP(Tabla1[[#This Row],[PROGRAMA]],Hoja1!A:B,2,FALSE)</f>
        <v>4331. Desarrollo empresarial</v>
      </c>
      <c r="W1419" s="57" t="str">
        <f>MID(Tabla1[[#This Row],[Aplicación]],14,2)</f>
        <v>22</v>
      </c>
      <c r="X1419" s="57" t="str">
        <f>MID(Tabla1[[#This Row],[Aplicación]],14,6)</f>
        <v>22799</v>
      </c>
    </row>
    <row r="1420" spans="1:24" hidden="1" x14ac:dyDescent="0.25">
      <c r="A1420" s="60">
        <v>220240001335</v>
      </c>
      <c r="B1420" s="43" t="s">
        <v>390</v>
      </c>
      <c r="C1420" s="61">
        <v>45331</v>
      </c>
      <c r="D1420" s="60">
        <v>22024001552</v>
      </c>
      <c r="E1420" s="43" t="s">
        <v>1436</v>
      </c>
      <c r="F1420" s="62">
        <v>3025</v>
      </c>
      <c r="G1420" s="43" t="s">
        <v>837</v>
      </c>
      <c r="H1420" s="43" t="s">
        <v>2871</v>
      </c>
      <c r="I1420" s="60">
        <v>220</v>
      </c>
      <c r="J1420" s="43" t="s">
        <v>398</v>
      </c>
      <c r="K1420" s="43" t="s">
        <v>398</v>
      </c>
      <c r="L1420" s="43" t="s">
        <v>399</v>
      </c>
      <c r="M1420" s="43" t="s">
        <v>585</v>
      </c>
      <c r="N1420" s="43" t="s">
        <v>539</v>
      </c>
      <c r="O1420" s="52" t="s">
        <v>326</v>
      </c>
      <c r="P1420" s="63" t="s">
        <v>276</v>
      </c>
      <c r="Q1420" s="57" t="str">
        <f>MID(Tabla1[[#This Row],[Aplicación]],14,1)</f>
        <v>2</v>
      </c>
      <c r="R1420" s="35" t="s">
        <v>265</v>
      </c>
      <c r="S1420" s="57" t="str">
        <f>MID(Tabla1[[#This Row],[Aplicación]],6,2)</f>
        <v>01</v>
      </c>
      <c r="T1420" s="54" t="str">
        <f>VLOOKUP(Tabla1[[#This Row],[AREA]],Hoja1!A:B,2,FALSE)</f>
        <v>01. Alcaldía</v>
      </c>
      <c r="U1420" s="57" t="str">
        <f>MID(Tabla1[[#This Row],[Aplicación]],9,4)</f>
        <v>9207</v>
      </c>
      <c r="V1420" s="54" t="str">
        <f>VLOOKUP(Tabla1[[#This Row],[PROGRAMA]],Hoja1!A:B,2,FALSE)</f>
        <v>9207. Gobierno y relaciones</v>
      </c>
      <c r="W1420" s="57" t="str">
        <f>MID(Tabla1[[#This Row],[Aplicación]],14,2)</f>
        <v>22</v>
      </c>
      <c r="X1420" s="57" t="str">
        <f>MID(Tabla1[[#This Row],[Aplicación]],14,6)</f>
        <v>22602</v>
      </c>
    </row>
    <row r="1421" spans="1:24" hidden="1" x14ac:dyDescent="0.25">
      <c r="A1421" s="60">
        <v>220240008413</v>
      </c>
      <c r="B1421" s="43" t="s">
        <v>390</v>
      </c>
      <c r="C1421" s="61">
        <v>45373</v>
      </c>
      <c r="D1421" s="60">
        <v>22024003275</v>
      </c>
      <c r="E1421" s="43" t="s">
        <v>1201</v>
      </c>
      <c r="F1421" s="62">
        <v>17997.830000000002</v>
      </c>
      <c r="G1421" s="43" t="s">
        <v>353</v>
      </c>
      <c r="H1421" s="43" t="s">
        <v>2872</v>
      </c>
      <c r="I1421" s="60">
        <v>220</v>
      </c>
      <c r="J1421" s="43" t="s">
        <v>393</v>
      </c>
      <c r="K1421" s="43" t="s">
        <v>393</v>
      </c>
      <c r="L1421" s="43" t="s">
        <v>399</v>
      </c>
      <c r="M1421" s="43" t="s">
        <v>585</v>
      </c>
      <c r="N1421" s="43" t="s">
        <v>539</v>
      </c>
      <c r="O1421" s="52" t="s">
        <v>326</v>
      </c>
      <c r="P1421" s="63" t="s">
        <v>276</v>
      </c>
      <c r="Q1421" s="57" t="str">
        <f>MID(Tabla1[[#This Row],[Aplicación]],14,1)</f>
        <v>2</v>
      </c>
      <c r="R1421" s="35" t="s">
        <v>265</v>
      </c>
      <c r="S1421" s="57" t="str">
        <f>MID(Tabla1[[#This Row],[Aplicación]],6,2)</f>
        <v>11</v>
      </c>
      <c r="T1421" s="54" t="str">
        <f>VLOOKUP(Tabla1[[#This Row],[AREA]],Hoja1!A:B,2,FALSE)</f>
        <v>11. Salud pública y seguridad ciudadana</v>
      </c>
      <c r="U1421" s="57" t="str">
        <f>MID(Tabla1[[#This Row],[Aplicación]],9,4)</f>
        <v>1621</v>
      </c>
      <c r="V1421" s="54" t="str">
        <f>VLOOKUP(Tabla1[[#This Row],[PROGRAMA]],Hoja1!A:B,2,FALSE)</f>
        <v>1621. Recogida de residuos</v>
      </c>
      <c r="W1421" s="57" t="str">
        <f>MID(Tabla1[[#This Row],[Aplicación]],14,2)</f>
        <v>22</v>
      </c>
      <c r="X1421" s="57" t="str">
        <f>MID(Tabla1[[#This Row],[Aplicación]],14,6)</f>
        <v>22700</v>
      </c>
    </row>
    <row r="1422" spans="1:24" hidden="1" x14ac:dyDescent="0.25">
      <c r="A1422" s="60">
        <v>220240004048</v>
      </c>
      <c r="B1422" s="43" t="s">
        <v>390</v>
      </c>
      <c r="C1422" s="61">
        <v>45353</v>
      </c>
      <c r="D1422" s="60">
        <v>22024001626</v>
      </c>
      <c r="E1422" s="43" t="s">
        <v>1234</v>
      </c>
      <c r="F1422" s="62">
        <v>18149</v>
      </c>
      <c r="G1422" s="43" t="s">
        <v>2873</v>
      </c>
      <c r="H1422" s="43" t="s">
        <v>2874</v>
      </c>
      <c r="I1422" s="60">
        <v>220</v>
      </c>
      <c r="J1422" s="43" t="s">
        <v>398</v>
      </c>
      <c r="K1422" s="43" t="s">
        <v>398</v>
      </c>
      <c r="L1422" s="43" t="s">
        <v>399</v>
      </c>
      <c r="M1422" s="43" t="s">
        <v>585</v>
      </c>
      <c r="N1422" s="43" t="s">
        <v>539</v>
      </c>
      <c r="O1422" s="52" t="s">
        <v>326</v>
      </c>
      <c r="P1422" s="63" t="s">
        <v>276</v>
      </c>
      <c r="Q1422" s="57" t="str">
        <f>MID(Tabla1[[#This Row],[Aplicación]],14,1)</f>
        <v>2</v>
      </c>
      <c r="R1422" s="35" t="s">
        <v>265</v>
      </c>
      <c r="S1422" s="57" t="str">
        <f>MID(Tabla1[[#This Row],[Aplicación]],6,2)</f>
        <v>10</v>
      </c>
      <c r="T1422" s="54" t="str">
        <f>VLOOKUP(Tabla1[[#This Row],[AREA]],Hoja1!A:B,2,FALSE)</f>
        <v>10. Personas mayores, familia y servicios sociales</v>
      </c>
      <c r="U1422" s="57" t="str">
        <f>MID(Tabla1[[#This Row],[Aplicación]],9,4)</f>
        <v>2314</v>
      </c>
      <c r="V1422" s="54" t="str">
        <f>VLOOKUP(Tabla1[[#This Row],[PROGRAMA]],Hoja1!A:B,2,FALSE)</f>
        <v>2314. Centro de programas juveniles</v>
      </c>
      <c r="W1422" s="57" t="str">
        <f>MID(Tabla1[[#This Row],[Aplicación]],14,2)</f>
        <v>22</v>
      </c>
      <c r="X1422" s="57" t="str">
        <f>MID(Tabla1[[#This Row],[Aplicación]],14,6)</f>
        <v>22799</v>
      </c>
    </row>
    <row r="1423" spans="1:24" hidden="1" x14ac:dyDescent="0.25">
      <c r="A1423" s="60">
        <v>220240001286</v>
      </c>
      <c r="B1423" s="43" t="s">
        <v>390</v>
      </c>
      <c r="C1423" s="61">
        <v>45330</v>
      </c>
      <c r="D1423" s="60">
        <v>22024000019</v>
      </c>
      <c r="E1423" s="43" t="s">
        <v>1319</v>
      </c>
      <c r="F1423" s="62">
        <v>19558.560000000001</v>
      </c>
      <c r="G1423" s="43" t="s">
        <v>22</v>
      </c>
      <c r="H1423" s="43" t="s">
        <v>2875</v>
      </c>
      <c r="I1423" s="60">
        <v>220</v>
      </c>
      <c r="J1423" s="43" t="s">
        <v>393</v>
      </c>
      <c r="K1423" s="43" t="s">
        <v>393</v>
      </c>
      <c r="L1423" s="43" t="s">
        <v>399</v>
      </c>
      <c r="M1423" s="43" t="s">
        <v>585</v>
      </c>
      <c r="N1423" s="43" t="s">
        <v>539</v>
      </c>
      <c r="O1423" s="52" t="s">
        <v>326</v>
      </c>
      <c r="P1423" s="63" t="s">
        <v>276</v>
      </c>
      <c r="Q1423" s="57" t="str">
        <f>MID(Tabla1[[#This Row],[Aplicación]],14,1)</f>
        <v>2</v>
      </c>
      <c r="R1423" s="35" t="s">
        <v>265</v>
      </c>
      <c r="S1423" s="57" t="str">
        <f>MID(Tabla1[[#This Row],[Aplicación]],6,2)</f>
        <v>01</v>
      </c>
      <c r="T1423" s="54" t="str">
        <f>VLOOKUP(Tabla1[[#This Row],[AREA]],Hoja1!A:B,2,FALSE)</f>
        <v>01. Alcaldía</v>
      </c>
      <c r="U1423" s="57" t="str">
        <f>MID(Tabla1[[#This Row],[Aplicación]],9,4)</f>
        <v>9207</v>
      </c>
      <c r="V1423" s="54" t="str">
        <f>VLOOKUP(Tabla1[[#This Row],[PROGRAMA]],Hoja1!A:B,2,FALSE)</f>
        <v>9207. Gobierno y relaciones</v>
      </c>
      <c r="W1423" s="57" t="str">
        <f>MID(Tabla1[[#This Row],[Aplicación]],14,2)</f>
        <v>22</v>
      </c>
      <c r="X1423" s="57" t="str">
        <f>MID(Tabla1[[#This Row],[Aplicación]],14,6)</f>
        <v>22001</v>
      </c>
    </row>
    <row r="1424" spans="1:24" hidden="1" x14ac:dyDescent="0.25">
      <c r="A1424" s="60">
        <v>220240001345</v>
      </c>
      <c r="B1424" s="43" t="s">
        <v>673</v>
      </c>
      <c r="C1424" s="61">
        <v>45331</v>
      </c>
      <c r="D1424" s="60">
        <v>22024001284</v>
      </c>
      <c r="E1424" s="43" t="s">
        <v>1278</v>
      </c>
      <c r="F1424" s="62">
        <v>-7253.95</v>
      </c>
      <c r="G1424" s="43" t="s">
        <v>18</v>
      </c>
      <c r="H1424" s="43" t="s">
        <v>1668</v>
      </c>
      <c r="I1424" s="60">
        <v>220</v>
      </c>
      <c r="J1424" s="43" t="s">
        <v>398</v>
      </c>
      <c r="K1424" s="43" t="s">
        <v>398</v>
      </c>
      <c r="L1424" s="43" t="s">
        <v>399</v>
      </c>
      <c r="M1424" s="43" t="s">
        <v>585</v>
      </c>
      <c r="N1424" s="43" t="s">
        <v>539</v>
      </c>
      <c r="O1424" s="52" t="s">
        <v>326</v>
      </c>
      <c r="P1424" s="63" t="s">
        <v>276</v>
      </c>
      <c r="Q1424" s="57" t="str">
        <f>MID(Tabla1[[#This Row],[Aplicación]],14,1)</f>
        <v>2</v>
      </c>
      <c r="R1424" s="35" t="s">
        <v>265</v>
      </c>
      <c r="S1424" s="57" t="str">
        <f>MID(Tabla1[[#This Row],[Aplicación]],6,2)</f>
        <v>06</v>
      </c>
      <c r="T1424" s="54" t="str">
        <f>VLOOKUP(Tabla1[[#This Row],[AREA]],Hoja1!A:B,2,FALSE)</f>
        <v>06. Educación y cultura</v>
      </c>
      <c r="U1424" s="57" t="str">
        <f>MID(Tabla1[[#This Row],[Aplicación]],9,4)</f>
        <v>3231</v>
      </c>
      <c r="V1424" s="54" t="str">
        <f>VLOOKUP(Tabla1[[#This Row],[PROGRAMA]],Hoja1!A:B,2,FALSE)</f>
        <v>3231. Escuelas infantiles</v>
      </c>
      <c r="W1424" s="57" t="str">
        <f>MID(Tabla1[[#This Row],[Aplicación]],14,2)</f>
        <v>21</v>
      </c>
      <c r="X1424" s="57" t="str">
        <f>MID(Tabla1[[#This Row],[Aplicación]],14,6)</f>
        <v>213</v>
      </c>
    </row>
    <row r="1425" spans="1:24" hidden="1" x14ac:dyDescent="0.25">
      <c r="A1425" s="53">
        <v>220240007502</v>
      </c>
      <c r="B1425" s="45" t="s">
        <v>390</v>
      </c>
      <c r="C1425" s="50">
        <v>45371</v>
      </c>
      <c r="D1425" s="44">
        <v>22024002184</v>
      </c>
      <c r="E1425" s="45" t="s">
        <v>1400</v>
      </c>
      <c r="F1425" s="51">
        <v>12566.24</v>
      </c>
      <c r="G1425" s="45" t="s">
        <v>621</v>
      </c>
      <c r="H1425" s="45" t="s">
        <v>2876</v>
      </c>
      <c r="I1425" s="44">
        <v>220</v>
      </c>
      <c r="J1425" s="45" t="s">
        <v>393</v>
      </c>
      <c r="K1425" s="45" t="s">
        <v>393</v>
      </c>
      <c r="L1425" s="45" t="s">
        <v>526</v>
      </c>
      <c r="M1425" s="45" t="s">
        <v>395</v>
      </c>
      <c r="N1425" s="45" t="s">
        <v>396</v>
      </c>
      <c r="O1425" s="52" t="s">
        <v>321</v>
      </c>
      <c r="P1425" s="63" t="s">
        <v>276</v>
      </c>
      <c r="Q1425" s="57" t="str">
        <f>MID(Tabla1[[#This Row],[Aplicación]],14,1)</f>
        <v>2</v>
      </c>
      <c r="R1425" s="35" t="s">
        <v>265</v>
      </c>
      <c r="S1425" s="57" t="str">
        <f>MID(Tabla1[[#This Row],[Aplicación]],6,2)</f>
        <v>07</v>
      </c>
      <c r="T1425" s="54" t="str">
        <f>VLOOKUP(Tabla1[[#This Row],[AREA]],Hoja1!A:B,2,FALSE)</f>
        <v>07. Medio ambiente</v>
      </c>
      <c r="U1425" s="57" t="str">
        <f>MID(Tabla1[[#This Row],[Aplicación]],9,4)</f>
        <v>1701</v>
      </c>
      <c r="V1425" s="54" t="str">
        <f>VLOOKUP(Tabla1[[#This Row],[PROGRAMA]],Hoja1!A:B,2,FALSE)</f>
        <v>1701. Dirección del área de medio ambiente</v>
      </c>
      <c r="W1425" s="57" t="str">
        <f>MID(Tabla1[[#This Row],[Aplicación]],14,2)</f>
        <v>22</v>
      </c>
      <c r="X1425" s="57" t="str">
        <f>MID(Tabla1[[#This Row],[Aplicación]],14,6)</f>
        <v>22102</v>
      </c>
    </row>
    <row r="1426" spans="1:24" hidden="1" x14ac:dyDescent="0.25">
      <c r="A1426" s="60">
        <v>220240007506</v>
      </c>
      <c r="B1426" s="43" t="s">
        <v>390</v>
      </c>
      <c r="C1426" s="61">
        <v>45371</v>
      </c>
      <c r="D1426" s="60">
        <v>22024003083</v>
      </c>
      <c r="E1426" s="43" t="s">
        <v>1251</v>
      </c>
      <c r="F1426" s="62">
        <v>7058.3</v>
      </c>
      <c r="G1426" s="43" t="s">
        <v>301</v>
      </c>
      <c r="H1426" s="43" t="s">
        <v>2877</v>
      </c>
      <c r="I1426" s="60">
        <v>220</v>
      </c>
      <c r="J1426" s="43" t="s">
        <v>685</v>
      </c>
      <c r="K1426" s="43" t="s">
        <v>398</v>
      </c>
      <c r="L1426" s="43" t="s">
        <v>399</v>
      </c>
      <c r="M1426" s="43" t="s">
        <v>585</v>
      </c>
      <c r="N1426" s="43" t="s">
        <v>539</v>
      </c>
      <c r="O1426" s="52" t="s">
        <v>326</v>
      </c>
      <c r="P1426" s="63" t="s">
        <v>276</v>
      </c>
      <c r="Q1426" s="57" t="str">
        <f>MID(Tabla1[[#This Row],[Aplicación]],14,1)</f>
        <v>2</v>
      </c>
      <c r="R1426" s="35" t="s">
        <v>265</v>
      </c>
      <c r="S1426" s="57" t="str">
        <f>MID(Tabla1[[#This Row],[Aplicación]],6,2)</f>
        <v>03</v>
      </c>
      <c r="T1426" s="54" t="str">
        <f>VLOOKUP(Tabla1[[#This Row],[AREA]],Hoja1!A:B,2,FALSE)</f>
        <v>03. Participación ciudadana y deportes</v>
      </c>
      <c r="U1426" s="57" t="str">
        <f>MID(Tabla1[[#This Row],[Aplicación]],9,4)</f>
        <v>9241</v>
      </c>
      <c r="V1426" s="54" t="str">
        <f>VLOOKUP(Tabla1[[#This Row],[PROGRAMA]],Hoja1!A:B,2,FALSE)</f>
        <v>9241. Participación ciudadana</v>
      </c>
      <c r="W1426" s="57" t="str">
        <f>MID(Tabla1[[#This Row],[Aplicación]],14,2)</f>
        <v>22</v>
      </c>
      <c r="X1426" s="57" t="str">
        <f>MID(Tabla1[[#This Row],[Aplicación]],14,6)</f>
        <v>22799</v>
      </c>
    </row>
    <row r="1427" spans="1:24" hidden="1" x14ac:dyDescent="0.25">
      <c r="A1427" s="60">
        <v>220240007921</v>
      </c>
      <c r="B1427" s="43" t="s">
        <v>702</v>
      </c>
      <c r="C1427" s="61">
        <v>45372</v>
      </c>
      <c r="D1427" s="60">
        <v>22024000441</v>
      </c>
      <c r="E1427" s="43" t="s">
        <v>1425</v>
      </c>
      <c r="F1427" s="62">
        <v>1600.04</v>
      </c>
      <c r="G1427" s="43" t="s">
        <v>833</v>
      </c>
      <c r="H1427" s="43" t="s">
        <v>2878</v>
      </c>
      <c r="I1427" s="60">
        <v>300</v>
      </c>
      <c r="J1427" s="43" t="s">
        <v>398</v>
      </c>
      <c r="K1427" s="43" t="s">
        <v>398</v>
      </c>
      <c r="L1427" s="43" t="s">
        <v>413</v>
      </c>
      <c r="M1427" s="43" t="s">
        <v>585</v>
      </c>
      <c r="N1427" s="43" t="s">
        <v>396</v>
      </c>
      <c r="O1427" s="52" t="s">
        <v>326</v>
      </c>
      <c r="P1427" s="63" t="s">
        <v>276</v>
      </c>
      <c r="Q1427" s="57" t="str">
        <f>MID(Tabla1[[#This Row],[Aplicación]],14,1)</f>
        <v>2</v>
      </c>
      <c r="R1427" s="35" t="s">
        <v>265</v>
      </c>
      <c r="S1427" s="57" t="str">
        <f>MID(Tabla1[[#This Row],[Aplicación]],6,2)</f>
        <v>11</v>
      </c>
      <c r="T1427" s="54" t="str">
        <f>VLOOKUP(Tabla1[[#This Row],[AREA]],Hoja1!A:B,2,FALSE)</f>
        <v>11. Salud pública y seguridad ciudadana</v>
      </c>
      <c r="U1427" s="57" t="str">
        <f>MID(Tabla1[[#This Row],[Aplicación]],9,4)</f>
        <v>1621</v>
      </c>
      <c r="V1427" s="54" t="str">
        <f>VLOOKUP(Tabla1[[#This Row],[PROGRAMA]],Hoja1!A:B,2,FALSE)</f>
        <v>1621. Recogida de residuos</v>
      </c>
      <c r="W1427" s="57" t="str">
        <f>MID(Tabla1[[#This Row],[Aplicación]],14,2)</f>
        <v>21</v>
      </c>
      <c r="X1427" s="57" t="str">
        <f>MID(Tabla1[[#This Row],[Aplicación]],14,6)</f>
        <v>214</v>
      </c>
    </row>
    <row r="1428" spans="1:24" hidden="1" x14ac:dyDescent="0.25">
      <c r="A1428" s="60">
        <v>220240003306</v>
      </c>
      <c r="B1428" s="43" t="s">
        <v>390</v>
      </c>
      <c r="C1428" s="61">
        <v>45345</v>
      </c>
      <c r="D1428" s="60">
        <v>22024001532</v>
      </c>
      <c r="E1428" s="43" t="s">
        <v>1260</v>
      </c>
      <c r="F1428" s="62">
        <v>19923.86</v>
      </c>
      <c r="G1428" s="43" t="s">
        <v>929</v>
      </c>
      <c r="H1428" s="43" t="s">
        <v>2879</v>
      </c>
      <c r="I1428" s="60">
        <v>220</v>
      </c>
      <c r="J1428" s="43" t="s">
        <v>398</v>
      </c>
      <c r="K1428" s="43" t="s">
        <v>398</v>
      </c>
      <c r="L1428" s="43" t="s">
        <v>399</v>
      </c>
      <c r="M1428" s="43" t="s">
        <v>395</v>
      </c>
      <c r="N1428" s="43" t="s">
        <v>396</v>
      </c>
      <c r="O1428" s="52" t="s">
        <v>321</v>
      </c>
      <c r="P1428" s="63" t="s">
        <v>276</v>
      </c>
      <c r="Q1428" s="57" t="str">
        <f>MID(Tabla1[[#This Row],[Aplicación]],14,1)</f>
        <v>2</v>
      </c>
      <c r="R1428" s="35" t="s">
        <v>265</v>
      </c>
      <c r="S1428" s="57" t="str">
        <f>MID(Tabla1[[#This Row],[Aplicación]],6,2)</f>
        <v>06</v>
      </c>
      <c r="T1428" s="54" t="str">
        <f>VLOOKUP(Tabla1[[#This Row],[AREA]],Hoja1!A:B,2,FALSE)</f>
        <v>06. Educación y cultura</v>
      </c>
      <c r="U1428" s="57" t="str">
        <f>MID(Tabla1[[#This Row],[Aplicación]],9,4)</f>
        <v>3341</v>
      </c>
      <c r="V1428" s="54" t="str">
        <f>VLOOKUP(Tabla1[[#This Row],[PROGRAMA]],Hoja1!A:B,2,FALSE)</f>
        <v>3341. Coordinación de políticas culturales</v>
      </c>
      <c r="W1428" s="57" t="str">
        <f>MID(Tabla1[[#This Row],[Aplicación]],14,2)</f>
        <v>22</v>
      </c>
      <c r="X1428" s="57" t="str">
        <f>MID(Tabla1[[#This Row],[Aplicación]],14,6)</f>
        <v>22609</v>
      </c>
    </row>
    <row r="1429" spans="1:24" hidden="1" x14ac:dyDescent="0.25">
      <c r="A1429" s="60">
        <v>220239000091</v>
      </c>
      <c r="B1429" s="43" t="s">
        <v>390</v>
      </c>
      <c r="C1429" s="61">
        <v>45292</v>
      </c>
      <c r="D1429" s="60">
        <v>22024001150</v>
      </c>
      <c r="E1429" s="43" t="s">
        <v>1497</v>
      </c>
      <c r="F1429" s="62">
        <v>20158.330000000002</v>
      </c>
      <c r="G1429" s="43" t="s">
        <v>894</v>
      </c>
      <c r="H1429" s="43" t="s">
        <v>2880</v>
      </c>
      <c r="I1429" s="60">
        <v>220</v>
      </c>
      <c r="J1429" s="43" t="s">
        <v>537</v>
      </c>
      <c r="K1429" s="43" t="s">
        <v>537</v>
      </c>
      <c r="L1429" s="43" t="s">
        <v>399</v>
      </c>
      <c r="M1429" s="43" t="s">
        <v>395</v>
      </c>
      <c r="N1429" s="43" t="s">
        <v>396</v>
      </c>
      <c r="O1429" s="52" t="s">
        <v>321</v>
      </c>
      <c r="P1429" s="63" t="s">
        <v>276</v>
      </c>
      <c r="Q1429" s="57" t="str">
        <f>MID(Tabla1[[#This Row],[Aplicación]],14,1)</f>
        <v>2</v>
      </c>
      <c r="R1429" s="35" t="s">
        <v>265</v>
      </c>
      <c r="S1429" s="57" t="str">
        <f>MID(Tabla1[[#This Row],[Aplicación]],6,2)</f>
        <v>07</v>
      </c>
      <c r="T1429" s="54" t="str">
        <f>VLOOKUP(Tabla1[[#This Row],[AREA]],Hoja1!A:B,2,FALSE)</f>
        <v>07. Medio ambiente</v>
      </c>
      <c r="U1429" s="57" t="str">
        <f>MID(Tabla1[[#This Row],[Aplicación]],9,4)</f>
        <v>1701</v>
      </c>
      <c r="V1429" s="54" t="str">
        <f>VLOOKUP(Tabla1[[#This Row],[PROGRAMA]],Hoja1!A:B,2,FALSE)</f>
        <v>1701. Dirección del área de medio ambiente</v>
      </c>
      <c r="W1429" s="57" t="str">
        <f>MID(Tabla1[[#This Row],[Aplicación]],14,2)</f>
        <v>22</v>
      </c>
      <c r="X1429" s="57" t="str">
        <f>MID(Tabla1[[#This Row],[Aplicación]],14,6)</f>
        <v>22706</v>
      </c>
    </row>
    <row r="1430" spans="1:24" hidden="1" x14ac:dyDescent="0.25">
      <c r="A1430" s="60">
        <v>220239000936</v>
      </c>
      <c r="B1430" s="43" t="s">
        <v>390</v>
      </c>
      <c r="C1430" s="61">
        <v>45292</v>
      </c>
      <c r="D1430" s="60">
        <v>22024001348</v>
      </c>
      <c r="E1430" s="43" t="s">
        <v>1357</v>
      </c>
      <c r="F1430" s="62">
        <v>24384.47</v>
      </c>
      <c r="G1430" s="43" t="s">
        <v>64</v>
      </c>
      <c r="H1430" s="43" t="s">
        <v>2881</v>
      </c>
      <c r="I1430" s="60">
        <v>220</v>
      </c>
      <c r="J1430" s="43" t="s">
        <v>398</v>
      </c>
      <c r="K1430" s="43" t="s">
        <v>398</v>
      </c>
      <c r="L1430" s="43" t="s">
        <v>413</v>
      </c>
      <c r="M1430" s="43" t="s">
        <v>395</v>
      </c>
      <c r="N1430" s="43" t="s">
        <v>396</v>
      </c>
      <c r="O1430" s="52" t="s">
        <v>321</v>
      </c>
      <c r="P1430" s="63" t="s">
        <v>276</v>
      </c>
      <c r="Q1430" s="57" t="str">
        <f>MID(Tabla1[[#This Row],[Aplicación]],14,1)</f>
        <v>2</v>
      </c>
      <c r="R1430" s="35" t="s">
        <v>265</v>
      </c>
      <c r="S1430" s="57" t="str">
        <f>MID(Tabla1[[#This Row],[Aplicación]],6,2)</f>
        <v>01</v>
      </c>
      <c r="T1430" s="54" t="str">
        <f>VLOOKUP(Tabla1[[#This Row],[AREA]],Hoja1!A:B,2,FALSE)</f>
        <v>01. Alcaldía</v>
      </c>
      <c r="U1430" s="57" t="str">
        <f>MID(Tabla1[[#This Row],[Aplicación]],9,4)</f>
        <v>9203</v>
      </c>
      <c r="V1430" s="54" t="str">
        <f>VLOOKUP(Tabla1[[#This Row],[PROGRAMA]],Hoja1!A:B,2,FALSE)</f>
        <v>9203. Unidad de régimen interior</v>
      </c>
      <c r="W1430" s="57" t="str">
        <f>MID(Tabla1[[#This Row],[Aplicación]],14,2)</f>
        <v>22</v>
      </c>
      <c r="X1430" s="57" t="str">
        <f>MID(Tabla1[[#This Row],[Aplicación]],14,6)</f>
        <v>22000</v>
      </c>
    </row>
    <row r="1431" spans="1:24" hidden="1" x14ac:dyDescent="0.25">
      <c r="A1431" s="60">
        <v>220240003669</v>
      </c>
      <c r="B1431" s="43" t="s">
        <v>390</v>
      </c>
      <c r="C1431" s="61">
        <v>45350</v>
      </c>
      <c r="D1431" s="60">
        <v>22024001475</v>
      </c>
      <c r="E1431" s="43" t="s">
        <v>1333</v>
      </c>
      <c r="F1431" s="62">
        <v>32473.279999999999</v>
      </c>
      <c r="G1431" s="43" t="s">
        <v>1018</v>
      </c>
      <c r="H1431" s="43" t="s">
        <v>2882</v>
      </c>
      <c r="I1431" s="60">
        <v>220</v>
      </c>
      <c r="J1431" s="43" t="s">
        <v>503</v>
      </c>
      <c r="K1431" s="43" t="s">
        <v>393</v>
      </c>
      <c r="L1431" s="43" t="s">
        <v>413</v>
      </c>
      <c r="M1431" s="43" t="s">
        <v>585</v>
      </c>
      <c r="N1431" s="43" t="s">
        <v>539</v>
      </c>
      <c r="O1431" s="52" t="s">
        <v>326</v>
      </c>
      <c r="P1431" s="63" t="s">
        <v>276</v>
      </c>
      <c r="Q1431" s="57" t="str">
        <f>MID(Tabla1[[#This Row],[Aplicación]],14,1)</f>
        <v>2</v>
      </c>
      <c r="R1431" s="35" t="s">
        <v>265</v>
      </c>
      <c r="S1431" s="57" t="str">
        <f>MID(Tabla1[[#This Row],[Aplicación]],6,2)</f>
        <v>01</v>
      </c>
      <c r="T1431" s="54" t="str">
        <f>VLOOKUP(Tabla1[[#This Row],[AREA]],Hoja1!A:B,2,FALSE)</f>
        <v>01. Alcaldía</v>
      </c>
      <c r="U1431" s="57" t="str">
        <f>MID(Tabla1[[#This Row],[Aplicación]],9,4)</f>
        <v>9206</v>
      </c>
      <c r="V1431" s="54" t="str">
        <f>VLOOKUP(Tabla1[[#This Row],[PROGRAMA]],Hoja1!A:B,2,FALSE)</f>
        <v>9206. Archivo municipal</v>
      </c>
      <c r="W1431" s="57" t="str">
        <f>MID(Tabla1[[#This Row],[Aplicación]],14,2)</f>
        <v>22</v>
      </c>
      <c r="X1431" s="57" t="str">
        <f>MID(Tabla1[[#This Row],[Aplicación]],14,6)</f>
        <v>22001</v>
      </c>
    </row>
    <row r="1432" spans="1:24" hidden="1" x14ac:dyDescent="0.25">
      <c r="A1432" s="53">
        <v>220240007172</v>
      </c>
      <c r="B1432" s="45" t="s">
        <v>390</v>
      </c>
      <c r="C1432" s="50">
        <v>45369</v>
      </c>
      <c r="D1432" s="44">
        <v>22024002448</v>
      </c>
      <c r="E1432" s="45" t="s">
        <v>1303</v>
      </c>
      <c r="F1432" s="51">
        <v>39665</v>
      </c>
      <c r="G1432" s="45" t="s">
        <v>1054</v>
      </c>
      <c r="H1432" s="45" t="s">
        <v>2883</v>
      </c>
      <c r="I1432" s="44">
        <v>220</v>
      </c>
      <c r="J1432" s="45" t="s">
        <v>398</v>
      </c>
      <c r="K1432" s="45" t="s">
        <v>398</v>
      </c>
      <c r="L1432" s="45" t="s">
        <v>399</v>
      </c>
      <c r="M1432" s="45" t="s">
        <v>395</v>
      </c>
      <c r="N1432" s="45" t="s">
        <v>396</v>
      </c>
      <c r="O1432" s="52" t="s">
        <v>321</v>
      </c>
      <c r="P1432" s="63" t="s">
        <v>276</v>
      </c>
      <c r="Q1432" s="57" t="str">
        <f>MID(Tabla1[[#This Row],[Aplicación]],14,1)</f>
        <v>2</v>
      </c>
      <c r="R1432" s="35" t="s">
        <v>265</v>
      </c>
      <c r="S1432" s="57" t="str">
        <f>MID(Tabla1[[#This Row],[Aplicación]],6,2)</f>
        <v>10</v>
      </c>
      <c r="T1432" s="54" t="str">
        <f>VLOOKUP(Tabla1[[#This Row],[AREA]],Hoja1!A:B,2,FALSE)</f>
        <v>10. Personas mayores, familia y servicios sociales</v>
      </c>
      <c r="U1432" s="57" t="str">
        <f>MID(Tabla1[[#This Row],[Aplicación]],9,4)</f>
        <v>2412</v>
      </c>
      <c r="V1432" s="54" t="str">
        <f>VLOOKUP(Tabla1[[#This Row],[PROGRAMA]],Hoja1!A:B,2,FALSE)</f>
        <v>2412. Formación para el empleo</v>
      </c>
      <c r="W1432" s="57" t="str">
        <f>MID(Tabla1[[#This Row],[Aplicación]],14,2)</f>
        <v>22</v>
      </c>
      <c r="X1432" s="57" t="str">
        <f>MID(Tabla1[[#This Row],[Aplicación]],14,6)</f>
        <v>22799</v>
      </c>
    </row>
    <row r="1433" spans="1:24" hidden="1" x14ac:dyDescent="0.25">
      <c r="A1433" s="60">
        <v>220240003111</v>
      </c>
      <c r="B1433" s="43" t="s">
        <v>390</v>
      </c>
      <c r="C1433" s="61">
        <v>45343</v>
      </c>
      <c r="D1433" s="60">
        <v>22024000017</v>
      </c>
      <c r="E1433" s="43" t="s">
        <v>1212</v>
      </c>
      <c r="F1433" s="62">
        <v>42699.4</v>
      </c>
      <c r="G1433" s="43" t="s">
        <v>517</v>
      </c>
      <c r="H1433" s="43" t="s">
        <v>2884</v>
      </c>
      <c r="I1433" s="60">
        <v>220</v>
      </c>
      <c r="J1433" s="43" t="s">
        <v>518</v>
      </c>
      <c r="K1433" s="43" t="s">
        <v>428</v>
      </c>
      <c r="L1433" s="43" t="s">
        <v>399</v>
      </c>
      <c r="M1433" s="43" t="s">
        <v>395</v>
      </c>
      <c r="N1433" s="43" t="s">
        <v>396</v>
      </c>
      <c r="O1433" s="52" t="s">
        <v>321</v>
      </c>
      <c r="P1433" s="63" t="s">
        <v>276</v>
      </c>
      <c r="Q1433" s="57" t="str">
        <f>MID(Tabla1[[#This Row],[Aplicación]],14,1)</f>
        <v>2</v>
      </c>
      <c r="R1433" s="35" t="s">
        <v>265</v>
      </c>
      <c r="S1433" s="57" t="str">
        <f>MID(Tabla1[[#This Row],[Aplicación]],6,2)</f>
        <v>02</v>
      </c>
      <c r="T1433" s="54" t="str">
        <f>VLOOKUP(Tabla1[[#This Row],[AREA]],Hoja1!A:B,2,FALSE)</f>
        <v>02. Urbanismo y vivienda</v>
      </c>
      <c r="U1433" s="57" t="str">
        <f>MID(Tabla1[[#This Row],[Aplicación]],9,4)</f>
        <v>9331</v>
      </c>
      <c r="V1433" s="54" t="str">
        <f>VLOOKUP(Tabla1[[#This Row],[PROGRAMA]],Hoja1!A:B,2,FALSE)</f>
        <v>9331. Gestión del patrimonio</v>
      </c>
      <c r="W1433" s="57" t="str">
        <f>MID(Tabla1[[#This Row],[Aplicación]],14,2)</f>
        <v>22</v>
      </c>
      <c r="X1433" s="57" t="str">
        <f>MID(Tabla1[[#This Row],[Aplicación]],14,6)</f>
        <v>224</v>
      </c>
    </row>
    <row r="1434" spans="1:24" hidden="1" x14ac:dyDescent="0.25">
      <c r="A1434" s="60">
        <v>220240005361</v>
      </c>
      <c r="B1434" s="43" t="s">
        <v>390</v>
      </c>
      <c r="C1434" s="61">
        <v>45359</v>
      </c>
      <c r="D1434" s="60">
        <v>22024003263</v>
      </c>
      <c r="E1434" s="43" t="s">
        <v>1212</v>
      </c>
      <c r="F1434" s="62">
        <v>42699.4</v>
      </c>
      <c r="G1434" s="43" t="s">
        <v>2885</v>
      </c>
      <c r="H1434" s="43" t="s">
        <v>2886</v>
      </c>
      <c r="I1434" s="60">
        <v>220</v>
      </c>
      <c r="J1434" s="43" t="s">
        <v>393</v>
      </c>
      <c r="K1434" s="43" t="s">
        <v>393</v>
      </c>
      <c r="L1434" s="43" t="s">
        <v>399</v>
      </c>
      <c r="M1434" s="43" t="s">
        <v>395</v>
      </c>
      <c r="N1434" s="43" t="s">
        <v>539</v>
      </c>
      <c r="O1434" s="52" t="s">
        <v>321</v>
      </c>
      <c r="P1434" s="63" t="s">
        <v>276</v>
      </c>
      <c r="Q1434" s="57" t="str">
        <f>MID(Tabla1[[#This Row],[Aplicación]],14,1)</f>
        <v>2</v>
      </c>
      <c r="R1434" s="35" t="s">
        <v>265</v>
      </c>
      <c r="S1434" s="57" t="str">
        <f>MID(Tabla1[[#This Row],[Aplicación]],6,2)</f>
        <v>02</v>
      </c>
      <c r="T1434" s="54" t="str">
        <f>VLOOKUP(Tabla1[[#This Row],[AREA]],Hoja1!A:B,2,FALSE)</f>
        <v>02. Urbanismo y vivienda</v>
      </c>
      <c r="U1434" s="57" t="str">
        <f>MID(Tabla1[[#This Row],[Aplicación]],9,4)</f>
        <v>9331</v>
      </c>
      <c r="V1434" s="54" t="str">
        <f>VLOOKUP(Tabla1[[#This Row],[PROGRAMA]],Hoja1!A:B,2,FALSE)</f>
        <v>9331. Gestión del patrimonio</v>
      </c>
      <c r="W1434" s="57" t="str">
        <f>MID(Tabla1[[#This Row],[Aplicación]],14,2)</f>
        <v>22</v>
      </c>
      <c r="X1434" s="57" t="str">
        <f>MID(Tabla1[[#This Row],[Aplicación]],14,6)</f>
        <v>224</v>
      </c>
    </row>
    <row r="1435" spans="1:24" hidden="1" x14ac:dyDescent="0.25">
      <c r="A1435" s="60">
        <v>220239000782</v>
      </c>
      <c r="B1435" s="43" t="s">
        <v>390</v>
      </c>
      <c r="C1435" s="61">
        <v>45292</v>
      </c>
      <c r="D1435" s="60">
        <v>22024001226</v>
      </c>
      <c r="E1435" s="43" t="s">
        <v>1499</v>
      </c>
      <c r="F1435" s="62">
        <v>62334.2</v>
      </c>
      <c r="G1435" s="43" t="s">
        <v>558</v>
      </c>
      <c r="H1435" s="43" t="s">
        <v>2889</v>
      </c>
      <c r="I1435" s="60">
        <v>220</v>
      </c>
      <c r="J1435" s="43" t="s">
        <v>480</v>
      </c>
      <c r="K1435" s="43" t="s">
        <v>481</v>
      </c>
      <c r="L1435" s="43" t="s">
        <v>399</v>
      </c>
      <c r="M1435" s="43" t="s">
        <v>395</v>
      </c>
      <c r="N1435" s="43" t="s">
        <v>396</v>
      </c>
      <c r="O1435" s="52" t="s">
        <v>321</v>
      </c>
      <c r="P1435" s="63" t="s">
        <v>276</v>
      </c>
      <c r="Q1435" s="57" t="str">
        <f>MID(Tabla1[[#This Row],[Aplicación]],14,1)</f>
        <v>2</v>
      </c>
      <c r="R1435" s="35" t="s">
        <v>265</v>
      </c>
      <c r="S1435" s="57" t="str">
        <f>MID(Tabla1[[#This Row],[Aplicación]],6,2)</f>
        <v>07</v>
      </c>
      <c r="T1435" s="54" t="str">
        <f>VLOOKUP(Tabla1[[#This Row],[AREA]],Hoja1!A:B,2,FALSE)</f>
        <v>07. Medio ambiente</v>
      </c>
      <c r="U1435" s="57" t="str">
        <f>MID(Tabla1[[#This Row],[Aplicación]],9,4)</f>
        <v>1701</v>
      </c>
      <c r="V1435" s="54" t="str">
        <f>VLOOKUP(Tabla1[[#This Row],[PROGRAMA]],Hoja1!A:B,2,FALSE)</f>
        <v>1701. Dirección del área de medio ambiente</v>
      </c>
      <c r="W1435" s="57" t="str">
        <f>MID(Tabla1[[#This Row],[Aplicación]],14,2)</f>
        <v>22</v>
      </c>
      <c r="X1435" s="57" t="str">
        <f>MID(Tabla1[[#This Row],[Aplicación]],14,6)</f>
        <v>22700</v>
      </c>
    </row>
    <row r="1436" spans="1:24" hidden="1" x14ac:dyDescent="0.25">
      <c r="A1436" s="60">
        <v>220240008522</v>
      </c>
      <c r="B1436" s="43" t="s">
        <v>658</v>
      </c>
      <c r="C1436" s="61">
        <v>45377</v>
      </c>
      <c r="D1436" s="60">
        <v>22024003395</v>
      </c>
      <c r="E1436" s="43" t="s">
        <v>1212</v>
      </c>
      <c r="F1436" s="62">
        <v>76276.73</v>
      </c>
      <c r="G1436" s="43" t="s">
        <v>2885</v>
      </c>
      <c r="H1436" s="43" t="s">
        <v>2890</v>
      </c>
      <c r="I1436" s="60">
        <v>240</v>
      </c>
      <c r="J1436" s="43" t="s">
        <v>393</v>
      </c>
      <c r="K1436" s="43" t="s">
        <v>393</v>
      </c>
      <c r="L1436" s="43" t="s">
        <v>399</v>
      </c>
      <c r="M1436" s="43" t="s">
        <v>395</v>
      </c>
      <c r="N1436" s="43" t="s">
        <v>396</v>
      </c>
      <c r="O1436" s="52" t="s">
        <v>321</v>
      </c>
      <c r="P1436" s="63" t="s">
        <v>276</v>
      </c>
      <c r="Q1436" s="57" t="str">
        <f>MID(Tabla1[[#This Row],[Aplicación]],14,1)</f>
        <v>2</v>
      </c>
      <c r="R1436" s="35" t="s">
        <v>265</v>
      </c>
      <c r="S1436" s="57" t="str">
        <f>MID(Tabla1[[#This Row],[Aplicación]],6,2)</f>
        <v>02</v>
      </c>
      <c r="T1436" s="54" t="str">
        <f>VLOOKUP(Tabla1[[#This Row],[AREA]],Hoja1!A:B,2,FALSE)</f>
        <v>02. Urbanismo y vivienda</v>
      </c>
      <c r="U1436" s="57" t="str">
        <f>MID(Tabla1[[#This Row],[Aplicación]],9,4)</f>
        <v>9331</v>
      </c>
      <c r="V1436" s="54" t="str">
        <f>VLOOKUP(Tabla1[[#This Row],[PROGRAMA]],Hoja1!A:B,2,FALSE)</f>
        <v>9331. Gestión del patrimonio</v>
      </c>
      <c r="W1436" s="57" t="str">
        <f>MID(Tabla1[[#This Row],[Aplicación]],14,2)</f>
        <v>22</v>
      </c>
      <c r="X1436" s="57" t="str">
        <f>MID(Tabla1[[#This Row],[Aplicación]],14,6)</f>
        <v>224</v>
      </c>
    </row>
    <row r="1437" spans="1:24" hidden="1" x14ac:dyDescent="0.25">
      <c r="A1437" s="60">
        <v>220240001348</v>
      </c>
      <c r="B1437" s="43" t="s">
        <v>673</v>
      </c>
      <c r="C1437" s="61">
        <v>45331</v>
      </c>
      <c r="D1437" s="60">
        <v>22024001208</v>
      </c>
      <c r="E1437" s="43" t="s">
        <v>1282</v>
      </c>
      <c r="F1437" s="62">
        <v>-49000</v>
      </c>
      <c r="G1437" s="43" t="s">
        <v>426</v>
      </c>
      <c r="H1437" s="43" t="s">
        <v>1676</v>
      </c>
      <c r="I1437" s="60">
        <v>220</v>
      </c>
      <c r="J1437" s="43" t="s">
        <v>427</v>
      </c>
      <c r="K1437" s="43" t="s">
        <v>428</v>
      </c>
      <c r="L1437" s="43" t="s">
        <v>413</v>
      </c>
      <c r="M1437" s="43" t="s">
        <v>395</v>
      </c>
      <c r="N1437" s="43" t="s">
        <v>433</v>
      </c>
      <c r="O1437" s="52" t="s">
        <v>321</v>
      </c>
      <c r="P1437" s="63" t="s">
        <v>276</v>
      </c>
      <c r="Q1437" s="57" t="str">
        <f>MID(Tabla1[[#This Row],[Aplicación]],14,1)</f>
        <v>2</v>
      </c>
      <c r="R1437" s="35" t="s">
        <v>265</v>
      </c>
      <c r="S1437" s="57" t="str">
        <f>MID(Tabla1[[#This Row],[Aplicación]],6,2)</f>
        <v>06</v>
      </c>
      <c r="T1437" s="54" t="str">
        <f>VLOOKUP(Tabla1[[#This Row],[AREA]],Hoja1!A:B,2,FALSE)</f>
        <v>06. Educación y cultura</v>
      </c>
      <c r="U1437" s="57" t="str">
        <f>MID(Tabla1[[#This Row],[Aplicación]],9,4)</f>
        <v>3231</v>
      </c>
      <c r="V1437" s="54" t="str">
        <f>VLOOKUP(Tabla1[[#This Row],[PROGRAMA]],Hoja1!A:B,2,FALSE)</f>
        <v>3231. Escuelas infantiles</v>
      </c>
      <c r="W1437" s="57" t="str">
        <f>MID(Tabla1[[#This Row],[Aplicación]],14,2)</f>
        <v>22</v>
      </c>
      <c r="X1437" s="57" t="str">
        <f>MID(Tabla1[[#This Row],[Aplicación]],14,6)</f>
        <v>22100</v>
      </c>
    </row>
    <row r="1438" spans="1:24" hidden="1" x14ac:dyDescent="0.25">
      <c r="A1438" s="60">
        <v>220240001347</v>
      </c>
      <c r="B1438" s="43" t="s">
        <v>673</v>
      </c>
      <c r="C1438" s="61">
        <v>45331</v>
      </c>
      <c r="D1438" s="60">
        <v>22024001105</v>
      </c>
      <c r="E1438" s="43" t="s">
        <v>1269</v>
      </c>
      <c r="F1438" s="62">
        <v>-74000</v>
      </c>
      <c r="G1438" s="43" t="s">
        <v>15</v>
      </c>
      <c r="H1438" s="43" t="s">
        <v>1647</v>
      </c>
      <c r="I1438" s="60">
        <v>220</v>
      </c>
      <c r="J1438" s="43" t="s">
        <v>537</v>
      </c>
      <c r="K1438" s="43" t="s">
        <v>537</v>
      </c>
      <c r="L1438" s="43" t="s">
        <v>413</v>
      </c>
      <c r="M1438" s="43" t="s">
        <v>395</v>
      </c>
      <c r="N1438" s="43" t="s">
        <v>433</v>
      </c>
      <c r="O1438" s="52" t="s">
        <v>321</v>
      </c>
      <c r="P1438" s="63" t="s">
        <v>276</v>
      </c>
      <c r="Q1438" s="57" t="str">
        <f>MID(Tabla1[[#This Row],[Aplicación]],14,1)</f>
        <v>2</v>
      </c>
      <c r="R1438" s="35" t="s">
        <v>265</v>
      </c>
      <c r="S1438" s="57" t="str">
        <f>MID(Tabla1[[#This Row],[Aplicación]],6,2)</f>
        <v>06</v>
      </c>
      <c r="T1438" s="54" t="str">
        <f>VLOOKUP(Tabla1[[#This Row],[AREA]],Hoja1!A:B,2,FALSE)</f>
        <v>06. Educación y cultura</v>
      </c>
      <c r="U1438" s="57" t="str">
        <f>MID(Tabla1[[#This Row],[Aplicación]],9,4)</f>
        <v>3231</v>
      </c>
      <c r="V1438" s="54" t="str">
        <f>VLOOKUP(Tabla1[[#This Row],[PROGRAMA]],Hoja1!A:B,2,FALSE)</f>
        <v>3231. Escuelas infantiles</v>
      </c>
      <c r="W1438" s="57" t="str">
        <f>MID(Tabla1[[#This Row],[Aplicación]],14,2)</f>
        <v>22</v>
      </c>
      <c r="X1438" s="57" t="str">
        <f>MID(Tabla1[[#This Row],[Aplicación]],14,6)</f>
        <v>22102</v>
      </c>
    </row>
    <row r="1439" spans="1:24" hidden="1" x14ac:dyDescent="0.25">
      <c r="A1439" s="44">
        <v>220240005059</v>
      </c>
      <c r="B1439" s="45" t="s">
        <v>673</v>
      </c>
      <c r="C1439" s="50">
        <v>45358</v>
      </c>
      <c r="D1439" s="44">
        <v>22024001442</v>
      </c>
      <c r="E1439" s="45" t="s">
        <v>1261</v>
      </c>
      <c r="F1439" s="51">
        <v>-75000</v>
      </c>
      <c r="G1439" s="45" t="s">
        <v>426</v>
      </c>
      <c r="H1439" s="45" t="s">
        <v>1630</v>
      </c>
      <c r="I1439" s="44">
        <v>220</v>
      </c>
      <c r="J1439" s="45" t="s">
        <v>427</v>
      </c>
      <c r="K1439" s="45" t="s">
        <v>428</v>
      </c>
      <c r="L1439" s="45" t="s">
        <v>413</v>
      </c>
      <c r="M1439" s="45" t="s">
        <v>395</v>
      </c>
      <c r="N1439" s="45" t="s">
        <v>396</v>
      </c>
      <c r="O1439" s="52" t="s">
        <v>321</v>
      </c>
      <c r="P1439" s="63" t="s">
        <v>276</v>
      </c>
      <c r="Q1439" s="57" t="str">
        <f>MID(Tabla1[[#This Row],[Aplicación]],14,1)</f>
        <v>2</v>
      </c>
      <c r="R1439" s="35" t="s">
        <v>265</v>
      </c>
      <c r="S1439" s="57" t="str">
        <f>MID(Tabla1[[#This Row],[Aplicación]],6,2)</f>
        <v>06</v>
      </c>
      <c r="T1439" s="54" t="str">
        <f>VLOOKUP(Tabla1[[#This Row],[AREA]],Hoja1!A:B,2,FALSE)</f>
        <v>06. Educación y cultura</v>
      </c>
      <c r="U1439" s="57" t="str">
        <f>MID(Tabla1[[#This Row],[Aplicación]],9,4)</f>
        <v>3341</v>
      </c>
      <c r="V1439" s="54" t="str">
        <f>VLOOKUP(Tabla1[[#This Row],[PROGRAMA]],Hoja1!A:B,2,FALSE)</f>
        <v>3341. Coordinación de políticas culturales</v>
      </c>
      <c r="W1439" s="57" t="str">
        <f>MID(Tabla1[[#This Row],[Aplicación]],14,2)</f>
        <v>22</v>
      </c>
      <c r="X1439" s="57" t="str">
        <f>MID(Tabla1[[#This Row],[Aplicación]],14,6)</f>
        <v>22100</v>
      </c>
    </row>
    <row r="1440" spans="1:24" hidden="1" x14ac:dyDescent="0.25">
      <c r="A1440" s="44">
        <v>220229000921</v>
      </c>
      <c r="B1440" s="45" t="s">
        <v>390</v>
      </c>
      <c r="C1440" s="50">
        <v>45292</v>
      </c>
      <c r="D1440" s="44">
        <v>22024002157</v>
      </c>
      <c r="E1440" s="45" t="s">
        <v>1329</v>
      </c>
      <c r="F1440" s="51">
        <v>5323.03</v>
      </c>
      <c r="G1440" s="45" t="s">
        <v>784</v>
      </c>
      <c r="H1440" s="45" t="s">
        <v>936</v>
      </c>
      <c r="I1440" s="44">
        <v>220</v>
      </c>
      <c r="J1440" s="45" t="s">
        <v>398</v>
      </c>
      <c r="K1440" s="45" t="s">
        <v>398</v>
      </c>
      <c r="L1440" s="45" t="s">
        <v>399</v>
      </c>
      <c r="M1440" s="45" t="s">
        <v>395</v>
      </c>
      <c r="N1440" s="45" t="s">
        <v>396</v>
      </c>
      <c r="O1440" s="52" t="s">
        <v>321</v>
      </c>
      <c r="P1440" s="63" t="s">
        <v>276</v>
      </c>
      <c r="Q1440" s="57" t="str">
        <f>MID(Tabla1[[#This Row],[Aplicación]],14,1)</f>
        <v>2</v>
      </c>
      <c r="R1440" s="35" t="s">
        <v>265</v>
      </c>
      <c r="S1440" s="57" t="str">
        <f>MID(Tabla1[[#This Row],[Aplicación]],6,2)</f>
        <v>02</v>
      </c>
      <c r="T1440" s="54" t="str">
        <f>VLOOKUP(Tabla1[[#This Row],[AREA]],Hoja1!A:B,2,FALSE)</f>
        <v>02. Urbanismo y vivienda</v>
      </c>
      <c r="U1440" s="57" t="str">
        <f>MID(Tabla1[[#This Row],[Aplicación]],9,4)</f>
        <v>9332</v>
      </c>
      <c r="V1440" s="54" t="str">
        <f>VLOOKUP(Tabla1[[#This Row],[PROGRAMA]],Hoja1!A:B,2,FALSE)</f>
        <v>9332. Mantenimiento de edificios e instalaciones municipales</v>
      </c>
      <c r="W1440" s="57" t="str">
        <f>MID(Tabla1[[#This Row],[Aplicación]],14,2)</f>
        <v>21</v>
      </c>
      <c r="X1440" s="57" t="str">
        <f>MID(Tabla1[[#This Row],[Aplicación]],14,6)</f>
        <v>213</v>
      </c>
    </row>
    <row r="1441" spans="1:24" hidden="1" x14ac:dyDescent="0.25">
      <c r="A1441" s="44">
        <v>220239000247</v>
      </c>
      <c r="B1441" s="45" t="s">
        <v>390</v>
      </c>
      <c r="C1441" s="50">
        <v>45292</v>
      </c>
      <c r="D1441" s="44">
        <v>22024001252</v>
      </c>
      <c r="E1441" s="45" t="s">
        <v>1213</v>
      </c>
      <c r="F1441" s="51">
        <v>80500</v>
      </c>
      <c r="G1441" s="45" t="s">
        <v>1546</v>
      </c>
      <c r="H1441" s="45" t="s">
        <v>2891</v>
      </c>
      <c r="I1441" s="44">
        <v>220</v>
      </c>
      <c r="J1441" s="45" t="s">
        <v>398</v>
      </c>
      <c r="K1441" s="45" t="s">
        <v>398</v>
      </c>
      <c r="L1441" s="45" t="s">
        <v>399</v>
      </c>
      <c r="M1441" s="45" t="s">
        <v>395</v>
      </c>
      <c r="N1441" s="45" t="s">
        <v>396</v>
      </c>
      <c r="O1441" s="52" t="s">
        <v>321</v>
      </c>
      <c r="P1441" s="63" t="s">
        <v>276</v>
      </c>
      <c r="Q1441" s="57" t="str">
        <f>MID(Tabla1[[#This Row],[Aplicación]],14,1)</f>
        <v>2</v>
      </c>
      <c r="R1441" s="35" t="s">
        <v>265</v>
      </c>
      <c r="S1441" s="57" t="str">
        <f>MID(Tabla1[[#This Row],[Aplicación]],6,2)</f>
        <v>01</v>
      </c>
      <c r="T1441" s="54" t="str">
        <f>VLOOKUP(Tabla1[[#This Row],[AREA]],Hoja1!A:B,2,FALSE)</f>
        <v>01. Alcaldía</v>
      </c>
      <c r="U1441" s="57" t="str">
        <f>MID(Tabla1[[#This Row],[Aplicación]],9,4)</f>
        <v>9206</v>
      </c>
      <c r="V1441" s="54" t="str">
        <f>VLOOKUP(Tabla1[[#This Row],[PROGRAMA]],Hoja1!A:B,2,FALSE)</f>
        <v>9206. Archivo municipal</v>
      </c>
      <c r="W1441" s="57" t="str">
        <f>MID(Tabla1[[#This Row],[Aplicación]],14,2)</f>
        <v>22</v>
      </c>
      <c r="X1441" s="57" t="str">
        <f>MID(Tabla1[[#This Row],[Aplicación]],14,6)</f>
        <v>22706</v>
      </c>
    </row>
    <row r="1442" spans="1:24" hidden="1" x14ac:dyDescent="0.25">
      <c r="A1442" s="44">
        <v>220240003110</v>
      </c>
      <c r="B1442" s="45" t="s">
        <v>390</v>
      </c>
      <c r="C1442" s="50">
        <v>45343</v>
      </c>
      <c r="D1442" s="44">
        <v>22024000016</v>
      </c>
      <c r="E1442" s="45" t="s">
        <v>1212</v>
      </c>
      <c r="F1442" s="51">
        <v>173677.61</v>
      </c>
      <c r="G1442" s="45" t="s">
        <v>517</v>
      </c>
      <c r="H1442" s="45" t="s">
        <v>2892</v>
      </c>
      <c r="I1442" s="44">
        <v>220</v>
      </c>
      <c r="J1442" s="45" t="s">
        <v>518</v>
      </c>
      <c r="K1442" s="45" t="s">
        <v>428</v>
      </c>
      <c r="L1442" s="45" t="s">
        <v>399</v>
      </c>
      <c r="M1442" s="45" t="s">
        <v>395</v>
      </c>
      <c r="N1442" s="45" t="s">
        <v>396</v>
      </c>
      <c r="O1442" s="52" t="s">
        <v>321</v>
      </c>
      <c r="P1442" s="63" t="s">
        <v>276</v>
      </c>
      <c r="Q1442" s="57" t="str">
        <f>MID(Tabla1[[#This Row],[Aplicación]],14,1)</f>
        <v>2</v>
      </c>
      <c r="R1442" s="35" t="s">
        <v>265</v>
      </c>
      <c r="S1442" s="57" t="str">
        <f>MID(Tabla1[[#This Row],[Aplicación]],6,2)</f>
        <v>02</v>
      </c>
      <c r="T1442" s="54" t="str">
        <f>VLOOKUP(Tabla1[[#This Row],[AREA]],Hoja1!A:B,2,FALSE)</f>
        <v>02. Urbanismo y vivienda</v>
      </c>
      <c r="U1442" s="57" t="str">
        <f>MID(Tabla1[[#This Row],[Aplicación]],9,4)</f>
        <v>9331</v>
      </c>
      <c r="V1442" s="54" t="str">
        <f>VLOOKUP(Tabla1[[#This Row],[PROGRAMA]],Hoja1!A:B,2,FALSE)</f>
        <v>9331. Gestión del patrimonio</v>
      </c>
      <c r="W1442" s="57" t="str">
        <f>MID(Tabla1[[#This Row],[Aplicación]],14,2)</f>
        <v>22</v>
      </c>
      <c r="X1442" s="57" t="str">
        <f>MID(Tabla1[[#This Row],[Aplicación]],14,6)</f>
        <v>224</v>
      </c>
    </row>
    <row r="1443" spans="1:24" hidden="1" x14ac:dyDescent="0.25">
      <c r="A1443" s="60">
        <v>220240007179</v>
      </c>
      <c r="B1443" s="43" t="s">
        <v>390</v>
      </c>
      <c r="C1443" s="61">
        <v>45369</v>
      </c>
      <c r="D1443" s="60">
        <v>22024003262</v>
      </c>
      <c r="E1443" s="43" t="s">
        <v>1212</v>
      </c>
      <c r="F1443" s="62">
        <v>173677.61</v>
      </c>
      <c r="G1443" s="43" t="s">
        <v>2885</v>
      </c>
      <c r="H1443" s="43" t="s">
        <v>2893</v>
      </c>
      <c r="I1443" s="60">
        <v>220</v>
      </c>
      <c r="J1443" s="43" t="s">
        <v>393</v>
      </c>
      <c r="K1443" s="43" t="s">
        <v>393</v>
      </c>
      <c r="L1443" s="43" t="s">
        <v>399</v>
      </c>
      <c r="M1443" s="43" t="s">
        <v>395</v>
      </c>
      <c r="N1443" s="43" t="s">
        <v>396</v>
      </c>
      <c r="O1443" s="52" t="s">
        <v>321</v>
      </c>
      <c r="P1443" s="63" t="s">
        <v>276</v>
      </c>
      <c r="Q1443" s="57" t="str">
        <f>MID(Tabla1[[#This Row],[Aplicación]],14,1)</f>
        <v>2</v>
      </c>
      <c r="R1443" s="35" t="s">
        <v>265</v>
      </c>
      <c r="S1443" s="57" t="str">
        <f>MID(Tabla1[[#This Row],[Aplicación]],6,2)</f>
        <v>02</v>
      </c>
      <c r="T1443" s="54" t="str">
        <f>VLOOKUP(Tabla1[[#This Row],[AREA]],Hoja1!A:B,2,FALSE)</f>
        <v>02. Urbanismo y vivienda</v>
      </c>
      <c r="U1443" s="57" t="str">
        <f>MID(Tabla1[[#This Row],[Aplicación]],9,4)</f>
        <v>9331</v>
      </c>
      <c r="V1443" s="54" t="str">
        <f>VLOOKUP(Tabla1[[#This Row],[PROGRAMA]],Hoja1!A:B,2,FALSE)</f>
        <v>9331. Gestión del patrimonio</v>
      </c>
      <c r="W1443" s="57" t="str">
        <f>MID(Tabla1[[#This Row],[Aplicación]],14,2)</f>
        <v>22</v>
      </c>
      <c r="X1443" s="57" t="str">
        <f>MID(Tabla1[[#This Row],[Aplicación]],14,6)</f>
        <v>224</v>
      </c>
    </row>
    <row r="1444" spans="1:24" hidden="1" x14ac:dyDescent="0.25">
      <c r="A1444" s="60">
        <v>220240008405</v>
      </c>
      <c r="B1444" s="43" t="s">
        <v>390</v>
      </c>
      <c r="C1444" s="61">
        <v>45373</v>
      </c>
      <c r="D1444" s="60">
        <v>22024003273</v>
      </c>
      <c r="E1444" s="43" t="s">
        <v>1342</v>
      </c>
      <c r="F1444" s="62">
        <v>17605.5</v>
      </c>
      <c r="G1444" s="43" t="s">
        <v>2894</v>
      </c>
      <c r="H1444" s="43" t="s">
        <v>2895</v>
      </c>
      <c r="I1444" s="60">
        <v>220</v>
      </c>
      <c r="J1444" s="43" t="s">
        <v>398</v>
      </c>
      <c r="K1444" s="43" t="s">
        <v>398</v>
      </c>
      <c r="L1444" s="43" t="s">
        <v>399</v>
      </c>
      <c r="M1444" s="43" t="s">
        <v>585</v>
      </c>
      <c r="N1444" s="43" t="s">
        <v>539</v>
      </c>
      <c r="O1444" s="52" t="s">
        <v>326</v>
      </c>
      <c r="P1444" s="63" t="s">
        <v>276</v>
      </c>
      <c r="Q1444" s="57" t="str">
        <f>MID(Tabla1[[#This Row],[Aplicación]],14,1)</f>
        <v>2</v>
      </c>
      <c r="R1444" s="35" t="s">
        <v>265</v>
      </c>
      <c r="S1444" s="57" t="str">
        <f>MID(Tabla1[[#This Row],[Aplicación]],6,2)</f>
        <v>05</v>
      </c>
      <c r="T1444" s="54" t="str">
        <f>VLOOKUP(Tabla1[[#This Row],[AREA]],Hoja1!A:B,2,FALSE)</f>
        <v>05. Comercio, mercados y consumo</v>
      </c>
      <c r="U1444" s="57" t="str">
        <f>MID(Tabla1[[#This Row],[Aplicación]],9,4)</f>
        <v>4312</v>
      </c>
      <c r="V1444" s="54" t="str">
        <f>VLOOKUP(Tabla1[[#This Row],[PROGRAMA]],Hoja1!A:B,2,FALSE)</f>
        <v>4312. Mercados</v>
      </c>
      <c r="W1444" s="57" t="str">
        <f>MID(Tabla1[[#This Row],[Aplicación]],14,2)</f>
        <v>22</v>
      </c>
      <c r="X1444" s="57" t="str">
        <f>MID(Tabla1[[#This Row],[Aplicación]],14,6)</f>
        <v>22799</v>
      </c>
    </row>
    <row r="1445" spans="1:24" hidden="1" x14ac:dyDescent="0.25">
      <c r="A1445" s="60">
        <v>220240004426</v>
      </c>
      <c r="B1445" s="43" t="s">
        <v>702</v>
      </c>
      <c r="C1445" s="61">
        <v>45356</v>
      </c>
      <c r="D1445" s="60">
        <v>22024001637</v>
      </c>
      <c r="E1445" s="43" t="s">
        <v>1468</v>
      </c>
      <c r="F1445" s="62">
        <v>177.7</v>
      </c>
      <c r="G1445" s="43" t="s">
        <v>777</v>
      </c>
      <c r="H1445" s="43" t="s">
        <v>2896</v>
      </c>
      <c r="I1445" s="60">
        <v>300</v>
      </c>
      <c r="J1445" s="43" t="s">
        <v>398</v>
      </c>
      <c r="K1445" s="43" t="s">
        <v>398</v>
      </c>
      <c r="L1445" s="43" t="s">
        <v>399</v>
      </c>
      <c r="M1445" s="43" t="s">
        <v>395</v>
      </c>
      <c r="N1445" s="43" t="s">
        <v>396</v>
      </c>
      <c r="O1445" s="52" t="s">
        <v>325</v>
      </c>
      <c r="P1445" s="63" t="s">
        <v>276</v>
      </c>
      <c r="Q1445" s="57" t="str">
        <f>MID(Tabla1[[#This Row],[Aplicación]],14,1)</f>
        <v>2</v>
      </c>
      <c r="R1445" s="35" t="s">
        <v>265</v>
      </c>
      <c r="S1445" s="57" t="str">
        <f>MID(Tabla1[[#This Row],[Aplicación]],6,2)</f>
        <v>07</v>
      </c>
      <c r="T1445" s="54" t="str">
        <f>VLOOKUP(Tabla1[[#This Row],[AREA]],Hoja1!A:B,2,FALSE)</f>
        <v>07. Medio ambiente</v>
      </c>
      <c r="U1445" s="57" t="str">
        <f>MID(Tabla1[[#This Row],[Aplicación]],9,4)</f>
        <v>1711</v>
      </c>
      <c r="V1445" s="54" t="str">
        <f>VLOOKUP(Tabla1[[#This Row],[PROGRAMA]],Hoja1!A:B,2,FALSE)</f>
        <v>1711. Parques y jardines</v>
      </c>
      <c r="W1445" s="57" t="str">
        <f>MID(Tabla1[[#This Row],[Aplicación]],14,2)</f>
        <v>21</v>
      </c>
      <c r="X1445" s="57" t="str">
        <f>MID(Tabla1[[#This Row],[Aplicación]],14,6)</f>
        <v>213</v>
      </c>
    </row>
    <row r="1446" spans="1:24" hidden="1" x14ac:dyDescent="0.25">
      <c r="A1446" s="60">
        <v>220240004348</v>
      </c>
      <c r="B1446" s="43" t="s">
        <v>702</v>
      </c>
      <c r="C1446" s="61">
        <v>45356</v>
      </c>
      <c r="D1446" s="60">
        <v>22024001637</v>
      </c>
      <c r="E1446" s="43" t="s">
        <v>1468</v>
      </c>
      <c r="F1446" s="62">
        <v>112.12</v>
      </c>
      <c r="G1446" s="43" t="s">
        <v>777</v>
      </c>
      <c r="H1446" s="43" t="s">
        <v>2897</v>
      </c>
      <c r="I1446" s="60">
        <v>300</v>
      </c>
      <c r="J1446" s="43" t="s">
        <v>398</v>
      </c>
      <c r="K1446" s="43" t="s">
        <v>398</v>
      </c>
      <c r="L1446" s="43" t="s">
        <v>399</v>
      </c>
      <c r="M1446" s="43" t="s">
        <v>395</v>
      </c>
      <c r="N1446" s="43" t="s">
        <v>396</v>
      </c>
      <c r="O1446" s="52" t="s">
        <v>325</v>
      </c>
      <c r="P1446" s="63" t="s">
        <v>276</v>
      </c>
      <c r="Q1446" s="57" t="str">
        <f>MID(Tabla1[[#This Row],[Aplicación]],14,1)</f>
        <v>2</v>
      </c>
      <c r="R1446" s="35" t="s">
        <v>265</v>
      </c>
      <c r="S1446" s="57" t="str">
        <f>MID(Tabla1[[#This Row],[Aplicación]],6,2)</f>
        <v>07</v>
      </c>
      <c r="T1446" s="54" t="str">
        <f>VLOOKUP(Tabla1[[#This Row],[AREA]],Hoja1!A:B,2,FALSE)</f>
        <v>07. Medio ambiente</v>
      </c>
      <c r="U1446" s="57" t="str">
        <f>MID(Tabla1[[#This Row],[Aplicación]],9,4)</f>
        <v>1711</v>
      </c>
      <c r="V1446" s="54" t="str">
        <f>VLOOKUP(Tabla1[[#This Row],[PROGRAMA]],Hoja1!A:B,2,FALSE)</f>
        <v>1711. Parques y jardines</v>
      </c>
      <c r="W1446" s="57" t="str">
        <f>MID(Tabla1[[#This Row],[Aplicación]],14,2)</f>
        <v>21</v>
      </c>
      <c r="X1446" s="57" t="str">
        <f>MID(Tabla1[[#This Row],[Aplicación]],14,6)</f>
        <v>213</v>
      </c>
    </row>
    <row r="1447" spans="1:24" hidden="1" x14ac:dyDescent="0.25">
      <c r="A1447" s="60">
        <v>220240004342</v>
      </c>
      <c r="B1447" s="43" t="s">
        <v>702</v>
      </c>
      <c r="C1447" s="61">
        <v>45356</v>
      </c>
      <c r="D1447" s="60">
        <v>22024001637</v>
      </c>
      <c r="E1447" s="43" t="s">
        <v>1468</v>
      </c>
      <c r="F1447" s="62">
        <v>98.2</v>
      </c>
      <c r="G1447" s="43" t="s">
        <v>777</v>
      </c>
      <c r="H1447" s="43" t="s">
        <v>2898</v>
      </c>
      <c r="I1447" s="60">
        <v>300</v>
      </c>
      <c r="J1447" s="43" t="s">
        <v>398</v>
      </c>
      <c r="K1447" s="43" t="s">
        <v>398</v>
      </c>
      <c r="L1447" s="43" t="s">
        <v>399</v>
      </c>
      <c r="M1447" s="43" t="s">
        <v>395</v>
      </c>
      <c r="N1447" s="43" t="s">
        <v>396</v>
      </c>
      <c r="O1447" s="52" t="s">
        <v>325</v>
      </c>
      <c r="P1447" s="63" t="s">
        <v>276</v>
      </c>
      <c r="Q1447" s="57" t="str">
        <f>MID(Tabla1[[#This Row],[Aplicación]],14,1)</f>
        <v>2</v>
      </c>
      <c r="R1447" s="35" t="s">
        <v>265</v>
      </c>
      <c r="S1447" s="57" t="str">
        <f>MID(Tabla1[[#This Row],[Aplicación]],6,2)</f>
        <v>07</v>
      </c>
      <c r="T1447" s="54" t="str">
        <f>VLOOKUP(Tabla1[[#This Row],[AREA]],Hoja1!A:B,2,FALSE)</f>
        <v>07. Medio ambiente</v>
      </c>
      <c r="U1447" s="57" t="str">
        <f>MID(Tabla1[[#This Row],[Aplicación]],9,4)</f>
        <v>1711</v>
      </c>
      <c r="V1447" s="54" t="str">
        <f>VLOOKUP(Tabla1[[#This Row],[PROGRAMA]],Hoja1!A:B,2,FALSE)</f>
        <v>1711. Parques y jardines</v>
      </c>
      <c r="W1447" s="57" t="str">
        <f>MID(Tabla1[[#This Row],[Aplicación]],14,2)</f>
        <v>21</v>
      </c>
      <c r="X1447" s="57" t="str">
        <f>MID(Tabla1[[#This Row],[Aplicación]],14,6)</f>
        <v>213</v>
      </c>
    </row>
    <row r="1448" spans="1:24" hidden="1" x14ac:dyDescent="0.25">
      <c r="A1448" s="60">
        <v>220240006945</v>
      </c>
      <c r="B1448" s="43" t="s">
        <v>702</v>
      </c>
      <c r="C1448" s="61">
        <v>45369</v>
      </c>
      <c r="D1448" s="60">
        <v>22024001011</v>
      </c>
      <c r="E1448" s="43" t="s">
        <v>1423</v>
      </c>
      <c r="F1448" s="62">
        <v>263.58999999999997</v>
      </c>
      <c r="G1448" s="43" t="s">
        <v>283</v>
      </c>
      <c r="H1448" s="43" t="s">
        <v>2899</v>
      </c>
      <c r="I1448" s="60">
        <v>300</v>
      </c>
      <c r="J1448" s="43" t="s">
        <v>398</v>
      </c>
      <c r="K1448" s="43" t="s">
        <v>398</v>
      </c>
      <c r="L1448" s="43" t="s">
        <v>413</v>
      </c>
      <c r="M1448" s="43" t="s">
        <v>395</v>
      </c>
      <c r="N1448" s="43" t="s">
        <v>396</v>
      </c>
      <c r="O1448" s="52" t="s">
        <v>325</v>
      </c>
      <c r="P1448" s="63" t="s">
        <v>276</v>
      </c>
      <c r="Q1448" s="57" t="str">
        <f>MID(Tabla1[[#This Row],[Aplicación]],14,1)</f>
        <v>2</v>
      </c>
      <c r="R1448" s="35" t="s">
        <v>265</v>
      </c>
      <c r="S1448" s="57" t="str">
        <f>MID(Tabla1[[#This Row],[Aplicación]],6,2)</f>
        <v>11</v>
      </c>
      <c r="T1448" s="54" t="str">
        <f>VLOOKUP(Tabla1[[#This Row],[AREA]],Hoja1!A:B,2,FALSE)</f>
        <v>11. Salud pública y seguridad ciudadana</v>
      </c>
      <c r="U1448" s="57" t="str">
        <f>MID(Tabla1[[#This Row],[Aplicación]],9,4)</f>
        <v>1321</v>
      </c>
      <c r="V1448" s="54" t="str">
        <f>VLOOKUP(Tabla1[[#This Row],[PROGRAMA]],Hoja1!A:B,2,FALSE)</f>
        <v>1321. Policía municipal</v>
      </c>
      <c r="W1448" s="57" t="str">
        <f>MID(Tabla1[[#This Row],[Aplicación]],14,2)</f>
        <v>21</v>
      </c>
      <c r="X1448" s="57" t="str">
        <f>MID(Tabla1[[#This Row],[Aplicación]],14,6)</f>
        <v>214</v>
      </c>
    </row>
    <row r="1449" spans="1:24" hidden="1" x14ac:dyDescent="0.25">
      <c r="A1449" s="60">
        <v>220239000350</v>
      </c>
      <c r="B1449" s="43" t="s">
        <v>390</v>
      </c>
      <c r="C1449" s="61">
        <v>45292</v>
      </c>
      <c r="D1449" s="60">
        <v>22024001090</v>
      </c>
      <c r="E1449" s="43" t="s">
        <v>1212</v>
      </c>
      <c r="F1449" s="62">
        <v>226374.15</v>
      </c>
      <c r="G1449" s="43" t="s">
        <v>940</v>
      </c>
      <c r="H1449" s="43" t="s">
        <v>2900</v>
      </c>
      <c r="I1449" s="60">
        <v>220</v>
      </c>
      <c r="J1449" s="43" t="s">
        <v>537</v>
      </c>
      <c r="K1449" s="43" t="s">
        <v>537</v>
      </c>
      <c r="L1449" s="43" t="s">
        <v>399</v>
      </c>
      <c r="M1449" s="43" t="s">
        <v>395</v>
      </c>
      <c r="N1449" s="43" t="s">
        <v>396</v>
      </c>
      <c r="O1449" s="52" t="s">
        <v>325</v>
      </c>
      <c r="P1449" s="63" t="s">
        <v>276</v>
      </c>
      <c r="Q1449" s="57" t="str">
        <f>MID(Tabla1[[#This Row],[Aplicación]],14,1)</f>
        <v>2</v>
      </c>
      <c r="R1449" s="35" t="s">
        <v>265</v>
      </c>
      <c r="S1449" s="57" t="str">
        <f>MID(Tabla1[[#This Row],[Aplicación]],6,2)</f>
        <v>02</v>
      </c>
      <c r="T1449" s="54" t="str">
        <f>VLOOKUP(Tabla1[[#This Row],[AREA]],Hoja1!A:B,2,FALSE)</f>
        <v>02. Urbanismo y vivienda</v>
      </c>
      <c r="U1449" s="57" t="str">
        <f>MID(Tabla1[[#This Row],[Aplicación]],9,4)</f>
        <v>9331</v>
      </c>
      <c r="V1449" s="54" t="str">
        <f>VLOOKUP(Tabla1[[#This Row],[PROGRAMA]],Hoja1!A:B,2,FALSE)</f>
        <v>9331. Gestión del patrimonio</v>
      </c>
      <c r="W1449" s="57" t="str">
        <f>MID(Tabla1[[#This Row],[Aplicación]],14,2)</f>
        <v>22</v>
      </c>
      <c r="X1449" s="57" t="str">
        <f>MID(Tabla1[[#This Row],[Aplicación]],14,6)</f>
        <v>224</v>
      </c>
    </row>
    <row r="1450" spans="1:24" hidden="1" x14ac:dyDescent="0.25">
      <c r="A1450" s="60">
        <v>220240006942</v>
      </c>
      <c r="B1450" s="43" t="s">
        <v>702</v>
      </c>
      <c r="C1450" s="61">
        <v>45369</v>
      </c>
      <c r="D1450" s="60">
        <v>22024001011</v>
      </c>
      <c r="E1450" s="43" t="s">
        <v>1423</v>
      </c>
      <c r="F1450" s="62">
        <v>131.81</v>
      </c>
      <c r="G1450" s="43" t="s">
        <v>283</v>
      </c>
      <c r="H1450" s="43" t="s">
        <v>2901</v>
      </c>
      <c r="I1450" s="60">
        <v>300</v>
      </c>
      <c r="J1450" s="43" t="s">
        <v>398</v>
      </c>
      <c r="K1450" s="43" t="s">
        <v>398</v>
      </c>
      <c r="L1450" s="43" t="s">
        <v>413</v>
      </c>
      <c r="M1450" s="43" t="s">
        <v>395</v>
      </c>
      <c r="N1450" s="43" t="s">
        <v>396</v>
      </c>
      <c r="O1450" s="52" t="s">
        <v>325</v>
      </c>
      <c r="P1450" s="63" t="s">
        <v>276</v>
      </c>
      <c r="Q1450" s="57" t="str">
        <f>MID(Tabla1[[#This Row],[Aplicación]],14,1)</f>
        <v>2</v>
      </c>
      <c r="R1450" s="35" t="s">
        <v>265</v>
      </c>
      <c r="S1450" s="57" t="str">
        <f>MID(Tabla1[[#This Row],[Aplicación]],6,2)</f>
        <v>11</v>
      </c>
      <c r="T1450" s="54" t="str">
        <f>VLOOKUP(Tabla1[[#This Row],[AREA]],Hoja1!A:B,2,FALSE)</f>
        <v>11. Salud pública y seguridad ciudadana</v>
      </c>
      <c r="U1450" s="57" t="str">
        <f>MID(Tabla1[[#This Row],[Aplicación]],9,4)</f>
        <v>1321</v>
      </c>
      <c r="V1450" s="54" t="str">
        <f>VLOOKUP(Tabla1[[#This Row],[PROGRAMA]],Hoja1!A:B,2,FALSE)</f>
        <v>1321. Policía municipal</v>
      </c>
      <c r="W1450" s="57" t="str">
        <f>MID(Tabla1[[#This Row],[Aplicación]],14,2)</f>
        <v>21</v>
      </c>
      <c r="X1450" s="57" t="str">
        <f>MID(Tabla1[[#This Row],[Aplicación]],14,6)</f>
        <v>214</v>
      </c>
    </row>
    <row r="1451" spans="1:24" hidden="1" x14ac:dyDescent="0.25">
      <c r="A1451" s="60">
        <v>220239000488</v>
      </c>
      <c r="B1451" s="43" t="s">
        <v>390</v>
      </c>
      <c r="C1451" s="61">
        <v>45292</v>
      </c>
      <c r="D1451" s="60">
        <v>22024001118</v>
      </c>
      <c r="E1451" s="43" t="s">
        <v>1189</v>
      </c>
      <c r="F1451" s="62">
        <v>237160</v>
      </c>
      <c r="G1451" s="43" t="s">
        <v>520</v>
      </c>
      <c r="H1451" s="43" t="s">
        <v>2902</v>
      </c>
      <c r="I1451" s="60">
        <v>220</v>
      </c>
      <c r="J1451" s="43" t="s">
        <v>398</v>
      </c>
      <c r="K1451" s="43" t="s">
        <v>398</v>
      </c>
      <c r="L1451" s="43" t="s">
        <v>399</v>
      </c>
      <c r="M1451" s="43" t="s">
        <v>395</v>
      </c>
      <c r="N1451" s="43" t="s">
        <v>396</v>
      </c>
      <c r="O1451" s="52" t="s">
        <v>321</v>
      </c>
      <c r="P1451" s="63" t="s">
        <v>276</v>
      </c>
      <c r="Q1451" s="57" t="str">
        <f>MID(Tabla1[[#This Row],[Aplicación]],14,1)</f>
        <v>2</v>
      </c>
      <c r="R1451" s="35" t="s">
        <v>265</v>
      </c>
      <c r="S1451" s="57" t="str">
        <f>MID(Tabla1[[#This Row],[Aplicación]],6,2)</f>
        <v>10</v>
      </c>
      <c r="T1451" s="54" t="str">
        <f>VLOOKUP(Tabla1[[#This Row],[AREA]],Hoja1!A:B,2,FALSE)</f>
        <v>10. Personas mayores, familia y servicios sociales</v>
      </c>
      <c r="U1451" s="57" t="str">
        <f>MID(Tabla1[[#This Row],[Aplicación]],9,4)</f>
        <v>2312</v>
      </c>
      <c r="V1451" s="54" t="str">
        <f>VLOOKUP(Tabla1[[#This Row],[PROGRAMA]],Hoja1!A:B,2,FALSE)</f>
        <v>2312. Iniciativas sociales</v>
      </c>
      <c r="W1451" s="57" t="str">
        <f>MID(Tabla1[[#This Row],[Aplicación]],14,2)</f>
        <v>22</v>
      </c>
      <c r="X1451" s="57" t="str">
        <f>MID(Tabla1[[#This Row],[Aplicación]],14,6)</f>
        <v>22799</v>
      </c>
    </row>
    <row r="1452" spans="1:24" hidden="1" x14ac:dyDescent="0.25">
      <c r="A1452" s="60">
        <v>220240006938</v>
      </c>
      <c r="B1452" s="43" t="s">
        <v>702</v>
      </c>
      <c r="C1452" s="61">
        <v>45369</v>
      </c>
      <c r="D1452" s="60">
        <v>22024001011</v>
      </c>
      <c r="E1452" s="43" t="s">
        <v>1423</v>
      </c>
      <c r="F1452" s="62">
        <v>130.86000000000001</v>
      </c>
      <c r="G1452" s="43" t="s">
        <v>283</v>
      </c>
      <c r="H1452" s="43" t="s">
        <v>2903</v>
      </c>
      <c r="I1452" s="60">
        <v>300</v>
      </c>
      <c r="J1452" s="43" t="s">
        <v>398</v>
      </c>
      <c r="K1452" s="43" t="s">
        <v>398</v>
      </c>
      <c r="L1452" s="43" t="s">
        <v>413</v>
      </c>
      <c r="M1452" s="43" t="s">
        <v>395</v>
      </c>
      <c r="N1452" s="43" t="s">
        <v>396</v>
      </c>
      <c r="O1452" s="52" t="s">
        <v>325</v>
      </c>
      <c r="P1452" s="63" t="s">
        <v>276</v>
      </c>
      <c r="Q1452" s="57" t="str">
        <f>MID(Tabla1[[#This Row],[Aplicación]],14,1)</f>
        <v>2</v>
      </c>
      <c r="R1452" s="35" t="s">
        <v>265</v>
      </c>
      <c r="S1452" s="57" t="str">
        <f>MID(Tabla1[[#This Row],[Aplicación]],6,2)</f>
        <v>11</v>
      </c>
      <c r="T1452" s="54" t="str">
        <f>VLOOKUP(Tabla1[[#This Row],[AREA]],Hoja1!A:B,2,FALSE)</f>
        <v>11. Salud pública y seguridad ciudadana</v>
      </c>
      <c r="U1452" s="57" t="str">
        <f>MID(Tabla1[[#This Row],[Aplicación]],9,4)</f>
        <v>1321</v>
      </c>
      <c r="V1452" s="54" t="str">
        <f>VLOOKUP(Tabla1[[#This Row],[PROGRAMA]],Hoja1!A:B,2,FALSE)</f>
        <v>1321. Policía municipal</v>
      </c>
      <c r="W1452" s="57" t="str">
        <f>MID(Tabla1[[#This Row],[Aplicación]],14,2)</f>
        <v>21</v>
      </c>
      <c r="X1452" s="57" t="str">
        <f>MID(Tabla1[[#This Row],[Aplicación]],14,6)</f>
        <v>214</v>
      </c>
    </row>
    <row r="1453" spans="1:24" hidden="1" x14ac:dyDescent="0.25">
      <c r="A1453" s="60">
        <v>220240006935</v>
      </c>
      <c r="B1453" s="43" t="s">
        <v>702</v>
      </c>
      <c r="C1453" s="61">
        <v>45369</v>
      </c>
      <c r="D1453" s="60">
        <v>22024001011</v>
      </c>
      <c r="E1453" s="43" t="s">
        <v>1423</v>
      </c>
      <c r="F1453" s="62">
        <v>45.41</v>
      </c>
      <c r="G1453" s="43" t="s">
        <v>283</v>
      </c>
      <c r="H1453" s="43" t="s">
        <v>2904</v>
      </c>
      <c r="I1453" s="60">
        <v>300</v>
      </c>
      <c r="J1453" s="43" t="s">
        <v>398</v>
      </c>
      <c r="K1453" s="43" t="s">
        <v>398</v>
      </c>
      <c r="L1453" s="43" t="s">
        <v>413</v>
      </c>
      <c r="M1453" s="43" t="s">
        <v>395</v>
      </c>
      <c r="N1453" s="43" t="s">
        <v>396</v>
      </c>
      <c r="O1453" s="52" t="s">
        <v>325</v>
      </c>
      <c r="P1453" s="63" t="s">
        <v>276</v>
      </c>
      <c r="Q1453" s="57" t="str">
        <f>MID(Tabla1[[#This Row],[Aplicación]],14,1)</f>
        <v>2</v>
      </c>
      <c r="R1453" s="35" t="s">
        <v>265</v>
      </c>
      <c r="S1453" s="57" t="str">
        <f>MID(Tabla1[[#This Row],[Aplicación]],6,2)</f>
        <v>11</v>
      </c>
      <c r="T1453" s="54" t="str">
        <f>VLOOKUP(Tabla1[[#This Row],[AREA]],Hoja1!A:B,2,FALSE)</f>
        <v>11. Salud pública y seguridad ciudadana</v>
      </c>
      <c r="U1453" s="57" t="str">
        <f>MID(Tabla1[[#This Row],[Aplicación]],9,4)</f>
        <v>1321</v>
      </c>
      <c r="V1453" s="54" t="str">
        <f>VLOOKUP(Tabla1[[#This Row],[PROGRAMA]],Hoja1!A:B,2,FALSE)</f>
        <v>1321. Policía municipal</v>
      </c>
      <c r="W1453" s="57" t="str">
        <f>MID(Tabla1[[#This Row],[Aplicación]],14,2)</f>
        <v>21</v>
      </c>
      <c r="X1453" s="57" t="str">
        <f>MID(Tabla1[[#This Row],[Aplicación]],14,6)</f>
        <v>214</v>
      </c>
    </row>
    <row r="1454" spans="1:24" hidden="1" x14ac:dyDescent="0.25">
      <c r="A1454" s="60">
        <v>220240003623</v>
      </c>
      <c r="B1454" s="43" t="s">
        <v>702</v>
      </c>
      <c r="C1454" s="61">
        <v>45350</v>
      </c>
      <c r="D1454" s="60">
        <v>22024001046</v>
      </c>
      <c r="E1454" s="43" t="s">
        <v>1500</v>
      </c>
      <c r="F1454" s="62">
        <v>283.14</v>
      </c>
      <c r="G1454" s="43" t="s">
        <v>835</v>
      </c>
      <c r="H1454" s="43" t="s">
        <v>2905</v>
      </c>
      <c r="I1454" s="60">
        <v>300</v>
      </c>
      <c r="J1454" s="43" t="s">
        <v>398</v>
      </c>
      <c r="K1454" s="43" t="s">
        <v>398</v>
      </c>
      <c r="L1454" s="43" t="s">
        <v>399</v>
      </c>
      <c r="M1454" s="43" t="s">
        <v>395</v>
      </c>
      <c r="N1454" s="43" t="s">
        <v>396</v>
      </c>
      <c r="O1454" s="52" t="s">
        <v>325</v>
      </c>
      <c r="P1454" s="63" t="s">
        <v>276</v>
      </c>
      <c r="Q1454" s="57" t="str">
        <f>MID(Tabla1[[#This Row],[Aplicación]],14,1)</f>
        <v>2</v>
      </c>
      <c r="R1454" s="35" t="s">
        <v>265</v>
      </c>
      <c r="S1454" s="57" t="str">
        <f>MID(Tabla1[[#This Row],[Aplicación]],6,2)</f>
        <v>11</v>
      </c>
      <c r="T1454" s="54" t="str">
        <f>VLOOKUP(Tabla1[[#This Row],[AREA]],Hoja1!A:B,2,FALSE)</f>
        <v>11. Salud pública y seguridad ciudadana</v>
      </c>
      <c r="U1454" s="57" t="str">
        <f>MID(Tabla1[[#This Row],[Aplicación]],9,4)</f>
        <v>3111</v>
      </c>
      <c r="V1454" s="54" t="str">
        <f>VLOOKUP(Tabla1[[#This Row],[PROGRAMA]],Hoja1!A:B,2,FALSE)</f>
        <v>3111. Protección de la salubridad pública</v>
      </c>
      <c r="W1454" s="57" t="str">
        <f>MID(Tabla1[[#This Row],[Aplicación]],14,2)</f>
        <v>21</v>
      </c>
      <c r="X1454" s="57" t="str">
        <f>MID(Tabla1[[#This Row],[Aplicación]],14,6)</f>
        <v>214</v>
      </c>
    </row>
    <row r="1455" spans="1:24" hidden="1" x14ac:dyDescent="0.25">
      <c r="A1455" s="60">
        <v>220239000491</v>
      </c>
      <c r="B1455" s="43" t="s">
        <v>390</v>
      </c>
      <c r="C1455" s="61">
        <v>45292</v>
      </c>
      <c r="D1455" s="60">
        <v>22024001119</v>
      </c>
      <c r="E1455" s="43" t="s">
        <v>1189</v>
      </c>
      <c r="F1455" s="62">
        <v>355736</v>
      </c>
      <c r="G1455" s="43" t="s">
        <v>520</v>
      </c>
      <c r="H1455" s="43" t="s">
        <v>2906</v>
      </c>
      <c r="I1455" s="60">
        <v>220</v>
      </c>
      <c r="J1455" s="43" t="s">
        <v>398</v>
      </c>
      <c r="K1455" s="43" t="s">
        <v>398</v>
      </c>
      <c r="L1455" s="43" t="s">
        <v>399</v>
      </c>
      <c r="M1455" s="43" t="s">
        <v>395</v>
      </c>
      <c r="N1455" s="43" t="s">
        <v>396</v>
      </c>
      <c r="O1455" s="52" t="s">
        <v>321</v>
      </c>
      <c r="P1455" s="63" t="s">
        <v>276</v>
      </c>
      <c r="Q1455" s="57" t="str">
        <f>MID(Tabla1[[#This Row],[Aplicación]],14,1)</f>
        <v>2</v>
      </c>
      <c r="R1455" s="35" t="s">
        <v>265</v>
      </c>
      <c r="S1455" s="57" t="str">
        <f>MID(Tabla1[[#This Row],[Aplicación]],6,2)</f>
        <v>10</v>
      </c>
      <c r="T1455" s="54" t="str">
        <f>VLOOKUP(Tabla1[[#This Row],[AREA]],Hoja1!A:B,2,FALSE)</f>
        <v>10. Personas mayores, familia y servicios sociales</v>
      </c>
      <c r="U1455" s="57" t="str">
        <f>MID(Tabla1[[#This Row],[Aplicación]],9,4)</f>
        <v>2312</v>
      </c>
      <c r="V1455" s="54" t="str">
        <f>VLOOKUP(Tabla1[[#This Row],[PROGRAMA]],Hoja1!A:B,2,FALSE)</f>
        <v>2312. Iniciativas sociales</v>
      </c>
      <c r="W1455" s="57" t="str">
        <f>MID(Tabla1[[#This Row],[Aplicación]],14,2)</f>
        <v>22</v>
      </c>
      <c r="X1455" s="57" t="str">
        <f>MID(Tabla1[[#This Row],[Aplicación]],14,6)</f>
        <v>22799</v>
      </c>
    </row>
    <row r="1456" spans="1:24" hidden="1" x14ac:dyDescent="0.25">
      <c r="A1456" s="60">
        <v>220240007857</v>
      </c>
      <c r="B1456" s="43" t="s">
        <v>702</v>
      </c>
      <c r="C1456" s="61">
        <v>45372</v>
      </c>
      <c r="D1456" s="60">
        <v>22024000464</v>
      </c>
      <c r="E1456" s="43" t="s">
        <v>1366</v>
      </c>
      <c r="F1456" s="62">
        <v>308.55</v>
      </c>
      <c r="G1456" s="43" t="s">
        <v>836</v>
      </c>
      <c r="H1456" s="43" t="s">
        <v>2907</v>
      </c>
      <c r="I1456" s="60">
        <v>300</v>
      </c>
      <c r="J1456" s="43" t="s">
        <v>592</v>
      </c>
      <c r="K1456" s="43" t="s">
        <v>398</v>
      </c>
      <c r="L1456" s="43" t="s">
        <v>399</v>
      </c>
      <c r="M1456" s="43" t="s">
        <v>395</v>
      </c>
      <c r="N1456" s="43" t="s">
        <v>396</v>
      </c>
      <c r="O1456" s="52" t="s">
        <v>325</v>
      </c>
      <c r="P1456" s="63" t="s">
        <v>276</v>
      </c>
      <c r="Q1456" s="57" t="str">
        <f>MID(Tabla1[[#This Row],[Aplicación]],14,1)</f>
        <v>2</v>
      </c>
      <c r="R1456" s="35" t="s">
        <v>265</v>
      </c>
      <c r="S1456" s="57" t="str">
        <f>MID(Tabla1[[#This Row],[Aplicación]],6,2)</f>
        <v>11</v>
      </c>
      <c r="T1456" s="54" t="str">
        <f>VLOOKUP(Tabla1[[#This Row],[AREA]],Hoja1!A:B,2,FALSE)</f>
        <v>11. Salud pública y seguridad ciudadana</v>
      </c>
      <c r="U1456" s="57" t="str">
        <f>MID(Tabla1[[#This Row],[Aplicación]],9,4)</f>
        <v>1631</v>
      </c>
      <c r="V1456" s="54" t="str">
        <f>VLOOKUP(Tabla1[[#This Row],[PROGRAMA]],Hoja1!A:B,2,FALSE)</f>
        <v>1631. Limpieza viaria</v>
      </c>
      <c r="W1456" s="57" t="str">
        <f>MID(Tabla1[[#This Row],[Aplicación]],14,2)</f>
        <v>21</v>
      </c>
      <c r="X1456" s="57" t="str">
        <f>MID(Tabla1[[#This Row],[Aplicación]],14,6)</f>
        <v>214</v>
      </c>
    </row>
    <row r="1457" spans="1:24" hidden="1" x14ac:dyDescent="0.25">
      <c r="A1457" s="60">
        <v>220239000480</v>
      </c>
      <c r="B1457" s="43" t="s">
        <v>390</v>
      </c>
      <c r="C1457" s="61">
        <v>45292</v>
      </c>
      <c r="D1457" s="60">
        <v>22024003076</v>
      </c>
      <c r="E1457" s="43" t="s">
        <v>1142</v>
      </c>
      <c r="F1457" s="62">
        <v>4809875.33</v>
      </c>
      <c r="G1457" s="43" t="s">
        <v>1041</v>
      </c>
      <c r="H1457" s="43" t="s">
        <v>1502</v>
      </c>
      <c r="I1457" s="60">
        <v>220</v>
      </c>
      <c r="J1457" s="43" t="s">
        <v>398</v>
      </c>
      <c r="K1457" s="43" t="s">
        <v>398</v>
      </c>
      <c r="L1457" s="43" t="s">
        <v>401</v>
      </c>
      <c r="M1457" s="43" t="s">
        <v>395</v>
      </c>
      <c r="N1457" s="43" t="s">
        <v>396</v>
      </c>
      <c r="O1457" s="52" t="s">
        <v>321</v>
      </c>
      <c r="P1457" s="63" t="s">
        <v>276</v>
      </c>
      <c r="Q1457" s="57">
        <v>6</v>
      </c>
      <c r="R1457" s="35" t="s">
        <v>266</v>
      </c>
      <c r="S1457" s="57" t="str">
        <f>MID(Tabla1[[#This Row],[Aplicación]],6,2)</f>
        <v>02</v>
      </c>
      <c r="T1457" s="54" t="str">
        <f>VLOOKUP(Tabla1[[#This Row],[AREA]],Hoja1!A:B,2,FALSE)</f>
        <v>02. Urbanismo y vivienda</v>
      </c>
      <c r="U1457" s="57">
        <v>9332</v>
      </c>
      <c r="V1457" s="54" t="str">
        <f>VLOOKUP(Tabla1[[#This Row],[PROGRAMA]],Hoja1!A:B,2,FALSE)</f>
        <v>9332. Mantenimiento de edificios e instalaciones municipales</v>
      </c>
      <c r="W1457" s="57">
        <v>63</v>
      </c>
      <c r="X1457" s="57">
        <v>632</v>
      </c>
    </row>
    <row r="1458" spans="1:24" hidden="1" x14ac:dyDescent="0.25">
      <c r="A1458" s="60">
        <v>220239000008</v>
      </c>
      <c r="B1458" s="43" t="s">
        <v>390</v>
      </c>
      <c r="C1458" s="61">
        <v>45292</v>
      </c>
      <c r="D1458" s="60">
        <v>22024003126</v>
      </c>
      <c r="E1458" s="43" t="s">
        <v>1143</v>
      </c>
      <c r="F1458" s="62">
        <v>3750000</v>
      </c>
      <c r="G1458" s="43" t="s">
        <v>411</v>
      </c>
      <c r="H1458" s="43" t="s">
        <v>757</v>
      </c>
      <c r="I1458" s="60">
        <v>220</v>
      </c>
      <c r="J1458" s="43" t="s">
        <v>398</v>
      </c>
      <c r="K1458" s="43" t="s">
        <v>398</v>
      </c>
      <c r="L1458" s="43" t="s">
        <v>399</v>
      </c>
      <c r="M1458" s="43" t="s">
        <v>395</v>
      </c>
      <c r="N1458" s="43" t="s">
        <v>396</v>
      </c>
      <c r="O1458" s="52" t="s">
        <v>321</v>
      </c>
      <c r="P1458" s="63" t="s">
        <v>276</v>
      </c>
      <c r="Q1458" s="57" t="str">
        <f>MID(Tabla1[[#This Row],[Aplicación]],14,1)</f>
        <v>6</v>
      </c>
      <c r="R1458" s="35" t="s">
        <v>266</v>
      </c>
      <c r="S1458" s="57" t="str">
        <f>MID(Tabla1[[#This Row],[Aplicación]],6,2)</f>
        <v>08</v>
      </c>
      <c r="T1458" s="54" t="str">
        <f>VLOOKUP(Tabla1[[#This Row],[AREA]],Hoja1!A:B,2,FALSE)</f>
        <v>08. Tráfico y movilidad</v>
      </c>
      <c r="U1458" s="57" t="str">
        <f>MID(Tabla1[[#This Row],[Aplicación]],9,4)</f>
        <v>1532</v>
      </c>
      <c r="V1458" s="54" t="str">
        <f>VLOOKUP(Tabla1[[#This Row],[PROGRAMA]],Hoja1!A:B,2,FALSE)</f>
        <v>1532. Pavimentación vias públicas y otros servicios urbanísticos</v>
      </c>
      <c r="W1458" s="57" t="str">
        <f>MID(Tabla1[[#This Row],[Aplicación]],14,2)</f>
        <v>61</v>
      </c>
      <c r="X1458" s="57" t="str">
        <f>MID(Tabla1[[#This Row],[Aplicación]],14,6)</f>
        <v>619</v>
      </c>
    </row>
    <row r="1459" spans="1:24" hidden="1" x14ac:dyDescent="0.25">
      <c r="A1459" s="60">
        <v>220239000010</v>
      </c>
      <c r="B1459" s="43" t="s">
        <v>390</v>
      </c>
      <c r="C1459" s="61">
        <v>45292</v>
      </c>
      <c r="D1459" s="60">
        <v>22024003128</v>
      </c>
      <c r="E1459" s="43" t="s">
        <v>1143</v>
      </c>
      <c r="F1459" s="62">
        <v>2500000</v>
      </c>
      <c r="G1459" s="43" t="s">
        <v>759</v>
      </c>
      <c r="H1459" s="43" t="s">
        <v>760</v>
      </c>
      <c r="I1459" s="60">
        <v>220</v>
      </c>
      <c r="J1459" s="43" t="s">
        <v>398</v>
      </c>
      <c r="K1459" s="43" t="s">
        <v>398</v>
      </c>
      <c r="L1459" s="43" t="s">
        <v>399</v>
      </c>
      <c r="M1459" s="43" t="s">
        <v>395</v>
      </c>
      <c r="N1459" s="43" t="s">
        <v>396</v>
      </c>
      <c r="O1459" s="52" t="s">
        <v>321</v>
      </c>
      <c r="P1459" s="63" t="s">
        <v>276</v>
      </c>
      <c r="Q1459" s="57" t="str">
        <f>MID(Tabla1[[#This Row],[Aplicación]],14,1)</f>
        <v>6</v>
      </c>
      <c r="R1459" s="35" t="s">
        <v>266</v>
      </c>
      <c r="S1459" s="57" t="str">
        <f>MID(Tabla1[[#This Row],[Aplicación]],6,2)</f>
        <v>08</v>
      </c>
      <c r="T1459" s="54" t="str">
        <f>VLOOKUP(Tabla1[[#This Row],[AREA]],Hoja1!A:B,2,FALSE)</f>
        <v>08. Tráfico y movilidad</v>
      </c>
      <c r="U1459" s="57" t="str">
        <f>MID(Tabla1[[#This Row],[Aplicación]],9,4)</f>
        <v>1532</v>
      </c>
      <c r="V1459" s="54" t="str">
        <f>VLOOKUP(Tabla1[[#This Row],[PROGRAMA]],Hoja1!A:B,2,FALSE)</f>
        <v>1532. Pavimentación vias públicas y otros servicios urbanísticos</v>
      </c>
      <c r="W1459" s="57" t="str">
        <f>MID(Tabla1[[#This Row],[Aplicación]],14,2)</f>
        <v>61</v>
      </c>
      <c r="X1459" s="57" t="str">
        <f>MID(Tabla1[[#This Row],[Aplicación]],14,6)</f>
        <v>619</v>
      </c>
    </row>
    <row r="1460" spans="1:24" hidden="1" x14ac:dyDescent="0.25">
      <c r="A1460" s="44">
        <v>220239000517</v>
      </c>
      <c r="B1460" s="45" t="s">
        <v>390</v>
      </c>
      <c r="C1460" s="50">
        <v>45292</v>
      </c>
      <c r="D1460" s="44">
        <v>22024003179</v>
      </c>
      <c r="E1460" s="45" t="s">
        <v>1146</v>
      </c>
      <c r="F1460" s="51">
        <v>2089086</v>
      </c>
      <c r="G1460" s="45" t="s">
        <v>402</v>
      </c>
      <c r="H1460" s="45" t="s">
        <v>1504</v>
      </c>
      <c r="I1460" s="44">
        <v>220</v>
      </c>
      <c r="J1460" s="45" t="s">
        <v>403</v>
      </c>
      <c r="K1460" s="45" t="s">
        <v>393</v>
      </c>
      <c r="L1460" s="45" t="s">
        <v>399</v>
      </c>
      <c r="M1460" s="45" t="s">
        <v>395</v>
      </c>
      <c r="N1460" s="45" t="s">
        <v>396</v>
      </c>
      <c r="O1460" s="52" t="s">
        <v>321</v>
      </c>
      <c r="P1460" s="63" t="s">
        <v>276</v>
      </c>
      <c r="Q1460" s="57" t="str">
        <f>MID(Tabla1[[#This Row],[Aplicación]],14,1)</f>
        <v>6</v>
      </c>
      <c r="R1460" s="35" t="s">
        <v>266</v>
      </c>
      <c r="S1460" s="57" t="str">
        <f>MID(Tabla1[[#This Row],[Aplicación]],6,2)</f>
        <v>07</v>
      </c>
      <c r="T1460" s="54" t="str">
        <f>VLOOKUP(Tabla1[[#This Row],[AREA]],Hoja1!A:B,2,FALSE)</f>
        <v>07. Medio ambiente</v>
      </c>
      <c r="U1460" s="57" t="str">
        <f>MID(Tabla1[[#This Row],[Aplicación]],9,4)</f>
        <v>1711</v>
      </c>
      <c r="V1460" s="54" t="str">
        <f>VLOOKUP(Tabla1[[#This Row],[PROGRAMA]],Hoja1!A:B,2,FALSE)</f>
        <v>1711. Parques y jardines</v>
      </c>
      <c r="W1460" s="57" t="str">
        <f>MID(Tabla1[[#This Row],[Aplicación]],14,2)</f>
        <v>61</v>
      </c>
      <c r="X1460" s="57" t="str">
        <f>MID(Tabla1[[#This Row],[Aplicación]],14,6)</f>
        <v>610</v>
      </c>
    </row>
    <row r="1461" spans="1:24" hidden="1" x14ac:dyDescent="0.25">
      <c r="A1461" s="60">
        <v>220220010179</v>
      </c>
      <c r="B1461" s="43" t="s">
        <v>390</v>
      </c>
      <c r="C1461" s="61">
        <v>45350</v>
      </c>
      <c r="D1461" s="60">
        <v>22022002654</v>
      </c>
      <c r="E1461" s="43" t="s">
        <v>1148</v>
      </c>
      <c r="F1461" s="62">
        <v>5793.57</v>
      </c>
      <c r="G1461" s="43" t="s">
        <v>636</v>
      </c>
      <c r="H1461" s="43" t="s">
        <v>913</v>
      </c>
      <c r="I1461" s="60">
        <v>220</v>
      </c>
      <c r="J1461" s="43" t="s">
        <v>637</v>
      </c>
      <c r="K1461" s="43" t="s">
        <v>537</v>
      </c>
      <c r="L1461" s="43" t="s">
        <v>399</v>
      </c>
      <c r="M1461" s="43" t="s">
        <v>395</v>
      </c>
      <c r="N1461" s="43" t="s">
        <v>396</v>
      </c>
      <c r="O1461" s="52" t="s">
        <v>325</v>
      </c>
      <c r="P1461" s="63" t="s">
        <v>276</v>
      </c>
      <c r="Q1461" s="57" t="str">
        <f>MID(Tabla1[[#This Row],[Aplicación]],14,1)</f>
        <v>6</v>
      </c>
      <c r="R1461" s="35" t="s">
        <v>266</v>
      </c>
      <c r="S1461" s="57" t="str">
        <f>MID(Tabla1[[#This Row],[Aplicación]],6,2)</f>
        <v>03</v>
      </c>
      <c r="T1461" s="54" t="str">
        <f>VLOOKUP(Tabla1[[#This Row],[AREA]],Hoja1!A:B,2,FALSE)</f>
        <v>03. Participación ciudadana y deportes</v>
      </c>
      <c r="U1461" s="57" t="str">
        <f>MID(Tabla1[[#This Row],[Aplicación]],9,4)</f>
        <v>9241</v>
      </c>
      <c r="V1461" s="54" t="str">
        <f>VLOOKUP(Tabla1[[#This Row],[PROGRAMA]],Hoja1!A:B,2,FALSE)</f>
        <v>9241. Participación ciudadana</v>
      </c>
      <c r="W1461" s="57" t="str">
        <f>MID(Tabla1[[#This Row],[Aplicación]],14,2)</f>
        <v>63</v>
      </c>
      <c r="X1461" s="57" t="str">
        <f>MID(Tabla1[[#This Row],[Aplicación]],14,6)</f>
        <v>632</v>
      </c>
    </row>
    <row r="1462" spans="1:24" hidden="1" x14ac:dyDescent="0.25">
      <c r="A1462" s="60">
        <v>220239000009</v>
      </c>
      <c r="B1462" s="43" t="s">
        <v>390</v>
      </c>
      <c r="C1462" s="61">
        <v>45292</v>
      </c>
      <c r="D1462" s="60">
        <v>22024003127</v>
      </c>
      <c r="E1462" s="43" t="s">
        <v>1143</v>
      </c>
      <c r="F1462" s="62">
        <v>1625000</v>
      </c>
      <c r="G1462" s="43" t="s">
        <v>411</v>
      </c>
      <c r="H1462" s="43" t="s">
        <v>758</v>
      </c>
      <c r="I1462" s="60">
        <v>220</v>
      </c>
      <c r="J1462" s="43" t="s">
        <v>398</v>
      </c>
      <c r="K1462" s="43" t="s">
        <v>398</v>
      </c>
      <c r="L1462" s="43" t="s">
        <v>399</v>
      </c>
      <c r="M1462" s="43" t="s">
        <v>395</v>
      </c>
      <c r="N1462" s="43" t="s">
        <v>396</v>
      </c>
      <c r="O1462" s="52" t="s">
        <v>321</v>
      </c>
      <c r="P1462" s="63" t="s">
        <v>276</v>
      </c>
      <c r="Q1462" s="57" t="str">
        <f>MID(Tabla1[[#This Row],[Aplicación]],14,1)</f>
        <v>6</v>
      </c>
      <c r="R1462" s="35" t="s">
        <v>266</v>
      </c>
      <c r="S1462" s="57" t="str">
        <f>MID(Tabla1[[#This Row],[Aplicación]],6,2)</f>
        <v>08</v>
      </c>
      <c r="T1462" s="54" t="str">
        <f>VLOOKUP(Tabla1[[#This Row],[AREA]],Hoja1!A:B,2,FALSE)</f>
        <v>08. Tráfico y movilidad</v>
      </c>
      <c r="U1462" s="57" t="str">
        <f>MID(Tabla1[[#This Row],[Aplicación]],9,4)</f>
        <v>1532</v>
      </c>
      <c r="V1462" s="54" t="str">
        <f>VLOOKUP(Tabla1[[#This Row],[PROGRAMA]],Hoja1!A:B,2,FALSE)</f>
        <v>1532. Pavimentación vias públicas y otros servicios urbanísticos</v>
      </c>
      <c r="W1462" s="57" t="str">
        <f>MID(Tabla1[[#This Row],[Aplicación]],14,2)</f>
        <v>61</v>
      </c>
      <c r="X1462" s="57" t="str">
        <f>MID(Tabla1[[#This Row],[Aplicación]],14,6)</f>
        <v>619</v>
      </c>
    </row>
    <row r="1463" spans="1:24" hidden="1" x14ac:dyDescent="0.25">
      <c r="A1463" s="44">
        <v>220239000135</v>
      </c>
      <c r="B1463" s="45" t="s">
        <v>390</v>
      </c>
      <c r="C1463" s="50">
        <v>45292</v>
      </c>
      <c r="D1463" s="44">
        <v>22024003092</v>
      </c>
      <c r="E1463" s="45" t="s">
        <v>1146</v>
      </c>
      <c r="F1463" s="51">
        <v>1355166.35</v>
      </c>
      <c r="G1463" s="45" t="s">
        <v>941</v>
      </c>
      <c r="H1463" s="45" t="s">
        <v>1507</v>
      </c>
      <c r="I1463" s="44">
        <v>220</v>
      </c>
      <c r="J1463" s="45" t="s">
        <v>393</v>
      </c>
      <c r="K1463" s="45" t="s">
        <v>393</v>
      </c>
      <c r="L1463" s="45" t="s">
        <v>399</v>
      </c>
      <c r="M1463" s="45" t="s">
        <v>395</v>
      </c>
      <c r="N1463" s="45" t="s">
        <v>396</v>
      </c>
      <c r="O1463" s="52" t="s">
        <v>321</v>
      </c>
      <c r="P1463" s="63" t="s">
        <v>276</v>
      </c>
      <c r="Q1463" s="57" t="str">
        <f>MID(Tabla1[[#This Row],[Aplicación]],14,1)</f>
        <v>6</v>
      </c>
      <c r="R1463" s="35" t="s">
        <v>266</v>
      </c>
      <c r="S1463" s="57" t="str">
        <f>MID(Tabla1[[#This Row],[Aplicación]],6,2)</f>
        <v>07</v>
      </c>
      <c r="T1463" s="54" t="str">
        <f>VLOOKUP(Tabla1[[#This Row],[AREA]],Hoja1!A:B,2,FALSE)</f>
        <v>07. Medio ambiente</v>
      </c>
      <c r="U1463" s="57" t="str">
        <f>MID(Tabla1[[#This Row],[Aplicación]],9,4)</f>
        <v>1711</v>
      </c>
      <c r="V1463" s="54" t="str">
        <f>VLOOKUP(Tabla1[[#This Row],[PROGRAMA]],Hoja1!A:B,2,FALSE)</f>
        <v>1711. Parques y jardines</v>
      </c>
      <c r="W1463" s="57" t="str">
        <f>MID(Tabla1[[#This Row],[Aplicación]],14,2)</f>
        <v>61</v>
      </c>
      <c r="X1463" s="57" t="str">
        <f>MID(Tabla1[[#This Row],[Aplicación]],14,6)</f>
        <v>610</v>
      </c>
    </row>
    <row r="1464" spans="1:24" hidden="1" x14ac:dyDescent="0.25">
      <c r="A1464" s="44">
        <v>220239000134</v>
      </c>
      <c r="B1464" s="45" t="s">
        <v>390</v>
      </c>
      <c r="C1464" s="50">
        <v>45292</v>
      </c>
      <c r="D1464" s="44">
        <v>22024003091</v>
      </c>
      <c r="E1464" s="45" t="s">
        <v>1146</v>
      </c>
      <c r="F1464" s="51">
        <v>1338770.77</v>
      </c>
      <c r="G1464" s="45" t="s">
        <v>942</v>
      </c>
      <c r="H1464" s="45" t="s">
        <v>1508</v>
      </c>
      <c r="I1464" s="44">
        <v>220</v>
      </c>
      <c r="J1464" s="45" t="s">
        <v>599</v>
      </c>
      <c r="K1464" s="45" t="s">
        <v>599</v>
      </c>
      <c r="L1464" s="45" t="s">
        <v>399</v>
      </c>
      <c r="M1464" s="45" t="s">
        <v>395</v>
      </c>
      <c r="N1464" s="45" t="s">
        <v>396</v>
      </c>
      <c r="O1464" s="52" t="s">
        <v>321</v>
      </c>
      <c r="P1464" s="63" t="s">
        <v>276</v>
      </c>
      <c r="Q1464" s="57" t="str">
        <f>MID(Tabla1[[#This Row],[Aplicación]],14,1)</f>
        <v>6</v>
      </c>
      <c r="R1464" s="35" t="s">
        <v>266</v>
      </c>
      <c r="S1464" s="57" t="str">
        <f>MID(Tabla1[[#This Row],[Aplicación]],6,2)</f>
        <v>07</v>
      </c>
      <c r="T1464" s="54" t="str">
        <f>VLOOKUP(Tabla1[[#This Row],[AREA]],Hoja1!A:B,2,FALSE)</f>
        <v>07. Medio ambiente</v>
      </c>
      <c r="U1464" s="57" t="str">
        <f>MID(Tabla1[[#This Row],[Aplicación]],9,4)</f>
        <v>1711</v>
      </c>
      <c r="V1464" s="54" t="str">
        <f>VLOOKUP(Tabla1[[#This Row],[PROGRAMA]],Hoja1!A:B,2,FALSE)</f>
        <v>1711. Parques y jardines</v>
      </c>
      <c r="W1464" s="57" t="str">
        <f>MID(Tabla1[[#This Row],[Aplicación]],14,2)</f>
        <v>61</v>
      </c>
      <c r="X1464" s="57" t="str">
        <f>MID(Tabla1[[#This Row],[Aplicación]],14,6)</f>
        <v>610</v>
      </c>
    </row>
    <row r="1465" spans="1:24" hidden="1" x14ac:dyDescent="0.25">
      <c r="A1465" s="44">
        <v>220229000069</v>
      </c>
      <c r="B1465" s="45" t="s">
        <v>390</v>
      </c>
      <c r="C1465" s="50">
        <v>45350</v>
      </c>
      <c r="D1465" s="44">
        <v>22023000878</v>
      </c>
      <c r="E1465" s="45" t="s">
        <v>1148</v>
      </c>
      <c r="F1465" s="51">
        <v>1634.94</v>
      </c>
      <c r="G1465" s="45" t="s">
        <v>636</v>
      </c>
      <c r="H1465" s="45" t="s">
        <v>639</v>
      </c>
      <c r="I1465" s="44">
        <v>220</v>
      </c>
      <c r="J1465" s="45" t="s">
        <v>637</v>
      </c>
      <c r="K1465" s="45" t="s">
        <v>537</v>
      </c>
      <c r="L1465" s="45" t="s">
        <v>399</v>
      </c>
      <c r="M1465" s="45" t="s">
        <v>395</v>
      </c>
      <c r="N1465" s="45" t="s">
        <v>396</v>
      </c>
      <c r="O1465" s="52" t="s">
        <v>325</v>
      </c>
      <c r="P1465" s="63" t="s">
        <v>276</v>
      </c>
      <c r="Q1465" s="57" t="str">
        <f>MID(Tabla1[[#This Row],[Aplicación]],14,1)</f>
        <v>6</v>
      </c>
      <c r="R1465" s="35" t="s">
        <v>266</v>
      </c>
      <c r="S1465" s="57" t="str">
        <f>MID(Tabla1[[#This Row],[Aplicación]],6,2)</f>
        <v>03</v>
      </c>
      <c r="T1465" s="54" t="str">
        <f>VLOOKUP(Tabla1[[#This Row],[AREA]],Hoja1!A:B,2,FALSE)</f>
        <v>03. Participación ciudadana y deportes</v>
      </c>
      <c r="U1465" s="57" t="str">
        <f>MID(Tabla1[[#This Row],[Aplicación]],9,4)</f>
        <v>9241</v>
      </c>
      <c r="V1465" s="54" t="str">
        <f>VLOOKUP(Tabla1[[#This Row],[PROGRAMA]],Hoja1!A:B,2,FALSE)</f>
        <v>9241. Participación ciudadana</v>
      </c>
      <c r="W1465" s="57" t="str">
        <f>MID(Tabla1[[#This Row],[Aplicación]],14,2)</f>
        <v>63</v>
      </c>
      <c r="X1465" s="57" t="str">
        <f>MID(Tabla1[[#This Row],[Aplicación]],14,6)</f>
        <v>632</v>
      </c>
    </row>
    <row r="1466" spans="1:24" hidden="1" x14ac:dyDescent="0.25">
      <c r="A1466" s="60">
        <v>220230035065</v>
      </c>
      <c r="B1466" s="43" t="s">
        <v>390</v>
      </c>
      <c r="C1466" s="61">
        <v>45350</v>
      </c>
      <c r="D1466" s="60">
        <v>22023003747</v>
      </c>
      <c r="E1466" s="43" t="s">
        <v>1148</v>
      </c>
      <c r="F1466" s="62">
        <v>203.08</v>
      </c>
      <c r="G1466" s="43" t="s">
        <v>636</v>
      </c>
      <c r="H1466" s="43" t="s">
        <v>1021</v>
      </c>
      <c r="I1466" s="60">
        <v>220</v>
      </c>
      <c r="J1466" s="43" t="s">
        <v>637</v>
      </c>
      <c r="K1466" s="43" t="s">
        <v>537</v>
      </c>
      <c r="L1466" s="43" t="s">
        <v>399</v>
      </c>
      <c r="M1466" s="43" t="s">
        <v>395</v>
      </c>
      <c r="N1466" s="43" t="s">
        <v>396</v>
      </c>
      <c r="O1466" s="52" t="s">
        <v>325</v>
      </c>
      <c r="P1466" s="63" t="s">
        <v>276</v>
      </c>
      <c r="Q1466" s="57" t="str">
        <f>MID(Tabla1[[#This Row],[Aplicación]],14,1)</f>
        <v>6</v>
      </c>
      <c r="R1466" s="35" t="s">
        <v>266</v>
      </c>
      <c r="S1466" s="57" t="str">
        <f>MID(Tabla1[[#This Row],[Aplicación]],6,2)</f>
        <v>03</v>
      </c>
      <c r="T1466" s="54" t="str">
        <f>VLOOKUP(Tabla1[[#This Row],[AREA]],Hoja1!A:B,2,FALSE)</f>
        <v>03. Participación ciudadana y deportes</v>
      </c>
      <c r="U1466" s="57" t="str">
        <f>MID(Tabla1[[#This Row],[Aplicación]],9,4)</f>
        <v>9241</v>
      </c>
      <c r="V1466" s="54" t="str">
        <f>VLOOKUP(Tabla1[[#This Row],[PROGRAMA]],Hoja1!A:B,2,FALSE)</f>
        <v>9241. Participación ciudadana</v>
      </c>
      <c r="W1466" s="57" t="str">
        <f>MID(Tabla1[[#This Row],[Aplicación]],14,2)</f>
        <v>63</v>
      </c>
      <c r="X1466" s="57" t="str">
        <f>MID(Tabla1[[#This Row],[Aplicación]],14,6)</f>
        <v>632</v>
      </c>
    </row>
    <row r="1467" spans="1:24" hidden="1" x14ac:dyDescent="0.25">
      <c r="A1467" s="44">
        <v>220219000880</v>
      </c>
      <c r="B1467" s="45" t="s">
        <v>390</v>
      </c>
      <c r="C1467" s="50">
        <v>45292</v>
      </c>
      <c r="D1467" s="44">
        <v>22024002879</v>
      </c>
      <c r="E1467" s="45" t="s">
        <v>1149</v>
      </c>
      <c r="F1467" s="51">
        <v>1203078.6299999999</v>
      </c>
      <c r="G1467" s="45" t="s">
        <v>404</v>
      </c>
      <c r="H1467" s="45" t="s">
        <v>405</v>
      </c>
      <c r="I1467" s="44">
        <v>220</v>
      </c>
      <c r="J1467" s="45" t="s">
        <v>403</v>
      </c>
      <c r="K1467" s="45" t="s">
        <v>393</v>
      </c>
      <c r="L1467" s="45" t="s">
        <v>399</v>
      </c>
      <c r="M1467" s="45" t="s">
        <v>395</v>
      </c>
      <c r="N1467" s="45" t="s">
        <v>396</v>
      </c>
      <c r="O1467" s="52" t="s">
        <v>321</v>
      </c>
      <c r="P1467" s="63" t="s">
        <v>276</v>
      </c>
      <c r="Q1467" s="57" t="str">
        <f>MID(Tabla1[[#This Row],[Aplicación]],14,1)</f>
        <v>6</v>
      </c>
      <c r="R1467" s="35" t="s">
        <v>266</v>
      </c>
      <c r="S1467" s="57" t="str">
        <f>MID(Tabla1[[#This Row],[Aplicación]],6,2)</f>
        <v>08</v>
      </c>
      <c r="T1467" s="54" t="str">
        <f>VLOOKUP(Tabla1[[#This Row],[AREA]],Hoja1!A:B,2,FALSE)</f>
        <v>08. Tráfico y movilidad</v>
      </c>
      <c r="U1467" s="57" t="str">
        <f>MID(Tabla1[[#This Row],[Aplicación]],9,4)</f>
        <v>1341</v>
      </c>
      <c r="V1467" s="54" t="str">
        <f>VLOOKUP(Tabla1[[#This Row],[PROGRAMA]],Hoja1!A:B,2,FALSE)</f>
        <v>1341. Movilidad</v>
      </c>
      <c r="W1467" s="57" t="str">
        <f>MID(Tabla1[[#This Row],[Aplicación]],14,2)</f>
        <v>61</v>
      </c>
      <c r="X1467" s="57" t="str">
        <f>MID(Tabla1[[#This Row],[Aplicación]],14,6)</f>
        <v>619</v>
      </c>
    </row>
    <row r="1468" spans="1:24" hidden="1" x14ac:dyDescent="0.25">
      <c r="A1468" s="44">
        <v>220239000042</v>
      </c>
      <c r="B1468" s="45" t="s">
        <v>390</v>
      </c>
      <c r="C1468" s="50">
        <v>45323</v>
      </c>
      <c r="D1468" s="44">
        <v>22024003211</v>
      </c>
      <c r="E1468" s="45" t="s">
        <v>1150</v>
      </c>
      <c r="F1468" s="51">
        <v>1120561.6399999999</v>
      </c>
      <c r="G1468" s="45" t="s">
        <v>412</v>
      </c>
      <c r="H1468" s="45" t="s">
        <v>1509</v>
      </c>
      <c r="I1468" s="44">
        <v>220</v>
      </c>
      <c r="J1468" s="45" t="s">
        <v>393</v>
      </c>
      <c r="K1468" s="45" t="s">
        <v>393</v>
      </c>
      <c r="L1468" s="45" t="s">
        <v>413</v>
      </c>
      <c r="M1468" s="45" t="s">
        <v>395</v>
      </c>
      <c r="N1468" s="45" t="s">
        <v>396</v>
      </c>
      <c r="O1468" s="52" t="s">
        <v>321</v>
      </c>
      <c r="P1468" s="63" t="s">
        <v>276</v>
      </c>
      <c r="Q1468" s="57" t="str">
        <f>MID(Tabla1[[#This Row],[Aplicación]],14,1)</f>
        <v>6</v>
      </c>
      <c r="R1468" s="35" t="s">
        <v>266</v>
      </c>
      <c r="S1468" s="57" t="str">
        <f>MID(Tabla1[[#This Row],[Aplicación]],6,2)</f>
        <v>11</v>
      </c>
      <c r="T1468" s="54" t="str">
        <f>VLOOKUP(Tabla1[[#This Row],[AREA]],Hoja1!A:B,2,FALSE)</f>
        <v>11. Salud pública y seguridad ciudadana</v>
      </c>
      <c r="U1468" s="57">
        <v>1621</v>
      </c>
      <c r="V1468" s="54" t="str">
        <f>VLOOKUP(Tabla1[[#This Row],[PROGRAMA]],Hoja1!A:B,2,FALSE)</f>
        <v>1621. Recogida de residuos</v>
      </c>
      <c r="W1468" s="57">
        <v>63</v>
      </c>
      <c r="X1468" s="57">
        <v>634</v>
      </c>
    </row>
    <row r="1469" spans="1:24" hidden="1" x14ac:dyDescent="0.25">
      <c r="A1469" s="60">
        <v>220239000090</v>
      </c>
      <c r="B1469" s="43" t="s">
        <v>390</v>
      </c>
      <c r="C1469" s="61">
        <v>45292</v>
      </c>
      <c r="D1469" s="60">
        <v>22024003184</v>
      </c>
      <c r="E1469" s="43" t="s">
        <v>1191</v>
      </c>
      <c r="F1469" s="62">
        <v>916593.26</v>
      </c>
      <c r="G1469" s="43" t="s">
        <v>943</v>
      </c>
      <c r="H1469" s="43" t="s">
        <v>1520</v>
      </c>
      <c r="I1469" s="60">
        <v>220</v>
      </c>
      <c r="J1469" s="43" t="s">
        <v>944</v>
      </c>
      <c r="K1469" s="43" t="s">
        <v>410</v>
      </c>
      <c r="L1469" s="43" t="s">
        <v>401</v>
      </c>
      <c r="M1469" s="43" t="s">
        <v>395</v>
      </c>
      <c r="N1469" s="43" t="s">
        <v>396</v>
      </c>
      <c r="O1469" s="52" t="s">
        <v>321</v>
      </c>
      <c r="P1469" s="63" t="s">
        <v>276</v>
      </c>
      <c r="Q1469" s="57" t="str">
        <f>MID(Tabla1[[#This Row],[Aplicación]],14,1)</f>
        <v>6</v>
      </c>
      <c r="R1469" s="35" t="s">
        <v>266</v>
      </c>
      <c r="S1469" s="57" t="str">
        <f>MID(Tabla1[[#This Row],[Aplicación]],6,2)</f>
        <v>02</v>
      </c>
      <c r="T1469" s="54" t="str">
        <f>VLOOKUP(Tabla1[[#This Row],[AREA]],Hoja1!A:B,2,FALSE)</f>
        <v>02. Urbanismo y vivienda</v>
      </c>
      <c r="U1469" s="57" t="str">
        <f>MID(Tabla1[[#This Row],[Aplicación]],9,4)</f>
        <v>1511</v>
      </c>
      <c r="V1469" s="54" t="str">
        <f>VLOOKUP(Tabla1[[#This Row],[PROGRAMA]],Hoja1!A:B,2,FALSE)</f>
        <v>1511. Planficación y gestión del urbanismo</v>
      </c>
      <c r="W1469" s="57" t="str">
        <f>MID(Tabla1[[#This Row],[Aplicación]],14,2)</f>
        <v>61</v>
      </c>
      <c r="X1469" s="57" t="str">
        <f>MID(Tabla1[[#This Row],[Aplicación]],14,6)</f>
        <v>619</v>
      </c>
    </row>
    <row r="1470" spans="1:24" hidden="1" x14ac:dyDescent="0.25">
      <c r="A1470" s="60">
        <v>220239000619</v>
      </c>
      <c r="B1470" s="43" t="s">
        <v>390</v>
      </c>
      <c r="C1470" s="61">
        <v>45292</v>
      </c>
      <c r="D1470" s="60">
        <v>22024003376</v>
      </c>
      <c r="E1470" s="43" t="s">
        <v>1143</v>
      </c>
      <c r="F1470" s="62">
        <v>913207.93</v>
      </c>
      <c r="G1470" s="43" t="s">
        <v>1522</v>
      </c>
      <c r="H1470" s="43" t="s">
        <v>1523</v>
      </c>
      <c r="I1470" s="60">
        <v>220</v>
      </c>
      <c r="J1470" s="43" t="s">
        <v>398</v>
      </c>
      <c r="K1470" s="43" t="s">
        <v>398</v>
      </c>
      <c r="L1470" s="43" t="s">
        <v>401</v>
      </c>
      <c r="M1470" s="43" t="s">
        <v>395</v>
      </c>
      <c r="N1470" s="43" t="s">
        <v>396</v>
      </c>
      <c r="O1470" s="52" t="s">
        <v>321</v>
      </c>
      <c r="P1470" s="63" t="s">
        <v>276</v>
      </c>
      <c r="Q1470" s="57" t="str">
        <f>MID(Tabla1[[#This Row],[Aplicación]],14,1)</f>
        <v>6</v>
      </c>
      <c r="R1470" s="35" t="s">
        <v>266</v>
      </c>
      <c r="S1470" s="57" t="str">
        <f>MID(Tabla1[[#This Row],[Aplicación]],6,2)</f>
        <v>08</v>
      </c>
      <c r="T1470" s="54" t="str">
        <f>VLOOKUP(Tabla1[[#This Row],[AREA]],Hoja1!A:B,2,FALSE)</f>
        <v>08. Tráfico y movilidad</v>
      </c>
      <c r="U1470" s="57" t="str">
        <f>MID(Tabla1[[#This Row],[Aplicación]],9,4)</f>
        <v>1532</v>
      </c>
      <c r="V1470" s="54" t="str">
        <f>VLOOKUP(Tabla1[[#This Row],[PROGRAMA]],Hoja1!A:B,2,FALSE)</f>
        <v>1532. Pavimentación vias públicas y otros servicios urbanísticos</v>
      </c>
      <c r="W1470" s="57" t="str">
        <f>MID(Tabla1[[#This Row],[Aplicación]],14,2)</f>
        <v>61</v>
      </c>
      <c r="X1470" s="57" t="str">
        <f>MID(Tabla1[[#This Row],[Aplicación]],14,6)</f>
        <v>619</v>
      </c>
    </row>
    <row r="1471" spans="1:24" hidden="1" x14ac:dyDescent="0.25">
      <c r="A1471" s="60">
        <v>220239000222</v>
      </c>
      <c r="B1471" s="43" t="s">
        <v>390</v>
      </c>
      <c r="C1471" s="61">
        <v>45292</v>
      </c>
      <c r="D1471" s="60">
        <v>22024003195</v>
      </c>
      <c r="E1471" s="43" t="s">
        <v>1193</v>
      </c>
      <c r="F1471" s="62">
        <v>866763</v>
      </c>
      <c r="G1471" s="43" t="s">
        <v>291</v>
      </c>
      <c r="H1471" s="43" t="s">
        <v>1524</v>
      </c>
      <c r="I1471" s="60">
        <v>220</v>
      </c>
      <c r="J1471" s="43" t="s">
        <v>537</v>
      </c>
      <c r="K1471" s="43" t="s">
        <v>537</v>
      </c>
      <c r="L1471" s="43" t="s">
        <v>399</v>
      </c>
      <c r="M1471" s="43" t="s">
        <v>395</v>
      </c>
      <c r="N1471" s="43" t="s">
        <v>396</v>
      </c>
      <c r="O1471" s="52" t="s">
        <v>321</v>
      </c>
      <c r="P1471" s="63" t="s">
        <v>276</v>
      </c>
      <c r="Q1471" s="57" t="str">
        <f>MID(Tabla1[[#This Row],[Aplicación]],14,1)</f>
        <v>6</v>
      </c>
      <c r="R1471" s="35" t="s">
        <v>266</v>
      </c>
      <c r="S1471" s="57" t="str">
        <f>MID(Tabla1[[#This Row],[Aplicación]],6,2)</f>
        <v>04</v>
      </c>
      <c r="T1471" s="54" t="str">
        <f>VLOOKUP(Tabla1[[#This Row],[AREA]],Hoja1!A:B,2,FALSE)</f>
        <v>04. Hacienda, personal y modernización administrativa</v>
      </c>
      <c r="U1471" s="57" t="str">
        <f>MID(Tabla1[[#This Row],[Aplicación]],9,4)</f>
        <v>9321</v>
      </c>
      <c r="V1471" s="54" t="str">
        <f>VLOOKUP(Tabla1[[#This Row],[PROGRAMA]],Hoja1!A:B,2,FALSE)</f>
        <v>9321. Gestión de ingresos e inspección</v>
      </c>
      <c r="W1471" s="57" t="str">
        <f>MID(Tabla1[[#This Row],[Aplicación]],14,2)</f>
        <v>64</v>
      </c>
      <c r="X1471" s="57" t="str">
        <f>MID(Tabla1[[#This Row],[Aplicación]],14,6)</f>
        <v>641</v>
      </c>
    </row>
    <row r="1472" spans="1:24" hidden="1" x14ac:dyDescent="0.25">
      <c r="A1472" s="60">
        <v>220239000345</v>
      </c>
      <c r="B1472" s="43" t="s">
        <v>390</v>
      </c>
      <c r="C1472" s="61">
        <v>45292</v>
      </c>
      <c r="D1472" s="60">
        <v>22024001521</v>
      </c>
      <c r="E1472" s="43" t="s">
        <v>1195</v>
      </c>
      <c r="F1472" s="62">
        <v>788315</v>
      </c>
      <c r="G1472" s="43" t="s">
        <v>1031</v>
      </c>
      <c r="H1472" s="43" t="s">
        <v>1526</v>
      </c>
      <c r="I1472" s="60">
        <v>220</v>
      </c>
      <c r="J1472" s="43" t="s">
        <v>824</v>
      </c>
      <c r="K1472" s="43" t="s">
        <v>398</v>
      </c>
      <c r="L1472" s="43" t="s">
        <v>401</v>
      </c>
      <c r="M1472" s="43" t="s">
        <v>395</v>
      </c>
      <c r="N1472" s="43" t="s">
        <v>396</v>
      </c>
      <c r="O1472" s="52" t="s">
        <v>321</v>
      </c>
      <c r="P1472" s="63" t="s">
        <v>276</v>
      </c>
      <c r="Q1472" s="57">
        <v>6</v>
      </c>
      <c r="R1472" s="35" t="s">
        <v>266</v>
      </c>
      <c r="S1472" s="57" t="str">
        <f>MID(Tabla1[[#This Row],[Aplicación]],6,2)</f>
        <v>10</v>
      </c>
      <c r="T1472" s="54" t="str">
        <f>VLOOKUP(Tabla1[[#This Row],[AREA]],Hoja1!A:B,2,FALSE)</f>
        <v>10. Personas mayores, familia y servicios sociales</v>
      </c>
      <c r="U1472" s="57">
        <v>2314</v>
      </c>
      <c r="V1472" s="54" t="str">
        <f>VLOOKUP(Tabla1[[#This Row],[PROGRAMA]],Hoja1!A:B,2,FALSE)</f>
        <v>2314. Centro de programas juveniles</v>
      </c>
      <c r="W1472" s="57">
        <v>63</v>
      </c>
      <c r="X1472" s="57">
        <v>632</v>
      </c>
    </row>
    <row r="1473" spans="1:24" hidden="1" x14ac:dyDescent="0.25">
      <c r="A1473" s="60">
        <v>220239000860</v>
      </c>
      <c r="B1473" s="43" t="s">
        <v>390</v>
      </c>
      <c r="C1473" s="61">
        <v>45292</v>
      </c>
      <c r="D1473" s="60">
        <v>22024003198</v>
      </c>
      <c r="E1473" s="43" t="s">
        <v>1149</v>
      </c>
      <c r="F1473" s="62">
        <v>739475.3</v>
      </c>
      <c r="G1473" s="43" t="s">
        <v>66</v>
      </c>
      <c r="H1473" s="43" t="s">
        <v>1528</v>
      </c>
      <c r="I1473" s="60">
        <v>220</v>
      </c>
      <c r="J1473" s="43" t="s">
        <v>398</v>
      </c>
      <c r="K1473" s="43" t="s">
        <v>398</v>
      </c>
      <c r="L1473" s="43" t="s">
        <v>399</v>
      </c>
      <c r="M1473" s="43" t="s">
        <v>395</v>
      </c>
      <c r="N1473" s="43" t="s">
        <v>396</v>
      </c>
      <c r="O1473" s="52" t="s">
        <v>321</v>
      </c>
      <c r="P1473" s="63" t="s">
        <v>276</v>
      </c>
      <c r="Q1473" s="57" t="str">
        <f>MID(Tabla1[[#This Row],[Aplicación]],14,1)</f>
        <v>6</v>
      </c>
      <c r="R1473" s="35" t="s">
        <v>266</v>
      </c>
      <c r="S1473" s="57" t="str">
        <f>MID(Tabla1[[#This Row],[Aplicación]],6,2)</f>
        <v>08</v>
      </c>
      <c r="T1473" s="54" t="str">
        <f>VLOOKUP(Tabla1[[#This Row],[AREA]],Hoja1!A:B,2,FALSE)</f>
        <v>08. Tráfico y movilidad</v>
      </c>
      <c r="U1473" s="57" t="str">
        <f>MID(Tabla1[[#This Row],[Aplicación]],9,4)</f>
        <v>1341</v>
      </c>
      <c r="V1473" s="54" t="str">
        <f>VLOOKUP(Tabla1[[#This Row],[PROGRAMA]],Hoja1!A:B,2,FALSE)</f>
        <v>1341. Movilidad</v>
      </c>
      <c r="W1473" s="57" t="str">
        <f>MID(Tabla1[[#This Row],[Aplicación]],14,2)</f>
        <v>61</v>
      </c>
      <c r="X1473" s="57" t="str">
        <f>MID(Tabla1[[#This Row],[Aplicación]],14,6)</f>
        <v>619</v>
      </c>
    </row>
    <row r="1474" spans="1:24" hidden="1" x14ac:dyDescent="0.25">
      <c r="A1474" s="60">
        <v>220239000355</v>
      </c>
      <c r="B1474" s="43" t="s">
        <v>390</v>
      </c>
      <c r="C1474" s="61">
        <v>45292</v>
      </c>
      <c r="D1474" s="60">
        <v>22024003298</v>
      </c>
      <c r="E1474" s="43" t="s">
        <v>1198</v>
      </c>
      <c r="F1474" s="62">
        <v>713580.67</v>
      </c>
      <c r="G1474" s="43" t="s">
        <v>69</v>
      </c>
      <c r="H1474" s="43" t="s">
        <v>1529</v>
      </c>
      <c r="I1474" s="60">
        <v>220</v>
      </c>
      <c r="J1474" s="43" t="s">
        <v>398</v>
      </c>
      <c r="K1474" s="43" t="s">
        <v>398</v>
      </c>
      <c r="L1474" s="43" t="s">
        <v>399</v>
      </c>
      <c r="M1474" s="43" t="s">
        <v>395</v>
      </c>
      <c r="N1474" s="43" t="s">
        <v>396</v>
      </c>
      <c r="O1474" s="52" t="s">
        <v>321</v>
      </c>
      <c r="P1474" s="63" t="s">
        <v>276</v>
      </c>
      <c r="Q1474" s="57" t="str">
        <f>MID(Tabla1[[#This Row],[Aplicación]],14,1)</f>
        <v>6</v>
      </c>
      <c r="R1474" s="35" t="s">
        <v>266</v>
      </c>
      <c r="S1474" s="57" t="str">
        <f>MID(Tabla1[[#This Row],[Aplicación]],6,2)</f>
        <v>08</v>
      </c>
      <c r="T1474" s="54" t="str">
        <f>VLOOKUP(Tabla1[[#This Row],[AREA]],Hoja1!A:B,2,FALSE)</f>
        <v>08. Tráfico y movilidad</v>
      </c>
      <c r="U1474" s="57" t="str">
        <f>MID(Tabla1[[#This Row],[Aplicación]],9,4)</f>
        <v>1651</v>
      </c>
      <c r="V1474" s="54" t="str">
        <f>VLOOKUP(Tabla1[[#This Row],[PROGRAMA]],Hoja1!A:B,2,FALSE)</f>
        <v>1651. Alumbrado público</v>
      </c>
      <c r="W1474" s="57" t="str">
        <f>MID(Tabla1[[#This Row],[Aplicación]],14,2)</f>
        <v>61</v>
      </c>
      <c r="X1474" s="57" t="str">
        <f>MID(Tabla1[[#This Row],[Aplicación]],14,6)</f>
        <v>619</v>
      </c>
    </row>
    <row r="1475" spans="1:24" hidden="1" x14ac:dyDescent="0.25">
      <c r="A1475" s="60">
        <v>220230059524</v>
      </c>
      <c r="B1475" s="43" t="s">
        <v>390</v>
      </c>
      <c r="C1475" s="61">
        <v>45350</v>
      </c>
      <c r="D1475" s="60">
        <v>22023004360</v>
      </c>
      <c r="E1475" s="43" t="s">
        <v>1200</v>
      </c>
      <c r="F1475" s="62">
        <v>642845</v>
      </c>
      <c r="G1475" s="43" t="s">
        <v>903</v>
      </c>
      <c r="H1475" s="43" t="s">
        <v>1095</v>
      </c>
      <c r="I1475" s="60">
        <v>220</v>
      </c>
      <c r="J1475" s="43" t="s">
        <v>666</v>
      </c>
      <c r="K1475" s="43" t="s">
        <v>666</v>
      </c>
      <c r="L1475" s="43" t="s">
        <v>401</v>
      </c>
      <c r="M1475" s="43" t="s">
        <v>395</v>
      </c>
      <c r="N1475" s="43" t="s">
        <v>396</v>
      </c>
      <c r="O1475" s="52" t="s">
        <v>321</v>
      </c>
      <c r="P1475" s="63" t="s">
        <v>276</v>
      </c>
      <c r="Q1475" s="57">
        <v>6</v>
      </c>
      <c r="R1475" s="35" t="s">
        <v>266</v>
      </c>
      <c r="S1475" s="57" t="str">
        <f>MID(Tabla1[[#This Row],[Aplicación]],6,2)</f>
        <v>09</v>
      </c>
      <c r="T1475" s="54" t="str">
        <f>VLOOKUP(Tabla1[[#This Row],[AREA]],Hoja1!A:B,2,FALSE)</f>
        <v>09. Turismo, eventos y marca ciudad</v>
      </c>
      <c r="U1475" s="57">
        <v>4321</v>
      </c>
      <c r="V1475" s="54" t="str">
        <f>VLOOKUP(Tabla1[[#This Row],[PROGRAMA]],Hoja1!A:B,2,FALSE)</f>
        <v>4321. Turismo</v>
      </c>
      <c r="W1475" s="57">
        <v>63</v>
      </c>
      <c r="X1475" s="57">
        <v>632</v>
      </c>
    </row>
    <row r="1476" spans="1:24" hidden="1" x14ac:dyDescent="0.25">
      <c r="A1476" s="60">
        <v>220239000920</v>
      </c>
      <c r="B1476" s="43" t="s">
        <v>390</v>
      </c>
      <c r="C1476" s="61">
        <v>45292</v>
      </c>
      <c r="D1476" s="60">
        <v>22024001490</v>
      </c>
      <c r="E1476" s="43" t="s">
        <v>1203</v>
      </c>
      <c r="F1476" s="62">
        <v>535594.71</v>
      </c>
      <c r="G1476" s="43" t="s">
        <v>1133</v>
      </c>
      <c r="H1476" s="43" t="s">
        <v>1134</v>
      </c>
      <c r="I1476" s="60">
        <v>220</v>
      </c>
      <c r="J1476" s="43" t="s">
        <v>398</v>
      </c>
      <c r="K1476" s="43" t="s">
        <v>398</v>
      </c>
      <c r="L1476" s="43" t="s">
        <v>401</v>
      </c>
      <c r="M1476" s="43" t="s">
        <v>395</v>
      </c>
      <c r="N1476" s="43" t="s">
        <v>396</v>
      </c>
      <c r="O1476" s="52" t="s">
        <v>321</v>
      </c>
      <c r="P1476" s="63" t="s">
        <v>276</v>
      </c>
      <c r="Q1476" s="57">
        <v>6</v>
      </c>
      <c r="R1476" s="35" t="s">
        <v>266</v>
      </c>
      <c r="S1476" s="57" t="str">
        <f>MID(Tabla1[[#This Row],[Aplicación]],6,2)</f>
        <v>08</v>
      </c>
      <c r="T1476" s="54" t="str">
        <f>VLOOKUP(Tabla1[[#This Row],[AREA]],Hoja1!A:B,2,FALSE)</f>
        <v>08. Tráfico y movilidad</v>
      </c>
      <c r="U1476" s="57">
        <v>1532</v>
      </c>
      <c r="V1476" s="54" t="str">
        <f>VLOOKUP(Tabla1[[#This Row],[PROGRAMA]],Hoja1!A:B,2,FALSE)</f>
        <v>1532. Pavimentación vias públicas y otros servicios urbanísticos</v>
      </c>
      <c r="W1476" s="57">
        <v>61</v>
      </c>
      <c r="X1476" s="57">
        <v>619</v>
      </c>
    </row>
    <row r="1477" spans="1:24" hidden="1" x14ac:dyDescent="0.25">
      <c r="A1477" s="60">
        <v>220230059523</v>
      </c>
      <c r="B1477" s="43" t="s">
        <v>390</v>
      </c>
      <c r="C1477" s="61">
        <v>45350</v>
      </c>
      <c r="D1477" s="60">
        <v>22023004360</v>
      </c>
      <c r="E1477" s="43" t="s">
        <v>1200</v>
      </c>
      <c r="F1477" s="62">
        <v>500000</v>
      </c>
      <c r="G1477" s="43" t="s">
        <v>903</v>
      </c>
      <c r="H1477" s="43" t="s">
        <v>1096</v>
      </c>
      <c r="I1477" s="60">
        <v>220</v>
      </c>
      <c r="J1477" s="43" t="s">
        <v>666</v>
      </c>
      <c r="K1477" s="43" t="s">
        <v>666</v>
      </c>
      <c r="L1477" s="43" t="s">
        <v>401</v>
      </c>
      <c r="M1477" s="43" t="s">
        <v>395</v>
      </c>
      <c r="N1477" s="43" t="s">
        <v>396</v>
      </c>
      <c r="O1477" s="52" t="s">
        <v>321</v>
      </c>
      <c r="P1477" s="63" t="s">
        <v>276</v>
      </c>
      <c r="Q1477" s="57">
        <v>6</v>
      </c>
      <c r="R1477" s="35" t="s">
        <v>266</v>
      </c>
      <c r="S1477" s="57" t="str">
        <f>MID(Tabla1[[#This Row],[Aplicación]],6,2)</f>
        <v>09</v>
      </c>
      <c r="T1477" s="54" t="str">
        <f>VLOOKUP(Tabla1[[#This Row],[AREA]],Hoja1!A:B,2,FALSE)</f>
        <v>09. Turismo, eventos y marca ciudad</v>
      </c>
      <c r="U1477" s="57">
        <v>4321</v>
      </c>
      <c r="V1477" s="54" t="str">
        <f>VLOOKUP(Tabla1[[#This Row],[PROGRAMA]],Hoja1!A:B,2,FALSE)</f>
        <v>4321. Turismo</v>
      </c>
      <c r="W1477" s="57">
        <v>63</v>
      </c>
      <c r="X1477" s="57">
        <v>632</v>
      </c>
    </row>
    <row r="1478" spans="1:24" hidden="1" x14ac:dyDescent="0.25">
      <c r="A1478" s="60">
        <v>220239000595</v>
      </c>
      <c r="B1478" s="43" t="s">
        <v>390</v>
      </c>
      <c r="C1478" s="61">
        <v>45292</v>
      </c>
      <c r="D1478" s="60">
        <v>22024003182</v>
      </c>
      <c r="E1478" s="43" t="s">
        <v>1204</v>
      </c>
      <c r="F1478" s="62">
        <v>47895.83</v>
      </c>
      <c r="G1478" s="43" t="s">
        <v>300</v>
      </c>
      <c r="H1478" s="43" t="s">
        <v>1533</v>
      </c>
      <c r="I1478" s="60">
        <v>220</v>
      </c>
      <c r="J1478" s="43" t="s">
        <v>398</v>
      </c>
      <c r="K1478" s="43" t="s">
        <v>398</v>
      </c>
      <c r="L1478" s="43" t="s">
        <v>399</v>
      </c>
      <c r="M1478" s="43" t="s">
        <v>395</v>
      </c>
      <c r="N1478" s="43" t="s">
        <v>396</v>
      </c>
      <c r="O1478" s="52" t="s">
        <v>321</v>
      </c>
      <c r="P1478" s="63" t="s">
        <v>276</v>
      </c>
      <c r="Q1478" s="57" t="str">
        <f>MID(Tabla1[[#This Row],[Aplicación]],14,1)</f>
        <v>6</v>
      </c>
      <c r="R1478" s="35" t="s">
        <v>266</v>
      </c>
      <c r="S1478" s="57" t="str">
        <f>MID(Tabla1[[#This Row],[Aplicación]],6,2)</f>
        <v>02</v>
      </c>
      <c r="T1478" s="54" t="str">
        <f>VLOOKUP(Tabla1[[#This Row],[AREA]],Hoja1!A:B,2,FALSE)</f>
        <v>02. Urbanismo y vivienda</v>
      </c>
      <c r="U1478" s="57" t="str">
        <f>MID(Tabla1[[#This Row],[Aplicación]],9,4)</f>
        <v>1501</v>
      </c>
      <c r="V1478" s="54" t="str">
        <f>VLOOKUP(Tabla1[[#This Row],[PROGRAMA]],Hoja1!A:B,2,FALSE)</f>
        <v>1501. Dirección del área de urbanismo y vivienda</v>
      </c>
      <c r="W1478" s="57" t="str">
        <f>MID(Tabla1[[#This Row],[Aplicación]],14,2)</f>
        <v>61</v>
      </c>
      <c r="X1478" s="57" t="str">
        <f>MID(Tabla1[[#This Row],[Aplicación]],14,6)</f>
        <v>619</v>
      </c>
    </row>
    <row r="1479" spans="1:24" hidden="1" x14ac:dyDescent="0.25">
      <c r="A1479" s="60">
        <v>220239000501</v>
      </c>
      <c r="B1479" s="43" t="s">
        <v>390</v>
      </c>
      <c r="C1479" s="61">
        <v>45292</v>
      </c>
      <c r="D1479" s="60">
        <v>22024001487</v>
      </c>
      <c r="E1479" s="43" t="s">
        <v>1142</v>
      </c>
      <c r="F1479" s="62">
        <v>13186.06</v>
      </c>
      <c r="G1479" s="43" t="s">
        <v>300</v>
      </c>
      <c r="H1479" s="43" t="s">
        <v>1534</v>
      </c>
      <c r="I1479" s="60">
        <v>220</v>
      </c>
      <c r="J1479" s="43" t="s">
        <v>398</v>
      </c>
      <c r="K1479" s="43" t="s">
        <v>398</v>
      </c>
      <c r="L1479" s="43" t="s">
        <v>399</v>
      </c>
      <c r="M1479" s="43" t="s">
        <v>395</v>
      </c>
      <c r="N1479" s="43" t="s">
        <v>396</v>
      </c>
      <c r="O1479" s="52" t="s">
        <v>321</v>
      </c>
      <c r="P1479" s="63" t="s">
        <v>276</v>
      </c>
      <c r="Q1479" s="57">
        <v>6</v>
      </c>
      <c r="R1479" s="35" t="s">
        <v>266</v>
      </c>
      <c r="S1479" s="57" t="str">
        <f>MID(Tabla1[[#This Row],[Aplicación]],6,2)</f>
        <v>02</v>
      </c>
      <c r="T1479" s="54" t="str">
        <f>VLOOKUP(Tabla1[[#This Row],[AREA]],Hoja1!A:B,2,FALSE)</f>
        <v>02. Urbanismo y vivienda</v>
      </c>
      <c r="U1479" s="57">
        <v>9332</v>
      </c>
      <c r="V1479" s="54" t="str">
        <f>VLOOKUP(Tabla1[[#This Row],[PROGRAMA]],Hoja1!A:B,2,FALSE)</f>
        <v>9332. Mantenimiento de edificios e instalaciones municipales</v>
      </c>
      <c r="W1479" s="57">
        <v>63</v>
      </c>
      <c r="X1479" s="57">
        <v>632</v>
      </c>
    </row>
    <row r="1480" spans="1:24" hidden="1" x14ac:dyDescent="0.25">
      <c r="A1480" s="60">
        <v>220239000011</v>
      </c>
      <c r="B1480" s="43" t="s">
        <v>390</v>
      </c>
      <c r="C1480" s="61">
        <v>45292</v>
      </c>
      <c r="D1480" s="60">
        <v>22024003297</v>
      </c>
      <c r="E1480" s="43" t="s">
        <v>1143</v>
      </c>
      <c r="F1480" s="62">
        <v>500000</v>
      </c>
      <c r="G1480" s="43" t="s">
        <v>527</v>
      </c>
      <c r="H1480" s="43" t="s">
        <v>761</v>
      </c>
      <c r="I1480" s="60">
        <v>220</v>
      </c>
      <c r="J1480" s="43" t="s">
        <v>393</v>
      </c>
      <c r="K1480" s="43" t="s">
        <v>393</v>
      </c>
      <c r="L1480" s="43" t="s">
        <v>399</v>
      </c>
      <c r="M1480" s="43" t="s">
        <v>395</v>
      </c>
      <c r="N1480" s="43" t="s">
        <v>396</v>
      </c>
      <c r="O1480" s="52" t="s">
        <v>321</v>
      </c>
      <c r="P1480" s="63" t="s">
        <v>276</v>
      </c>
      <c r="Q1480" s="57" t="str">
        <f>MID(Tabla1[[#This Row],[Aplicación]],14,1)</f>
        <v>6</v>
      </c>
      <c r="R1480" s="35" t="s">
        <v>266</v>
      </c>
      <c r="S1480" s="57" t="str">
        <f>MID(Tabla1[[#This Row],[Aplicación]],6,2)</f>
        <v>08</v>
      </c>
      <c r="T1480" s="54" t="str">
        <f>VLOOKUP(Tabla1[[#This Row],[AREA]],Hoja1!A:B,2,FALSE)</f>
        <v>08. Tráfico y movilidad</v>
      </c>
      <c r="U1480" s="57" t="str">
        <f>MID(Tabla1[[#This Row],[Aplicación]],9,4)</f>
        <v>1532</v>
      </c>
      <c r="V1480" s="54" t="str">
        <f>VLOOKUP(Tabla1[[#This Row],[PROGRAMA]],Hoja1!A:B,2,FALSE)</f>
        <v>1532. Pavimentación vias públicas y otros servicios urbanísticos</v>
      </c>
      <c r="W1480" s="57" t="str">
        <f>MID(Tabla1[[#This Row],[Aplicación]],14,2)</f>
        <v>61</v>
      </c>
      <c r="X1480" s="57" t="str">
        <f>MID(Tabla1[[#This Row],[Aplicación]],14,6)</f>
        <v>619</v>
      </c>
    </row>
    <row r="1481" spans="1:24" hidden="1" x14ac:dyDescent="0.25">
      <c r="A1481" s="60">
        <v>220240008392</v>
      </c>
      <c r="B1481" s="43" t="s">
        <v>390</v>
      </c>
      <c r="C1481" s="61">
        <v>45373</v>
      </c>
      <c r="D1481" s="60">
        <v>22024003439</v>
      </c>
      <c r="E1481" s="43" t="s">
        <v>1205</v>
      </c>
      <c r="F1481" s="62">
        <v>475642.57</v>
      </c>
      <c r="G1481" s="43" t="s">
        <v>754</v>
      </c>
      <c r="H1481" s="43" t="s">
        <v>1536</v>
      </c>
      <c r="I1481" s="60">
        <v>220</v>
      </c>
      <c r="J1481" s="43" t="s">
        <v>398</v>
      </c>
      <c r="K1481" s="43" t="s">
        <v>398</v>
      </c>
      <c r="L1481" s="43" t="s">
        <v>401</v>
      </c>
      <c r="M1481" s="43" t="s">
        <v>395</v>
      </c>
      <c r="N1481" s="43" t="s">
        <v>396</v>
      </c>
      <c r="O1481" s="52" t="s">
        <v>321</v>
      </c>
      <c r="P1481" s="63" t="s">
        <v>276</v>
      </c>
      <c r="Q1481" s="57">
        <v>6</v>
      </c>
      <c r="R1481" s="35" t="s">
        <v>266</v>
      </c>
      <c r="S1481" s="57" t="str">
        <f>MID(Tabla1[[#This Row],[Aplicación]],6,2)</f>
        <v>05</v>
      </c>
      <c r="T1481" s="54" t="str">
        <f>VLOOKUP(Tabla1[[#This Row],[AREA]],Hoja1!A:B,2,FALSE)</f>
        <v>05. Comercio, mercados y consumo</v>
      </c>
      <c r="U1481" s="57">
        <v>4312</v>
      </c>
      <c r="V1481" s="54" t="str">
        <f>VLOOKUP(Tabla1[[#This Row],[PROGRAMA]],Hoja1!A:B,2,FALSE)</f>
        <v>4312. Mercados</v>
      </c>
      <c r="W1481" s="57">
        <v>63</v>
      </c>
      <c r="X1481" s="57">
        <v>632</v>
      </c>
    </row>
    <row r="1482" spans="1:24" hidden="1" x14ac:dyDescent="0.25">
      <c r="A1482" s="44">
        <v>220239000137</v>
      </c>
      <c r="B1482" s="45" t="s">
        <v>390</v>
      </c>
      <c r="C1482" s="50">
        <v>45292</v>
      </c>
      <c r="D1482" s="44">
        <v>22024003177</v>
      </c>
      <c r="E1482" s="45" t="s">
        <v>1146</v>
      </c>
      <c r="F1482" s="51">
        <v>475000</v>
      </c>
      <c r="G1482" s="45" t="s">
        <v>514</v>
      </c>
      <c r="H1482" s="45" t="s">
        <v>1537</v>
      </c>
      <c r="I1482" s="44">
        <v>220</v>
      </c>
      <c r="J1482" s="45" t="s">
        <v>398</v>
      </c>
      <c r="K1482" s="45" t="s">
        <v>398</v>
      </c>
      <c r="L1482" s="45" t="s">
        <v>399</v>
      </c>
      <c r="M1482" s="45" t="s">
        <v>395</v>
      </c>
      <c r="N1482" s="45" t="s">
        <v>396</v>
      </c>
      <c r="O1482" s="52" t="s">
        <v>321</v>
      </c>
      <c r="P1482" s="63" t="s">
        <v>276</v>
      </c>
      <c r="Q1482" s="57" t="str">
        <f>MID(Tabla1[[#This Row],[Aplicación]],14,1)</f>
        <v>6</v>
      </c>
      <c r="R1482" s="35" t="s">
        <v>266</v>
      </c>
      <c r="S1482" s="57" t="str">
        <f>MID(Tabla1[[#This Row],[Aplicación]],6,2)</f>
        <v>07</v>
      </c>
      <c r="T1482" s="54" t="str">
        <f>VLOOKUP(Tabla1[[#This Row],[AREA]],Hoja1!A:B,2,FALSE)</f>
        <v>07. Medio ambiente</v>
      </c>
      <c r="U1482" s="57" t="str">
        <f>MID(Tabla1[[#This Row],[Aplicación]],9,4)</f>
        <v>1711</v>
      </c>
      <c r="V1482" s="54" t="str">
        <f>VLOOKUP(Tabla1[[#This Row],[PROGRAMA]],Hoja1!A:B,2,FALSE)</f>
        <v>1711. Parques y jardines</v>
      </c>
      <c r="W1482" s="57" t="str">
        <f>MID(Tabla1[[#This Row],[Aplicación]],14,2)</f>
        <v>61</v>
      </c>
      <c r="X1482" s="57" t="str">
        <f>MID(Tabla1[[#This Row],[Aplicación]],14,6)</f>
        <v>610</v>
      </c>
    </row>
    <row r="1483" spans="1:24" hidden="1" x14ac:dyDescent="0.25">
      <c r="A1483" s="44">
        <v>220240002025</v>
      </c>
      <c r="B1483" s="45" t="s">
        <v>702</v>
      </c>
      <c r="C1483" s="50">
        <v>45343</v>
      </c>
      <c r="D1483" s="44">
        <v>22024001449</v>
      </c>
      <c r="E1483" s="45" t="s">
        <v>1208</v>
      </c>
      <c r="F1483" s="51">
        <v>437681.63</v>
      </c>
      <c r="G1483" s="45" t="s">
        <v>1540</v>
      </c>
      <c r="H1483" s="45" t="s">
        <v>1541</v>
      </c>
      <c r="I1483" s="44">
        <v>300</v>
      </c>
      <c r="J1483" s="45" t="s">
        <v>507</v>
      </c>
      <c r="K1483" s="45" t="s">
        <v>507</v>
      </c>
      <c r="L1483" s="45" t="s">
        <v>401</v>
      </c>
      <c r="M1483" s="45" t="s">
        <v>395</v>
      </c>
      <c r="N1483" s="45" t="s">
        <v>396</v>
      </c>
      <c r="O1483" s="52" t="s">
        <v>321</v>
      </c>
      <c r="P1483" s="63" t="s">
        <v>276</v>
      </c>
      <c r="Q1483" s="57">
        <v>6</v>
      </c>
      <c r="R1483" s="35" t="s">
        <v>266</v>
      </c>
      <c r="S1483" s="57" t="str">
        <f>MID(Tabla1[[#This Row],[Aplicación]],6,2)</f>
        <v>07</v>
      </c>
      <c r="T1483" s="54" t="str">
        <f>VLOOKUP(Tabla1[[#This Row],[AREA]],Hoja1!A:B,2,FALSE)</f>
        <v>07. Medio ambiente</v>
      </c>
      <c r="U1483" s="57">
        <v>1711</v>
      </c>
      <c r="V1483" s="54" t="str">
        <f>VLOOKUP(Tabla1[[#This Row],[PROGRAMA]],Hoja1!A:B,2,FALSE)</f>
        <v>1711. Parques y jardines</v>
      </c>
      <c r="W1483" s="57">
        <v>61</v>
      </c>
      <c r="X1483" s="57">
        <v>610</v>
      </c>
    </row>
    <row r="1484" spans="1:24" hidden="1" x14ac:dyDescent="0.25">
      <c r="A1484" s="60">
        <v>220239000549</v>
      </c>
      <c r="B1484" s="43" t="s">
        <v>390</v>
      </c>
      <c r="C1484" s="61">
        <v>45292</v>
      </c>
      <c r="D1484" s="60">
        <v>22024003220</v>
      </c>
      <c r="E1484" s="43" t="s">
        <v>1209</v>
      </c>
      <c r="F1484" s="62">
        <v>435840.09</v>
      </c>
      <c r="G1484" s="43" t="s">
        <v>68</v>
      </c>
      <c r="H1484" s="43" t="s">
        <v>1542</v>
      </c>
      <c r="I1484" s="60">
        <v>220</v>
      </c>
      <c r="J1484" s="43" t="s">
        <v>480</v>
      </c>
      <c r="K1484" s="43" t="s">
        <v>481</v>
      </c>
      <c r="L1484" s="43" t="s">
        <v>399</v>
      </c>
      <c r="M1484" s="43" t="s">
        <v>395</v>
      </c>
      <c r="N1484" s="43" t="s">
        <v>396</v>
      </c>
      <c r="O1484" s="52" t="s">
        <v>321</v>
      </c>
      <c r="P1484" s="63" t="s">
        <v>276</v>
      </c>
      <c r="Q1484" s="57" t="str">
        <f>MID(Tabla1[[#This Row],[Aplicación]],14,1)</f>
        <v>6</v>
      </c>
      <c r="R1484" s="35" t="s">
        <v>266</v>
      </c>
      <c r="S1484" s="57" t="str">
        <f>MID(Tabla1[[#This Row],[Aplicación]],6,2)</f>
        <v>07</v>
      </c>
      <c r="T1484" s="54" t="str">
        <f>VLOOKUP(Tabla1[[#This Row],[AREA]],Hoja1!A:B,2,FALSE)</f>
        <v>07. Medio ambiente</v>
      </c>
      <c r="U1484" s="57" t="str">
        <f>MID(Tabla1[[#This Row],[Aplicación]],9,4)</f>
        <v>1721</v>
      </c>
      <c r="V1484" s="54" t="str">
        <f>VLOOKUP(Tabla1[[#This Row],[PROGRAMA]],Hoja1!A:B,2,FALSE)</f>
        <v>1721. Protección del medio ambiente</v>
      </c>
      <c r="W1484" s="57" t="str">
        <f>MID(Tabla1[[#This Row],[Aplicación]],14,2)</f>
        <v>63</v>
      </c>
      <c r="X1484" s="57" t="str">
        <f>MID(Tabla1[[#This Row],[Aplicación]],14,6)</f>
        <v>633</v>
      </c>
    </row>
    <row r="1485" spans="1:24" hidden="1" x14ac:dyDescent="0.25">
      <c r="A1485" s="60">
        <v>220230059526</v>
      </c>
      <c r="B1485" s="43" t="s">
        <v>390</v>
      </c>
      <c r="C1485" s="61">
        <v>45350</v>
      </c>
      <c r="D1485" s="60">
        <v>22023005813</v>
      </c>
      <c r="E1485" s="43" t="s">
        <v>1200</v>
      </c>
      <c r="F1485" s="62">
        <v>3391.25</v>
      </c>
      <c r="G1485" s="43" t="s">
        <v>300</v>
      </c>
      <c r="H1485" s="43" t="s">
        <v>1089</v>
      </c>
      <c r="I1485" s="60">
        <v>220</v>
      </c>
      <c r="J1485" s="43" t="s">
        <v>398</v>
      </c>
      <c r="K1485" s="43" t="s">
        <v>398</v>
      </c>
      <c r="L1485" s="43" t="s">
        <v>399</v>
      </c>
      <c r="M1485" s="43" t="s">
        <v>395</v>
      </c>
      <c r="N1485" s="43" t="s">
        <v>396</v>
      </c>
      <c r="O1485" s="52" t="s">
        <v>321</v>
      </c>
      <c r="P1485" s="63" t="s">
        <v>276</v>
      </c>
      <c r="Q1485" s="57">
        <v>6</v>
      </c>
      <c r="R1485" s="35" t="s">
        <v>266</v>
      </c>
      <c r="S1485" s="57" t="str">
        <f>MID(Tabla1[[#This Row],[Aplicación]],6,2)</f>
        <v>09</v>
      </c>
      <c r="T1485" s="54" t="str">
        <f>VLOOKUP(Tabla1[[#This Row],[AREA]],Hoja1!A:B,2,FALSE)</f>
        <v>09. Turismo, eventos y marca ciudad</v>
      </c>
      <c r="U1485" s="57">
        <v>4321</v>
      </c>
      <c r="V1485" s="54" t="str">
        <f>VLOOKUP(Tabla1[[#This Row],[PROGRAMA]],Hoja1!A:B,2,FALSE)</f>
        <v>4321. Turismo</v>
      </c>
      <c r="W1485" s="57">
        <v>63</v>
      </c>
      <c r="X1485" s="57">
        <v>632</v>
      </c>
    </row>
    <row r="1486" spans="1:24" hidden="1" x14ac:dyDescent="0.25">
      <c r="A1486" s="44">
        <v>220219001202</v>
      </c>
      <c r="B1486" s="45" t="s">
        <v>390</v>
      </c>
      <c r="C1486" s="50">
        <v>45350</v>
      </c>
      <c r="D1486" s="44">
        <v>22022001985</v>
      </c>
      <c r="E1486" s="45" t="s">
        <v>1148</v>
      </c>
      <c r="F1486" s="51">
        <v>426730.78</v>
      </c>
      <c r="G1486" s="45" t="s">
        <v>522</v>
      </c>
      <c r="H1486" s="45" t="s">
        <v>901</v>
      </c>
      <c r="I1486" s="44">
        <v>220</v>
      </c>
      <c r="J1486" s="45" t="s">
        <v>524</v>
      </c>
      <c r="K1486" s="45" t="s">
        <v>525</v>
      </c>
      <c r="L1486" s="45" t="s">
        <v>401</v>
      </c>
      <c r="M1486" s="45" t="s">
        <v>395</v>
      </c>
      <c r="N1486" s="45" t="s">
        <v>396</v>
      </c>
      <c r="O1486" s="52" t="s">
        <v>321</v>
      </c>
      <c r="P1486" s="63" t="s">
        <v>276</v>
      </c>
      <c r="Q1486" s="57" t="str">
        <f>MID(Tabla1[[#This Row],[Aplicación]],14,1)</f>
        <v>6</v>
      </c>
      <c r="R1486" s="35" t="s">
        <v>266</v>
      </c>
      <c r="S1486" s="57" t="str">
        <f>MID(Tabla1[[#This Row],[Aplicación]],6,2)</f>
        <v>03</v>
      </c>
      <c r="T1486" s="54" t="str">
        <f>VLOOKUP(Tabla1[[#This Row],[AREA]],Hoja1!A:B,2,FALSE)</f>
        <v>03. Participación ciudadana y deportes</v>
      </c>
      <c r="U1486" s="57" t="str">
        <f>MID(Tabla1[[#This Row],[Aplicación]],9,4)</f>
        <v>9241</v>
      </c>
      <c r="V1486" s="54" t="str">
        <f>VLOOKUP(Tabla1[[#This Row],[PROGRAMA]],Hoja1!A:B,2,FALSE)</f>
        <v>9241. Participación ciudadana</v>
      </c>
      <c r="W1486" s="57" t="str">
        <f>MID(Tabla1[[#This Row],[Aplicación]],14,2)</f>
        <v>63</v>
      </c>
      <c r="X1486" s="57" t="str">
        <f>MID(Tabla1[[#This Row],[Aplicación]],14,6)</f>
        <v>632</v>
      </c>
    </row>
    <row r="1487" spans="1:24" hidden="1" x14ac:dyDescent="0.25">
      <c r="A1487" s="60">
        <v>220239000519</v>
      </c>
      <c r="B1487" s="43" t="s">
        <v>390</v>
      </c>
      <c r="C1487" s="61">
        <v>45292</v>
      </c>
      <c r="D1487" s="60">
        <v>22024003180</v>
      </c>
      <c r="E1487" s="43" t="s">
        <v>1146</v>
      </c>
      <c r="F1487" s="62">
        <v>420700.31</v>
      </c>
      <c r="G1487" s="43" t="s">
        <v>514</v>
      </c>
      <c r="H1487" s="43" t="s">
        <v>1548</v>
      </c>
      <c r="I1487" s="60">
        <v>220</v>
      </c>
      <c r="J1487" s="43" t="s">
        <v>398</v>
      </c>
      <c r="K1487" s="43" t="s">
        <v>398</v>
      </c>
      <c r="L1487" s="43" t="s">
        <v>399</v>
      </c>
      <c r="M1487" s="43" t="s">
        <v>395</v>
      </c>
      <c r="N1487" s="43" t="s">
        <v>396</v>
      </c>
      <c r="O1487" s="52" t="s">
        <v>321</v>
      </c>
      <c r="P1487" s="63" t="s">
        <v>276</v>
      </c>
      <c r="Q1487" s="57" t="str">
        <f>MID(Tabla1[[#This Row],[Aplicación]],14,1)</f>
        <v>6</v>
      </c>
      <c r="R1487" s="35" t="s">
        <v>266</v>
      </c>
      <c r="S1487" s="57" t="str">
        <f>MID(Tabla1[[#This Row],[Aplicación]],6,2)</f>
        <v>07</v>
      </c>
      <c r="T1487" s="54" t="str">
        <f>VLOOKUP(Tabla1[[#This Row],[AREA]],Hoja1!A:B,2,FALSE)</f>
        <v>07. Medio ambiente</v>
      </c>
      <c r="U1487" s="57" t="str">
        <f>MID(Tabla1[[#This Row],[Aplicación]],9,4)</f>
        <v>1711</v>
      </c>
      <c r="V1487" s="54" t="str">
        <f>VLOOKUP(Tabla1[[#This Row],[PROGRAMA]],Hoja1!A:B,2,FALSE)</f>
        <v>1711. Parques y jardines</v>
      </c>
      <c r="W1487" s="57" t="str">
        <f>MID(Tabla1[[#This Row],[Aplicación]],14,2)</f>
        <v>61</v>
      </c>
      <c r="X1487" s="57" t="str">
        <f>MID(Tabla1[[#This Row],[Aplicación]],14,6)</f>
        <v>610</v>
      </c>
    </row>
    <row r="1488" spans="1:24" hidden="1" x14ac:dyDescent="0.25">
      <c r="A1488" s="60">
        <v>220230051611</v>
      </c>
      <c r="B1488" s="43" t="s">
        <v>390</v>
      </c>
      <c r="C1488" s="61">
        <v>45350</v>
      </c>
      <c r="D1488" s="60">
        <v>22023003403</v>
      </c>
      <c r="E1488" s="43" t="s">
        <v>1142</v>
      </c>
      <c r="F1488" s="62">
        <v>2017.69</v>
      </c>
      <c r="G1488" s="43" t="s">
        <v>300</v>
      </c>
      <c r="H1488" s="43" t="s">
        <v>1550</v>
      </c>
      <c r="I1488" s="60">
        <v>220</v>
      </c>
      <c r="J1488" s="43" t="s">
        <v>398</v>
      </c>
      <c r="K1488" s="43" t="s">
        <v>398</v>
      </c>
      <c r="L1488" s="43" t="s">
        <v>399</v>
      </c>
      <c r="M1488" s="43" t="s">
        <v>395</v>
      </c>
      <c r="N1488" s="43" t="s">
        <v>396</v>
      </c>
      <c r="O1488" s="52" t="s">
        <v>321</v>
      </c>
      <c r="P1488" s="63" t="s">
        <v>276</v>
      </c>
      <c r="Q1488" s="57">
        <v>6</v>
      </c>
      <c r="R1488" s="35" t="s">
        <v>266</v>
      </c>
      <c r="S1488" s="57" t="str">
        <f>MID(Tabla1[[#This Row],[Aplicación]],6,2)</f>
        <v>02</v>
      </c>
      <c r="T1488" s="54" t="str">
        <f>VLOOKUP(Tabla1[[#This Row],[AREA]],Hoja1!A:B,2,FALSE)</f>
        <v>02. Urbanismo y vivienda</v>
      </c>
      <c r="U1488" s="57">
        <v>9332</v>
      </c>
      <c r="V1488" s="54" t="str">
        <f>VLOOKUP(Tabla1[[#This Row],[PROGRAMA]],Hoja1!A:B,2,FALSE)</f>
        <v>9332. Mantenimiento de edificios e instalaciones municipales</v>
      </c>
      <c r="W1488" s="57">
        <v>63</v>
      </c>
      <c r="X1488" s="57">
        <v>632</v>
      </c>
    </row>
    <row r="1489" spans="1:24" hidden="1" x14ac:dyDescent="0.25">
      <c r="A1489" s="60">
        <v>220239000561</v>
      </c>
      <c r="B1489" s="43" t="s">
        <v>390</v>
      </c>
      <c r="C1489" s="61">
        <v>45292</v>
      </c>
      <c r="D1489" s="60">
        <v>22024003165</v>
      </c>
      <c r="E1489" s="43" t="s">
        <v>1218</v>
      </c>
      <c r="F1489" s="62">
        <v>317003.3</v>
      </c>
      <c r="G1489" s="43" t="s">
        <v>1064</v>
      </c>
      <c r="H1489" s="43" t="s">
        <v>1077</v>
      </c>
      <c r="I1489" s="60">
        <v>220</v>
      </c>
      <c r="J1489" s="43" t="s">
        <v>393</v>
      </c>
      <c r="K1489" s="43" t="s">
        <v>393</v>
      </c>
      <c r="L1489" s="43" t="s">
        <v>399</v>
      </c>
      <c r="M1489" s="43" t="s">
        <v>395</v>
      </c>
      <c r="N1489" s="43" t="s">
        <v>396</v>
      </c>
      <c r="O1489" s="52" t="s">
        <v>321</v>
      </c>
      <c r="P1489" s="63" t="s">
        <v>276</v>
      </c>
      <c r="Q1489" s="57" t="str">
        <f>MID(Tabla1[[#This Row],[Aplicación]],14,1)</f>
        <v>6</v>
      </c>
      <c r="R1489" s="35" t="s">
        <v>266</v>
      </c>
      <c r="S1489" s="57" t="str">
        <f>MID(Tabla1[[#This Row],[Aplicación]],6,2)</f>
        <v>04</v>
      </c>
      <c r="T1489" s="54" t="str">
        <f>VLOOKUP(Tabla1[[#This Row],[AREA]],Hoja1!A:B,2,FALSE)</f>
        <v>04. Hacienda, personal y modernización administrativa</v>
      </c>
      <c r="U1489" s="57" t="str">
        <f>MID(Tabla1[[#This Row],[Aplicación]],9,4)</f>
        <v>9204</v>
      </c>
      <c r="V1489" s="54" t="str">
        <f>VLOOKUP(Tabla1[[#This Row],[PROGRAMA]],Hoja1!A:B,2,FALSE)</f>
        <v>9204. Tecnologías de la información y comunicación</v>
      </c>
      <c r="W1489" s="57" t="str">
        <f>MID(Tabla1[[#This Row],[Aplicación]],14,2)</f>
        <v>63</v>
      </c>
      <c r="X1489" s="57" t="str">
        <f>MID(Tabla1[[#This Row],[Aplicación]],14,6)</f>
        <v>636</v>
      </c>
    </row>
    <row r="1490" spans="1:24" hidden="1" x14ac:dyDescent="0.25">
      <c r="A1490" s="60">
        <v>220240006655</v>
      </c>
      <c r="B1490" s="43" t="s">
        <v>390</v>
      </c>
      <c r="C1490" s="61">
        <v>45365</v>
      </c>
      <c r="D1490" s="60">
        <v>22024003118</v>
      </c>
      <c r="E1490" s="43" t="s">
        <v>1220</v>
      </c>
      <c r="F1490" s="62">
        <v>282222.11</v>
      </c>
      <c r="G1490" s="43" t="s">
        <v>48</v>
      </c>
      <c r="H1490" s="43" t="s">
        <v>1553</v>
      </c>
      <c r="I1490" s="60">
        <v>220</v>
      </c>
      <c r="J1490" s="43" t="s">
        <v>398</v>
      </c>
      <c r="K1490" s="43" t="s">
        <v>398</v>
      </c>
      <c r="L1490" s="43" t="s">
        <v>399</v>
      </c>
      <c r="M1490" s="43" t="s">
        <v>395</v>
      </c>
      <c r="N1490" s="43" t="s">
        <v>396</v>
      </c>
      <c r="O1490" s="52" t="s">
        <v>321</v>
      </c>
      <c r="P1490" s="63" t="s">
        <v>276</v>
      </c>
      <c r="Q1490" s="57" t="str">
        <f>MID(Tabla1[[#This Row],[Aplicación]],14,1)</f>
        <v>6</v>
      </c>
      <c r="R1490" s="35" t="s">
        <v>266</v>
      </c>
      <c r="S1490" s="57" t="str">
        <f>MID(Tabla1[[#This Row],[Aplicación]],6,2)</f>
        <v>07</v>
      </c>
      <c r="T1490" s="54" t="str">
        <f>VLOOKUP(Tabla1[[#This Row],[AREA]],Hoja1!A:B,2,FALSE)</f>
        <v>07. Medio ambiente</v>
      </c>
      <c r="U1490" s="57" t="str">
        <f>MID(Tabla1[[#This Row],[Aplicación]],9,4)</f>
        <v>1711</v>
      </c>
      <c r="V1490" s="54" t="str">
        <f>VLOOKUP(Tabla1[[#This Row],[PROGRAMA]],Hoja1!A:B,2,FALSE)</f>
        <v>1711. Parques y jardines</v>
      </c>
      <c r="W1490" s="57" t="str">
        <f>MID(Tabla1[[#This Row],[Aplicación]],14,2)</f>
        <v>61</v>
      </c>
      <c r="X1490" s="57" t="str">
        <f>MID(Tabla1[[#This Row],[Aplicación]],14,6)</f>
        <v>619</v>
      </c>
    </row>
    <row r="1491" spans="1:24" hidden="1" x14ac:dyDescent="0.25">
      <c r="A1491" s="60">
        <v>220239000672</v>
      </c>
      <c r="B1491" s="43" t="s">
        <v>390</v>
      </c>
      <c r="C1491" s="61">
        <v>45292</v>
      </c>
      <c r="D1491" s="60">
        <v>22024003172</v>
      </c>
      <c r="E1491" s="43" t="s">
        <v>1221</v>
      </c>
      <c r="F1491" s="62">
        <v>279560.46000000002</v>
      </c>
      <c r="G1491" s="43" t="s">
        <v>63</v>
      </c>
      <c r="H1491" s="43" t="s">
        <v>1554</v>
      </c>
      <c r="I1491" s="60">
        <v>220</v>
      </c>
      <c r="J1491" s="43" t="s">
        <v>487</v>
      </c>
      <c r="K1491" s="43" t="s">
        <v>398</v>
      </c>
      <c r="L1491" s="43" t="s">
        <v>399</v>
      </c>
      <c r="M1491" s="43" t="s">
        <v>395</v>
      </c>
      <c r="N1491" s="43" t="s">
        <v>396</v>
      </c>
      <c r="O1491" s="52" t="s">
        <v>321</v>
      </c>
      <c r="P1491" s="63" t="s">
        <v>276</v>
      </c>
      <c r="Q1491" s="57" t="str">
        <f>MID(Tabla1[[#This Row],[Aplicación]],14,1)</f>
        <v>6</v>
      </c>
      <c r="R1491" s="35" t="s">
        <v>266</v>
      </c>
      <c r="S1491" s="57" t="str">
        <f>MID(Tabla1[[#This Row],[Aplicación]],6,2)</f>
        <v>04</v>
      </c>
      <c r="T1491" s="54" t="str">
        <f>VLOOKUP(Tabla1[[#This Row],[AREA]],Hoja1!A:B,2,FALSE)</f>
        <v>04. Hacienda, personal y modernización administrativa</v>
      </c>
      <c r="U1491" s="57" t="str">
        <f>MID(Tabla1[[#This Row],[Aplicación]],9,4)</f>
        <v>9204</v>
      </c>
      <c r="V1491" s="54" t="str">
        <f>VLOOKUP(Tabla1[[#This Row],[PROGRAMA]],Hoja1!A:B,2,FALSE)</f>
        <v>9204. Tecnologías de la información y comunicación</v>
      </c>
      <c r="W1491" s="57" t="str">
        <f>MID(Tabla1[[#This Row],[Aplicación]],14,2)</f>
        <v>64</v>
      </c>
      <c r="X1491" s="57" t="str">
        <f>MID(Tabla1[[#This Row],[Aplicación]],14,6)</f>
        <v>641</v>
      </c>
    </row>
    <row r="1492" spans="1:24" hidden="1" x14ac:dyDescent="0.25">
      <c r="A1492" s="60">
        <v>220220058854</v>
      </c>
      <c r="B1492" s="43" t="s">
        <v>390</v>
      </c>
      <c r="C1492" s="61">
        <v>45350</v>
      </c>
      <c r="D1492" s="60">
        <v>22022005788</v>
      </c>
      <c r="E1492" s="43" t="s">
        <v>1223</v>
      </c>
      <c r="F1492" s="62">
        <v>271704.52</v>
      </c>
      <c r="G1492" s="43" t="s">
        <v>493</v>
      </c>
      <c r="H1492" s="43" t="s">
        <v>902</v>
      </c>
      <c r="I1492" s="60">
        <v>220</v>
      </c>
      <c r="J1492" s="43" t="s">
        <v>403</v>
      </c>
      <c r="K1492" s="43" t="s">
        <v>393</v>
      </c>
      <c r="L1492" s="43" t="s">
        <v>413</v>
      </c>
      <c r="M1492" s="43" t="s">
        <v>395</v>
      </c>
      <c r="N1492" s="43" t="s">
        <v>396</v>
      </c>
      <c r="O1492" s="52" t="s">
        <v>321</v>
      </c>
      <c r="P1492" s="63" t="s">
        <v>276</v>
      </c>
      <c r="Q1492" s="57">
        <v>6</v>
      </c>
      <c r="R1492" s="35" t="s">
        <v>266</v>
      </c>
      <c r="S1492" s="57" t="str">
        <f>MID(Tabla1[[#This Row],[Aplicación]],6,2)</f>
        <v>07</v>
      </c>
      <c r="T1492" s="54" t="str">
        <f>VLOOKUP(Tabla1[[#This Row],[AREA]],Hoja1!A:B,2,FALSE)</f>
        <v>07. Medio ambiente</v>
      </c>
      <c r="U1492" s="57">
        <v>1721</v>
      </c>
      <c r="V1492" s="54" t="str">
        <f>VLOOKUP(Tabla1[[#This Row],[PROGRAMA]],Hoja1!A:B,2,FALSE)</f>
        <v>1721. Protección del medio ambiente</v>
      </c>
      <c r="W1492" s="57">
        <v>64</v>
      </c>
      <c r="X1492" s="57">
        <v>641</v>
      </c>
    </row>
    <row r="1493" spans="1:24" hidden="1" x14ac:dyDescent="0.25">
      <c r="A1493" s="60">
        <v>220229000257</v>
      </c>
      <c r="B1493" s="43" t="s">
        <v>390</v>
      </c>
      <c r="C1493" s="61">
        <v>45292</v>
      </c>
      <c r="D1493" s="60">
        <v>22024003193</v>
      </c>
      <c r="E1493" s="43" t="s">
        <v>1218</v>
      </c>
      <c r="F1493" s="62">
        <v>269793.7</v>
      </c>
      <c r="G1493" s="43" t="s">
        <v>478</v>
      </c>
      <c r="H1493" s="43" t="s">
        <v>479</v>
      </c>
      <c r="I1493" s="60">
        <v>220</v>
      </c>
      <c r="J1493" s="43" t="s">
        <v>393</v>
      </c>
      <c r="K1493" s="43" t="s">
        <v>393</v>
      </c>
      <c r="L1493" s="43" t="s">
        <v>399</v>
      </c>
      <c r="M1493" s="43" t="s">
        <v>395</v>
      </c>
      <c r="N1493" s="43" t="s">
        <v>396</v>
      </c>
      <c r="O1493" s="52" t="s">
        <v>321</v>
      </c>
      <c r="P1493" s="63" t="s">
        <v>276</v>
      </c>
      <c r="Q1493" s="57" t="str">
        <f>MID(Tabla1[[#This Row],[Aplicación]],14,1)</f>
        <v>6</v>
      </c>
      <c r="R1493" s="35" t="s">
        <v>266</v>
      </c>
      <c r="S1493" s="57" t="str">
        <f>MID(Tabla1[[#This Row],[Aplicación]],6,2)</f>
        <v>04</v>
      </c>
      <c r="T1493" s="54" t="str">
        <f>VLOOKUP(Tabla1[[#This Row],[AREA]],Hoja1!A:B,2,FALSE)</f>
        <v>04. Hacienda, personal y modernización administrativa</v>
      </c>
      <c r="U1493" s="57" t="str">
        <f>MID(Tabla1[[#This Row],[Aplicación]],9,4)</f>
        <v>9204</v>
      </c>
      <c r="V1493" s="54" t="str">
        <f>VLOOKUP(Tabla1[[#This Row],[PROGRAMA]],Hoja1!A:B,2,FALSE)</f>
        <v>9204. Tecnologías de la información y comunicación</v>
      </c>
      <c r="W1493" s="57" t="str">
        <f>MID(Tabla1[[#This Row],[Aplicación]],14,2)</f>
        <v>63</v>
      </c>
      <c r="X1493" s="57" t="str">
        <f>MID(Tabla1[[#This Row],[Aplicación]],14,6)</f>
        <v>636</v>
      </c>
    </row>
    <row r="1494" spans="1:24" hidden="1" x14ac:dyDescent="0.25">
      <c r="A1494" s="60">
        <v>220239000530</v>
      </c>
      <c r="B1494" s="43" t="s">
        <v>390</v>
      </c>
      <c r="C1494" s="61">
        <v>45292</v>
      </c>
      <c r="D1494" s="60">
        <v>22024003055</v>
      </c>
      <c r="E1494" s="43" t="s">
        <v>1224</v>
      </c>
      <c r="F1494" s="62">
        <v>516.15</v>
      </c>
      <c r="G1494" s="43" t="s">
        <v>636</v>
      </c>
      <c r="H1494" s="43" t="s">
        <v>1555</v>
      </c>
      <c r="I1494" s="60">
        <v>220</v>
      </c>
      <c r="J1494" s="43" t="s">
        <v>637</v>
      </c>
      <c r="K1494" s="43" t="s">
        <v>537</v>
      </c>
      <c r="L1494" s="43" t="s">
        <v>399</v>
      </c>
      <c r="M1494" s="43" t="s">
        <v>395</v>
      </c>
      <c r="N1494" s="43" t="s">
        <v>396</v>
      </c>
      <c r="O1494" s="52" t="s">
        <v>325</v>
      </c>
      <c r="P1494" s="63" t="s">
        <v>276</v>
      </c>
      <c r="Q1494" s="57" t="str">
        <f>MID(Tabla1[[#This Row],[Aplicación]],14,1)</f>
        <v>6</v>
      </c>
      <c r="R1494" s="35" t="s">
        <v>266</v>
      </c>
      <c r="S1494" s="57" t="str">
        <f>MID(Tabla1[[#This Row],[Aplicación]],6,2)</f>
        <v>06</v>
      </c>
      <c r="T1494" s="54" t="str">
        <f>VLOOKUP(Tabla1[[#This Row],[AREA]],Hoja1!A:B,2,FALSE)</f>
        <v>06. Educación y cultura</v>
      </c>
      <c r="U1494" s="57" t="str">
        <f>MID(Tabla1[[#This Row],[Aplicación]],9,4)</f>
        <v>3232</v>
      </c>
      <c r="V1494" s="54" t="str">
        <f>VLOOKUP(Tabla1[[#This Row],[PROGRAMA]],Hoja1!A:B,2,FALSE)</f>
        <v>3232. Conservación y mantenimiento centros educación infantil y primaria</v>
      </c>
      <c r="W1494" s="57" t="str">
        <f>MID(Tabla1[[#This Row],[Aplicación]],14,2)</f>
        <v>63</v>
      </c>
      <c r="X1494" s="57" t="str">
        <f>MID(Tabla1[[#This Row],[Aplicación]],14,6)</f>
        <v>632</v>
      </c>
    </row>
    <row r="1495" spans="1:24" hidden="1" x14ac:dyDescent="0.25">
      <c r="A1495" s="60">
        <v>220239000200</v>
      </c>
      <c r="B1495" s="43" t="s">
        <v>390</v>
      </c>
      <c r="C1495" s="61">
        <v>45323</v>
      </c>
      <c r="D1495" s="60">
        <v>22024003212</v>
      </c>
      <c r="E1495" s="43" t="s">
        <v>1225</v>
      </c>
      <c r="F1495" s="62">
        <v>267211.87</v>
      </c>
      <c r="G1495" s="43" t="s">
        <v>933</v>
      </c>
      <c r="H1495" s="43" t="s">
        <v>1557</v>
      </c>
      <c r="I1495" s="60">
        <v>220</v>
      </c>
      <c r="J1495" s="43" t="s">
        <v>598</v>
      </c>
      <c r="K1495" s="43" t="s">
        <v>599</v>
      </c>
      <c r="L1495" s="43" t="s">
        <v>399</v>
      </c>
      <c r="M1495" s="43" t="s">
        <v>395</v>
      </c>
      <c r="N1495" s="43" t="s">
        <v>396</v>
      </c>
      <c r="O1495" s="52" t="s">
        <v>321</v>
      </c>
      <c r="P1495" s="63" t="s">
        <v>276</v>
      </c>
      <c r="Q1495" s="57" t="str">
        <f>MID(Tabla1[[#This Row],[Aplicación]],14,1)</f>
        <v>6</v>
      </c>
      <c r="R1495" s="35" t="s">
        <v>266</v>
      </c>
      <c r="S1495" s="57" t="str">
        <f>MID(Tabla1[[#This Row],[Aplicación]],6,2)</f>
        <v>11</v>
      </c>
      <c r="T1495" s="54" t="str">
        <f>VLOOKUP(Tabla1[[#This Row],[AREA]],Hoja1!A:B,2,FALSE)</f>
        <v>11. Salud pública y seguridad ciudadana</v>
      </c>
      <c r="U1495" s="57" t="str">
        <f>MID(Tabla1[[#This Row],[Aplicación]],9,4)</f>
        <v>1621</v>
      </c>
      <c r="V1495" s="54" t="str">
        <f>VLOOKUP(Tabla1[[#This Row],[PROGRAMA]],Hoja1!A:B,2,FALSE)</f>
        <v>1621. Recogida de residuos</v>
      </c>
      <c r="W1495" s="57" t="str">
        <f>MID(Tabla1[[#This Row],[Aplicación]],14,2)</f>
        <v>64</v>
      </c>
      <c r="X1495" s="57" t="str">
        <f>MID(Tabla1[[#This Row],[Aplicación]],14,6)</f>
        <v>641</v>
      </c>
    </row>
    <row r="1496" spans="1:24" hidden="1" x14ac:dyDescent="0.25">
      <c r="A1496" s="60">
        <v>220239000859</v>
      </c>
      <c r="B1496" s="43" t="s">
        <v>390</v>
      </c>
      <c r="C1496" s="61">
        <v>45292</v>
      </c>
      <c r="D1496" s="60">
        <v>22024003197</v>
      </c>
      <c r="E1496" s="43" t="s">
        <v>1149</v>
      </c>
      <c r="F1496" s="62">
        <v>245833.72</v>
      </c>
      <c r="G1496" s="43" t="s">
        <v>1563</v>
      </c>
      <c r="H1496" s="43" t="s">
        <v>1564</v>
      </c>
      <c r="I1496" s="60">
        <v>220</v>
      </c>
      <c r="J1496" s="43" t="s">
        <v>1565</v>
      </c>
      <c r="K1496" s="43" t="s">
        <v>620</v>
      </c>
      <c r="L1496" s="43" t="s">
        <v>399</v>
      </c>
      <c r="M1496" s="43" t="s">
        <v>395</v>
      </c>
      <c r="N1496" s="43" t="s">
        <v>396</v>
      </c>
      <c r="O1496" s="52" t="s">
        <v>321</v>
      </c>
      <c r="P1496" s="63" t="s">
        <v>276</v>
      </c>
      <c r="Q1496" s="57" t="str">
        <f>MID(Tabla1[[#This Row],[Aplicación]],14,1)</f>
        <v>6</v>
      </c>
      <c r="R1496" s="35" t="s">
        <v>266</v>
      </c>
      <c r="S1496" s="57" t="str">
        <f>MID(Tabla1[[#This Row],[Aplicación]],6,2)</f>
        <v>08</v>
      </c>
      <c r="T1496" s="54" t="str">
        <f>VLOOKUP(Tabla1[[#This Row],[AREA]],Hoja1!A:B,2,FALSE)</f>
        <v>08. Tráfico y movilidad</v>
      </c>
      <c r="U1496" s="57" t="str">
        <f>MID(Tabla1[[#This Row],[Aplicación]],9,4)</f>
        <v>1341</v>
      </c>
      <c r="V1496" s="54" t="str">
        <f>VLOOKUP(Tabla1[[#This Row],[PROGRAMA]],Hoja1!A:B,2,FALSE)</f>
        <v>1341. Movilidad</v>
      </c>
      <c r="W1496" s="57" t="str">
        <f>MID(Tabla1[[#This Row],[Aplicación]],14,2)</f>
        <v>61</v>
      </c>
      <c r="X1496" s="57" t="str">
        <f>MID(Tabla1[[#This Row],[Aplicación]],14,6)</f>
        <v>619</v>
      </c>
    </row>
    <row r="1497" spans="1:24" hidden="1" x14ac:dyDescent="0.25">
      <c r="A1497" s="60">
        <v>220240008391</v>
      </c>
      <c r="B1497" s="43" t="s">
        <v>390</v>
      </c>
      <c r="C1497" s="61">
        <v>45373</v>
      </c>
      <c r="D1497" s="60">
        <v>22024002957</v>
      </c>
      <c r="E1497" s="43" t="s">
        <v>1205</v>
      </c>
      <c r="F1497" s="62">
        <v>1671.6</v>
      </c>
      <c r="G1497" s="43" t="s">
        <v>300</v>
      </c>
      <c r="H1497" s="43" t="s">
        <v>1567</v>
      </c>
      <c r="I1497" s="60">
        <v>220</v>
      </c>
      <c r="J1497" s="43" t="s">
        <v>398</v>
      </c>
      <c r="K1497" s="43" t="s">
        <v>398</v>
      </c>
      <c r="L1497" s="43" t="s">
        <v>401</v>
      </c>
      <c r="M1497" s="43" t="s">
        <v>395</v>
      </c>
      <c r="N1497" s="43" t="s">
        <v>396</v>
      </c>
      <c r="O1497" s="52" t="s">
        <v>321</v>
      </c>
      <c r="P1497" s="63" t="s">
        <v>276</v>
      </c>
      <c r="Q1497" s="57">
        <v>6</v>
      </c>
      <c r="R1497" s="35" t="s">
        <v>266</v>
      </c>
      <c r="S1497" s="57" t="str">
        <f>MID(Tabla1[[#This Row],[Aplicación]],6,2)</f>
        <v>05</v>
      </c>
      <c r="T1497" s="54" t="str">
        <f>VLOOKUP(Tabla1[[#This Row],[AREA]],Hoja1!A:B,2,FALSE)</f>
        <v>05. Comercio, mercados y consumo</v>
      </c>
      <c r="U1497" s="57">
        <v>4312</v>
      </c>
      <c r="V1497" s="54" t="str">
        <f>VLOOKUP(Tabla1[[#This Row],[PROGRAMA]],Hoja1!A:B,2,FALSE)</f>
        <v>4312. Mercados</v>
      </c>
      <c r="W1497" s="57">
        <v>63</v>
      </c>
      <c r="X1497" s="57">
        <v>632</v>
      </c>
    </row>
    <row r="1498" spans="1:24" hidden="1" x14ac:dyDescent="0.25">
      <c r="A1498" s="60">
        <v>220229000661</v>
      </c>
      <c r="B1498" s="43" t="s">
        <v>390</v>
      </c>
      <c r="C1498" s="61">
        <v>45350</v>
      </c>
      <c r="D1498" s="60">
        <v>22023001366</v>
      </c>
      <c r="E1498" s="43" t="s">
        <v>1229</v>
      </c>
      <c r="F1498" s="62">
        <v>236447.18</v>
      </c>
      <c r="G1498" s="43" t="s">
        <v>493</v>
      </c>
      <c r="H1498" s="43" t="s">
        <v>494</v>
      </c>
      <c r="I1498" s="60">
        <v>220</v>
      </c>
      <c r="J1498" s="43" t="s">
        <v>403</v>
      </c>
      <c r="K1498" s="43" t="s">
        <v>393</v>
      </c>
      <c r="L1498" s="43" t="s">
        <v>413</v>
      </c>
      <c r="M1498" s="43" t="s">
        <v>395</v>
      </c>
      <c r="N1498" s="43" t="s">
        <v>396</v>
      </c>
      <c r="O1498" s="52" t="s">
        <v>321</v>
      </c>
      <c r="P1498" s="63" t="s">
        <v>276</v>
      </c>
      <c r="Q1498" s="57">
        <v>6</v>
      </c>
      <c r="R1498" s="35" t="s">
        <v>266</v>
      </c>
      <c r="S1498" s="57" t="str">
        <f>MID(Tabla1[[#This Row],[Aplicación]],6,2)</f>
        <v>07</v>
      </c>
      <c r="T1498" s="54" t="str">
        <f>VLOOKUP(Tabla1[[#This Row],[AREA]],Hoja1!A:B,2,FALSE)</f>
        <v>07. Medio ambiente</v>
      </c>
      <c r="U1498" s="57">
        <v>1721</v>
      </c>
      <c r="V1498" s="54" t="str">
        <f>VLOOKUP(Tabla1[[#This Row],[PROGRAMA]],Hoja1!A:B,2,FALSE)</f>
        <v>1721. Protección del medio ambiente</v>
      </c>
      <c r="W1498" s="57">
        <v>62</v>
      </c>
      <c r="X1498" s="57">
        <v>623</v>
      </c>
    </row>
    <row r="1499" spans="1:24" hidden="1" x14ac:dyDescent="0.25">
      <c r="A1499" s="44">
        <v>220239000450</v>
      </c>
      <c r="B1499" s="45" t="s">
        <v>390</v>
      </c>
      <c r="C1499" s="50">
        <v>45292</v>
      </c>
      <c r="D1499" s="44">
        <v>22024003441</v>
      </c>
      <c r="E1499" s="45" t="s">
        <v>1230</v>
      </c>
      <c r="F1499" s="51">
        <v>222585.62</v>
      </c>
      <c r="G1499" s="45" t="s">
        <v>1045</v>
      </c>
      <c r="H1499" s="45" t="s">
        <v>1046</v>
      </c>
      <c r="I1499" s="44">
        <v>220</v>
      </c>
      <c r="J1499" s="45" t="s">
        <v>537</v>
      </c>
      <c r="K1499" s="45" t="s">
        <v>537</v>
      </c>
      <c r="L1499" s="45" t="s">
        <v>526</v>
      </c>
      <c r="M1499" s="45" t="s">
        <v>395</v>
      </c>
      <c r="N1499" s="45" t="s">
        <v>396</v>
      </c>
      <c r="O1499" s="52" t="s">
        <v>321</v>
      </c>
      <c r="P1499" s="63" t="s">
        <v>276</v>
      </c>
      <c r="Q1499" s="57" t="str">
        <f>MID(Tabla1[[#This Row],[Aplicación]],14,1)</f>
        <v>6</v>
      </c>
      <c r="R1499" s="35" t="s">
        <v>266</v>
      </c>
      <c r="S1499" s="57" t="str">
        <f>MID(Tabla1[[#This Row],[Aplicación]],6,2)</f>
        <v>11</v>
      </c>
      <c r="T1499" s="54" t="str">
        <f>VLOOKUP(Tabla1[[#This Row],[AREA]],Hoja1!A:B,2,FALSE)</f>
        <v>11. Salud pública y seguridad ciudadana</v>
      </c>
      <c r="U1499" s="57" t="str">
        <f>MID(Tabla1[[#This Row],[Aplicación]],9,4)</f>
        <v>1321</v>
      </c>
      <c r="V1499" s="54" t="str">
        <f>VLOOKUP(Tabla1[[#This Row],[PROGRAMA]],Hoja1!A:B,2,FALSE)</f>
        <v>1321. Policía municipal</v>
      </c>
      <c r="W1499" s="57" t="str">
        <f>MID(Tabla1[[#This Row],[Aplicación]],14,2)</f>
        <v>62</v>
      </c>
      <c r="X1499" s="57" t="str">
        <f>MID(Tabla1[[#This Row],[Aplicación]],14,6)</f>
        <v>626</v>
      </c>
    </row>
    <row r="1500" spans="1:24" hidden="1" x14ac:dyDescent="0.25">
      <c r="A1500" s="44">
        <v>220210081395</v>
      </c>
      <c r="B1500" s="45" t="s">
        <v>390</v>
      </c>
      <c r="C1500" s="50">
        <v>45350</v>
      </c>
      <c r="D1500" s="44">
        <v>22021007258</v>
      </c>
      <c r="E1500" s="45" t="s">
        <v>1148</v>
      </c>
      <c r="F1500" s="51">
        <v>858.58</v>
      </c>
      <c r="G1500" s="45" t="s">
        <v>300</v>
      </c>
      <c r="H1500" s="45" t="s">
        <v>662</v>
      </c>
      <c r="I1500" s="44">
        <v>220</v>
      </c>
      <c r="J1500" s="45" t="s">
        <v>398</v>
      </c>
      <c r="K1500" s="45" t="s">
        <v>398</v>
      </c>
      <c r="L1500" s="45" t="s">
        <v>399</v>
      </c>
      <c r="M1500" s="45" t="s">
        <v>395</v>
      </c>
      <c r="N1500" s="45" t="s">
        <v>396</v>
      </c>
      <c r="O1500" s="52" t="s">
        <v>321</v>
      </c>
      <c r="P1500" s="63" t="s">
        <v>276</v>
      </c>
      <c r="Q1500" s="57" t="str">
        <f>MID(Tabla1[[#This Row],[Aplicación]],14,1)</f>
        <v>6</v>
      </c>
      <c r="R1500" s="35" t="s">
        <v>266</v>
      </c>
      <c r="S1500" s="57" t="str">
        <f>MID(Tabla1[[#This Row],[Aplicación]],6,2)</f>
        <v>03</v>
      </c>
      <c r="T1500" s="54" t="str">
        <f>VLOOKUP(Tabla1[[#This Row],[AREA]],Hoja1!A:B,2,FALSE)</f>
        <v>03. Participación ciudadana y deportes</v>
      </c>
      <c r="U1500" s="57" t="str">
        <f>MID(Tabla1[[#This Row],[Aplicación]],9,4)</f>
        <v>9241</v>
      </c>
      <c r="V1500" s="54" t="str">
        <f>VLOOKUP(Tabla1[[#This Row],[PROGRAMA]],Hoja1!A:B,2,FALSE)</f>
        <v>9241. Participación ciudadana</v>
      </c>
      <c r="W1500" s="57" t="str">
        <f>MID(Tabla1[[#This Row],[Aplicación]],14,2)</f>
        <v>63</v>
      </c>
      <c r="X1500" s="57" t="str">
        <f>MID(Tabla1[[#This Row],[Aplicación]],14,6)</f>
        <v>632</v>
      </c>
    </row>
    <row r="1501" spans="1:24" hidden="1" x14ac:dyDescent="0.25">
      <c r="A1501" s="44">
        <v>220240006654</v>
      </c>
      <c r="B1501" s="45" t="s">
        <v>390</v>
      </c>
      <c r="C1501" s="50">
        <v>45365</v>
      </c>
      <c r="D1501" s="44">
        <v>22024003116</v>
      </c>
      <c r="E1501" s="45" t="s">
        <v>1220</v>
      </c>
      <c r="F1501" s="51">
        <v>212499.6</v>
      </c>
      <c r="G1501" s="45" t="s">
        <v>511</v>
      </c>
      <c r="H1501" s="45" t="s">
        <v>1571</v>
      </c>
      <c r="I1501" s="44">
        <v>220</v>
      </c>
      <c r="J1501" s="45" t="s">
        <v>393</v>
      </c>
      <c r="K1501" s="45" t="s">
        <v>393</v>
      </c>
      <c r="L1501" s="45" t="s">
        <v>399</v>
      </c>
      <c r="M1501" s="45" t="s">
        <v>395</v>
      </c>
      <c r="N1501" s="45" t="s">
        <v>396</v>
      </c>
      <c r="O1501" s="52" t="s">
        <v>321</v>
      </c>
      <c r="P1501" s="63" t="s">
        <v>276</v>
      </c>
      <c r="Q1501" s="57" t="str">
        <f>MID(Tabla1[[#This Row],[Aplicación]],14,1)</f>
        <v>6</v>
      </c>
      <c r="R1501" s="35" t="s">
        <v>266</v>
      </c>
      <c r="S1501" s="57" t="str">
        <f>MID(Tabla1[[#This Row],[Aplicación]],6,2)</f>
        <v>07</v>
      </c>
      <c r="T1501" s="54" t="str">
        <f>VLOOKUP(Tabla1[[#This Row],[AREA]],Hoja1!A:B,2,FALSE)</f>
        <v>07. Medio ambiente</v>
      </c>
      <c r="U1501" s="57" t="str">
        <f>MID(Tabla1[[#This Row],[Aplicación]],9,4)</f>
        <v>1711</v>
      </c>
      <c r="V1501" s="54" t="str">
        <f>VLOOKUP(Tabla1[[#This Row],[PROGRAMA]],Hoja1!A:B,2,FALSE)</f>
        <v>1711. Parques y jardines</v>
      </c>
      <c r="W1501" s="57" t="str">
        <f>MID(Tabla1[[#This Row],[Aplicación]],14,2)</f>
        <v>61</v>
      </c>
      <c r="X1501" s="57" t="str">
        <f>MID(Tabla1[[#This Row],[Aplicación]],14,6)</f>
        <v>619</v>
      </c>
    </row>
    <row r="1502" spans="1:24" hidden="1" x14ac:dyDescent="0.25">
      <c r="A1502" s="60">
        <v>220229000062</v>
      </c>
      <c r="B1502" s="43" t="s">
        <v>390</v>
      </c>
      <c r="C1502" s="61">
        <v>45292</v>
      </c>
      <c r="D1502" s="60">
        <v>22024003803</v>
      </c>
      <c r="E1502" s="43" t="s">
        <v>1221</v>
      </c>
      <c r="F1502" s="62">
        <v>210356.48000000001</v>
      </c>
      <c r="G1502" s="43" t="s">
        <v>484</v>
      </c>
      <c r="H1502" s="43" t="s">
        <v>485</v>
      </c>
      <c r="I1502" s="60">
        <v>220</v>
      </c>
      <c r="J1502" s="43" t="s">
        <v>486</v>
      </c>
      <c r="K1502" s="43" t="s">
        <v>486</v>
      </c>
      <c r="L1502" s="43" t="s">
        <v>399</v>
      </c>
      <c r="M1502" s="43" t="s">
        <v>395</v>
      </c>
      <c r="N1502" s="43" t="s">
        <v>396</v>
      </c>
      <c r="O1502" s="52" t="s">
        <v>321</v>
      </c>
      <c r="P1502" s="63" t="s">
        <v>276</v>
      </c>
      <c r="Q1502" s="57" t="str">
        <f>MID(Tabla1[[#This Row],[Aplicación]],14,1)</f>
        <v>6</v>
      </c>
      <c r="R1502" s="35" t="s">
        <v>266</v>
      </c>
      <c r="S1502" s="57" t="str">
        <f>MID(Tabla1[[#This Row],[Aplicación]],6,2)</f>
        <v>04</v>
      </c>
      <c r="T1502" s="54" t="str">
        <f>VLOOKUP(Tabla1[[#This Row],[AREA]],Hoja1!A:B,2,FALSE)</f>
        <v>04. Hacienda, personal y modernización administrativa</v>
      </c>
      <c r="U1502" s="57" t="str">
        <f>MID(Tabla1[[#This Row],[Aplicación]],9,4)</f>
        <v>9204</v>
      </c>
      <c r="V1502" s="54" t="str">
        <f>VLOOKUP(Tabla1[[#This Row],[PROGRAMA]],Hoja1!A:B,2,FALSE)</f>
        <v>9204. Tecnologías de la información y comunicación</v>
      </c>
      <c r="W1502" s="57" t="str">
        <f>MID(Tabla1[[#This Row],[Aplicación]],14,2)</f>
        <v>64</v>
      </c>
      <c r="X1502" s="57" t="str">
        <f>MID(Tabla1[[#This Row],[Aplicación]],14,6)</f>
        <v>641</v>
      </c>
    </row>
    <row r="1503" spans="1:24" hidden="1" x14ac:dyDescent="0.25">
      <c r="A1503" s="60">
        <v>220230021925</v>
      </c>
      <c r="B1503" s="43" t="s">
        <v>390</v>
      </c>
      <c r="C1503" s="61">
        <v>45350</v>
      </c>
      <c r="D1503" s="60">
        <v>22023003760</v>
      </c>
      <c r="E1503" s="43" t="s">
        <v>1205</v>
      </c>
      <c r="F1503" s="62">
        <v>206806.97</v>
      </c>
      <c r="G1503" s="43" t="s">
        <v>522</v>
      </c>
      <c r="H1503" s="43" t="s">
        <v>946</v>
      </c>
      <c r="I1503" s="60">
        <v>220</v>
      </c>
      <c r="J1503" s="43" t="s">
        <v>524</v>
      </c>
      <c r="K1503" s="43" t="s">
        <v>525</v>
      </c>
      <c r="L1503" s="43" t="s">
        <v>401</v>
      </c>
      <c r="M1503" s="43" t="s">
        <v>395</v>
      </c>
      <c r="N1503" s="43" t="s">
        <v>396</v>
      </c>
      <c r="O1503" s="52" t="s">
        <v>321</v>
      </c>
      <c r="P1503" s="63" t="s">
        <v>276</v>
      </c>
      <c r="Q1503" s="57">
        <v>6</v>
      </c>
      <c r="R1503" s="35" t="s">
        <v>266</v>
      </c>
      <c r="S1503" s="57" t="str">
        <f>MID(Tabla1[[#This Row],[Aplicación]],6,2)</f>
        <v>05</v>
      </c>
      <c r="T1503" s="54" t="str">
        <f>VLOOKUP(Tabla1[[#This Row],[AREA]],Hoja1!A:B,2,FALSE)</f>
        <v>05. Comercio, mercados y consumo</v>
      </c>
      <c r="U1503" s="57">
        <v>4312</v>
      </c>
      <c r="V1503" s="54" t="str">
        <f>VLOOKUP(Tabla1[[#This Row],[PROGRAMA]],Hoja1!A:B,2,FALSE)</f>
        <v>4312. Mercados</v>
      </c>
      <c r="W1503" s="57">
        <v>63</v>
      </c>
      <c r="X1503" s="57">
        <v>632</v>
      </c>
    </row>
    <row r="1504" spans="1:24" hidden="1" x14ac:dyDescent="0.25">
      <c r="A1504" s="60">
        <v>220240008403</v>
      </c>
      <c r="B1504" s="43" t="s">
        <v>390</v>
      </c>
      <c r="C1504" s="61">
        <v>45373</v>
      </c>
      <c r="D1504" s="60">
        <v>22024003292</v>
      </c>
      <c r="E1504" s="43" t="s">
        <v>1235</v>
      </c>
      <c r="F1504" s="62">
        <v>203643</v>
      </c>
      <c r="G1504" s="43" t="s">
        <v>898</v>
      </c>
      <c r="H1504" s="43" t="s">
        <v>1577</v>
      </c>
      <c r="I1504" s="60">
        <v>220</v>
      </c>
      <c r="J1504" s="43" t="s">
        <v>762</v>
      </c>
      <c r="K1504" s="43" t="s">
        <v>547</v>
      </c>
      <c r="L1504" s="43" t="s">
        <v>413</v>
      </c>
      <c r="M1504" s="43" t="s">
        <v>395</v>
      </c>
      <c r="N1504" s="43" t="s">
        <v>396</v>
      </c>
      <c r="O1504" s="52" t="s">
        <v>321</v>
      </c>
      <c r="P1504" s="63" t="s">
        <v>276</v>
      </c>
      <c r="Q1504" s="57">
        <v>6</v>
      </c>
      <c r="R1504" s="35" t="s">
        <v>266</v>
      </c>
      <c r="S1504" s="57" t="str">
        <f>MID(Tabla1[[#This Row],[Aplicación]],6,2)</f>
        <v>11</v>
      </c>
      <c r="T1504" s="54" t="str">
        <f>VLOOKUP(Tabla1[[#This Row],[AREA]],Hoja1!A:B,2,FALSE)</f>
        <v>11. Salud pública y seguridad ciudadana</v>
      </c>
      <c r="U1504" s="57">
        <v>1621</v>
      </c>
      <c r="V1504" s="54" t="str">
        <f>VLOOKUP(Tabla1[[#This Row],[PROGRAMA]],Hoja1!A:B,2,FALSE)</f>
        <v>1621. Recogida de residuos</v>
      </c>
      <c r="W1504" s="57">
        <v>62</v>
      </c>
      <c r="X1504" s="57">
        <v>623</v>
      </c>
    </row>
    <row r="1505" spans="1:24" hidden="1" x14ac:dyDescent="0.25">
      <c r="A1505" s="60">
        <v>220240006653</v>
      </c>
      <c r="B1505" s="43" t="s">
        <v>390</v>
      </c>
      <c r="C1505" s="61">
        <v>45365</v>
      </c>
      <c r="D1505" s="60">
        <v>22024003115</v>
      </c>
      <c r="E1505" s="43" t="s">
        <v>1220</v>
      </c>
      <c r="F1505" s="62">
        <v>199645.22</v>
      </c>
      <c r="G1505" s="43" t="s">
        <v>500</v>
      </c>
      <c r="H1505" s="43" t="s">
        <v>1581</v>
      </c>
      <c r="I1505" s="60">
        <v>220</v>
      </c>
      <c r="J1505" s="43" t="s">
        <v>393</v>
      </c>
      <c r="K1505" s="43" t="s">
        <v>393</v>
      </c>
      <c r="L1505" s="43" t="s">
        <v>399</v>
      </c>
      <c r="M1505" s="43" t="s">
        <v>395</v>
      </c>
      <c r="N1505" s="43" t="s">
        <v>396</v>
      </c>
      <c r="O1505" s="52" t="s">
        <v>321</v>
      </c>
      <c r="P1505" s="63" t="s">
        <v>276</v>
      </c>
      <c r="Q1505" s="57" t="str">
        <f>MID(Tabla1[[#This Row],[Aplicación]],14,1)</f>
        <v>6</v>
      </c>
      <c r="R1505" s="35" t="s">
        <v>266</v>
      </c>
      <c r="S1505" s="57" t="str">
        <f>MID(Tabla1[[#This Row],[Aplicación]],6,2)</f>
        <v>07</v>
      </c>
      <c r="T1505" s="54" t="str">
        <f>VLOOKUP(Tabla1[[#This Row],[AREA]],Hoja1!A:B,2,FALSE)</f>
        <v>07. Medio ambiente</v>
      </c>
      <c r="U1505" s="57" t="str">
        <f>MID(Tabla1[[#This Row],[Aplicación]],9,4)</f>
        <v>1711</v>
      </c>
      <c r="V1505" s="54" t="str">
        <f>VLOOKUP(Tabla1[[#This Row],[PROGRAMA]],Hoja1!A:B,2,FALSE)</f>
        <v>1711. Parques y jardines</v>
      </c>
      <c r="W1505" s="57" t="str">
        <f>MID(Tabla1[[#This Row],[Aplicación]],14,2)</f>
        <v>61</v>
      </c>
      <c r="X1505" s="57" t="str">
        <f>MID(Tabla1[[#This Row],[Aplicación]],14,6)</f>
        <v>619</v>
      </c>
    </row>
    <row r="1506" spans="1:24" hidden="1" x14ac:dyDescent="0.25">
      <c r="A1506" s="44">
        <v>220230040326</v>
      </c>
      <c r="B1506" s="45" t="s">
        <v>390</v>
      </c>
      <c r="C1506" s="50">
        <v>45350</v>
      </c>
      <c r="D1506" s="44">
        <v>22023005507</v>
      </c>
      <c r="E1506" s="45" t="s">
        <v>1195</v>
      </c>
      <c r="F1506" s="51">
        <v>188399.39</v>
      </c>
      <c r="G1506" s="45" t="s">
        <v>1031</v>
      </c>
      <c r="H1506" s="45" t="s">
        <v>1032</v>
      </c>
      <c r="I1506" s="44">
        <v>220</v>
      </c>
      <c r="J1506" s="45" t="s">
        <v>824</v>
      </c>
      <c r="K1506" s="45" t="s">
        <v>398</v>
      </c>
      <c r="L1506" s="45" t="s">
        <v>401</v>
      </c>
      <c r="M1506" s="45" t="s">
        <v>395</v>
      </c>
      <c r="N1506" s="45" t="s">
        <v>396</v>
      </c>
      <c r="O1506" s="52" t="s">
        <v>321</v>
      </c>
      <c r="P1506" s="63" t="s">
        <v>276</v>
      </c>
      <c r="Q1506" s="57">
        <v>6</v>
      </c>
      <c r="R1506" s="35" t="s">
        <v>266</v>
      </c>
      <c r="S1506" s="57" t="str">
        <f>MID(Tabla1[[#This Row],[Aplicación]],6,2)</f>
        <v>10</v>
      </c>
      <c r="T1506" s="54" t="str">
        <f>VLOOKUP(Tabla1[[#This Row],[AREA]],Hoja1!A:B,2,FALSE)</f>
        <v>10. Personas mayores, familia y servicios sociales</v>
      </c>
      <c r="U1506" s="57">
        <v>2314</v>
      </c>
      <c r="V1506" s="54" t="str">
        <f>VLOOKUP(Tabla1[[#This Row],[PROGRAMA]],Hoja1!A:B,2,FALSE)</f>
        <v>2314. Centro de programas juveniles</v>
      </c>
      <c r="W1506" s="57">
        <v>63</v>
      </c>
      <c r="X1506" s="57">
        <v>632</v>
      </c>
    </row>
    <row r="1507" spans="1:24" hidden="1" x14ac:dyDescent="0.25">
      <c r="A1507" s="60">
        <v>220229000662</v>
      </c>
      <c r="B1507" s="43" t="s">
        <v>390</v>
      </c>
      <c r="C1507" s="61">
        <v>45350</v>
      </c>
      <c r="D1507" s="60">
        <v>22023001367</v>
      </c>
      <c r="E1507" s="43" t="s">
        <v>1223</v>
      </c>
      <c r="F1507" s="62">
        <v>187750.52</v>
      </c>
      <c r="G1507" s="43" t="s">
        <v>493</v>
      </c>
      <c r="H1507" s="43" t="s">
        <v>513</v>
      </c>
      <c r="I1507" s="60">
        <v>220</v>
      </c>
      <c r="J1507" s="43" t="s">
        <v>403</v>
      </c>
      <c r="K1507" s="43" t="s">
        <v>393</v>
      </c>
      <c r="L1507" s="43" t="s">
        <v>413</v>
      </c>
      <c r="M1507" s="43" t="s">
        <v>395</v>
      </c>
      <c r="N1507" s="43" t="s">
        <v>396</v>
      </c>
      <c r="O1507" s="52" t="s">
        <v>321</v>
      </c>
      <c r="P1507" s="63" t="s">
        <v>276</v>
      </c>
      <c r="Q1507" s="57">
        <v>6</v>
      </c>
      <c r="R1507" s="35" t="s">
        <v>266</v>
      </c>
      <c r="S1507" s="57" t="str">
        <f>MID(Tabla1[[#This Row],[Aplicación]],6,2)</f>
        <v>07</v>
      </c>
      <c r="T1507" s="54" t="str">
        <f>VLOOKUP(Tabla1[[#This Row],[AREA]],Hoja1!A:B,2,FALSE)</f>
        <v>07. Medio ambiente</v>
      </c>
      <c r="U1507" s="57">
        <v>1721</v>
      </c>
      <c r="V1507" s="54" t="str">
        <f>VLOOKUP(Tabla1[[#This Row],[PROGRAMA]],Hoja1!A:B,2,FALSE)</f>
        <v>1721. Protección del medio ambiente</v>
      </c>
      <c r="W1507" s="57">
        <v>64</v>
      </c>
      <c r="X1507" s="57">
        <v>641</v>
      </c>
    </row>
    <row r="1508" spans="1:24" hidden="1" x14ac:dyDescent="0.25">
      <c r="A1508" s="44">
        <v>220240008396</v>
      </c>
      <c r="B1508" s="45" t="s">
        <v>390</v>
      </c>
      <c r="C1508" s="50">
        <v>45373</v>
      </c>
      <c r="D1508" s="44">
        <v>22024002959</v>
      </c>
      <c r="E1508" s="45" t="s">
        <v>1205</v>
      </c>
      <c r="F1508" s="51">
        <v>6436.25</v>
      </c>
      <c r="G1508" s="45" t="s">
        <v>636</v>
      </c>
      <c r="H1508" s="45" t="s">
        <v>1583</v>
      </c>
      <c r="I1508" s="44">
        <v>220</v>
      </c>
      <c r="J1508" s="45" t="s">
        <v>637</v>
      </c>
      <c r="K1508" s="45" t="s">
        <v>537</v>
      </c>
      <c r="L1508" s="45" t="s">
        <v>401</v>
      </c>
      <c r="M1508" s="45" t="s">
        <v>395</v>
      </c>
      <c r="N1508" s="45" t="s">
        <v>396</v>
      </c>
      <c r="O1508" s="52" t="s">
        <v>325</v>
      </c>
      <c r="P1508" s="63" t="s">
        <v>276</v>
      </c>
      <c r="Q1508" s="57">
        <v>6</v>
      </c>
      <c r="R1508" s="35" t="s">
        <v>266</v>
      </c>
      <c r="S1508" s="57" t="str">
        <f>MID(Tabla1[[#This Row],[Aplicación]],6,2)</f>
        <v>05</v>
      </c>
      <c r="T1508" s="54" t="str">
        <f>VLOOKUP(Tabla1[[#This Row],[AREA]],Hoja1!A:B,2,FALSE)</f>
        <v>05. Comercio, mercados y consumo</v>
      </c>
      <c r="U1508" s="57">
        <v>4312</v>
      </c>
      <c r="V1508" s="54" t="str">
        <f>VLOOKUP(Tabla1[[#This Row],[PROGRAMA]],Hoja1!A:B,2,FALSE)</f>
        <v>4312. Mercados</v>
      </c>
      <c r="W1508" s="57">
        <v>63</v>
      </c>
      <c r="X1508" s="57">
        <v>632</v>
      </c>
    </row>
    <row r="1509" spans="1:24" hidden="1" x14ac:dyDescent="0.25">
      <c r="A1509" s="60">
        <v>220229000111</v>
      </c>
      <c r="B1509" s="43" t="s">
        <v>390</v>
      </c>
      <c r="C1509" s="61">
        <v>45292</v>
      </c>
      <c r="D1509" s="60">
        <v>22024002819</v>
      </c>
      <c r="E1509" s="43" t="s">
        <v>1239</v>
      </c>
      <c r="F1509" s="62">
        <v>181500</v>
      </c>
      <c r="G1509" s="43" t="s">
        <v>67</v>
      </c>
      <c r="H1509" s="43" t="s">
        <v>516</v>
      </c>
      <c r="I1509" s="60">
        <v>220</v>
      </c>
      <c r="J1509" s="43" t="s">
        <v>398</v>
      </c>
      <c r="K1509" s="43" t="s">
        <v>398</v>
      </c>
      <c r="L1509" s="43" t="s">
        <v>399</v>
      </c>
      <c r="M1509" s="43" t="s">
        <v>395</v>
      </c>
      <c r="N1509" s="43" t="s">
        <v>396</v>
      </c>
      <c r="O1509" s="52" t="s">
        <v>321</v>
      </c>
      <c r="P1509" s="63" t="s">
        <v>276</v>
      </c>
      <c r="Q1509" s="57" t="str">
        <f>MID(Tabla1[[#This Row],[Aplicación]],14,1)</f>
        <v>6</v>
      </c>
      <c r="R1509" s="35" t="s">
        <v>266</v>
      </c>
      <c r="S1509" s="57" t="str">
        <f>MID(Tabla1[[#This Row],[Aplicación]],6,2)</f>
        <v>04</v>
      </c>
      <c r="T1509" s="54" t="str">
        <f>VLOOKUP(Tabla1[[#This Row],[AREA]],Hoja1!A:B,2,FALSE)</f>
        <v>04. Hacienda, personal y modernización administrativa</v>
      </c>
      <c r="U1509" s="57" t="str">
        <f>MID(Tabla1[[#This Row],[Aplicación]],9,4)</f>
        <v>9204</v>
      </c>
      <c r="V1509" s="54" t="str">
        <f>VLOOKUP(Tabla1[[#This Row],[PROGRAMA]],Hoja1!A:B,2,FALSE)</f>
        <v>9204. Tecnologías de la información y comunicación</v>
      </c>
      <c r="W1509" s="57" t="str">
        <f>MID(Tabla1[[#This Row],[Aplicación]],14,2)</f>
        <v>62</v>
      </c>
      <c r="X1509" s="57" t="str">
        <f>MID(Tabla1[[#This Row],[Aplicación]],14,6)</f>
        <v>626</v>
      </c>
    </row>
    <row r="1510" spans="1:24" hidden="1" x14ac:dyDescent="0.25">
      <c r="A1510" s="44">
        <v>220230069521</v>
      </c>
      <c r="B1510" s="45" t="s">
        <v>390</v>
      </c>
      <c r="C1510" s="50">
        <v>45350</v>
      </c>
      <c r="D1510" s="44">
        <v>22023005911</v>
      </c>
      <c r="E1510" s="45" t="s">
        <v>1223</v>
      </c>
      <c r="F1510" s="51">
        <v>181500</v>
      </c>
      <c r="G1510" s="45" t="s">
        <v>1116</v>
      </c>
      <c r="H1510" s="45" t="s">
        <v>1117</v>
      </c>
      <c r="I1510" s="44">
        <v>220</v>
      </c>
      <c r="J1510" s="45" t="s">
        <v>393</v>
      </c>
      <c r="K1510" s="45" t="s">
        <v>393</v>
      </c>
      <c r="L1510" s="45" t="s">
        <v>413</v>
      </c>
      <c r="M1510" s="45" t="s">
        <v>395</v>
      </c>
      <c r="N1510" s="45" t="s">
        <v>396</v>
      </c>
      <c r="O1510" s="52" t="s">
        <v>321</v>
      </c>
      <c r="P1510" s="63" t="s">
        <v>276</v>
      </c>
      <c r="Q1510" s="57">
        <v>6</v>
      </c>
      <c r="R1510" s="35" t="s">
        <v>266</v>
      </c>
      <c r="S1510" s="57" t="str">
        <f>MID(Tabla1[[#This Row],[Aplicación]],6,2)</f>
        <v>07</v>
      </c>
      <c r="T1510" s="54" t="str">
        <f>VLOOKUP(Tabla1[[#This Row],[AREA]],Hoja1!A:B,2,FALSE)</f>
        <v>07. Medio ambiente</v>
      </c>
      <c r="U1510" s="57">
        <v>1721</v>
      </c>
      <c r="V1510" s="54" t="str">
        <f>VLOOKUP(Tabla1[[#This Row],[PROGRAMA]],Hoja1!A:B,2,FALSE)</f>
        <v>1721. Protección del medio ambiente</v>
      </c>
      <c r="W1510" s="57">
        <v>64</v>
      </c>
      <c r="X1510" s="57">
        <v>641</v>
      </c>
    </row>
    <row r="1511" spans="1:24" hidden="1" x14ac:dyDescent="0.25">
      <c r="A1511" s="44">
        <v>220210081394</v>
      </c>
      <c r="B1511" s="45" t="s">
        <v>390</v>
      </c>
      <c r="C1511" s="50">
        <v>45350</v>
      </c>
      <c r="D1511" s="44">
        <v>22021007258</v>
      </c>
      <c r="E1511" s="45" t="s">
        <v>1148</v>
      </c>
      <c r="F1511" s="51">
        <v>2649.4</v>
      </c>
      <c r="G1511" s="45" t="s">
        <v>380</v>
      </c>
      <c r="H1511" s="45" t="s">
        <v>918</v>
      </c>
      <c r="I1511" s="44">
        <v>220</v>
      </c>
      <c r="J1511" s="45" t="s">
        <v>571</v>
      </c>
      <c r="K1511" s="45" t="s">
        <v>571</v>
      </c>
      <c r="L1511" s="45" t="s">
        <v>399</v>
      </c>
      <c r="M1511" s="45" t="s">
        <v>395</v>
      </c>
      <c r="N1511" s="45" t="s">
        <v>396</v>
      </c>
      <c r="O1511" s="52" t="s">
        <v>325</v>
      </c>
      <c r="P1511" s="63" t="s">
        <v>276</v>
      </c>
      <c r="Q1511" s="57" t="str">
        <f>MID(Tabla1[[#This Row],[Aplicación]],14,1)</f>
        <v>6</v>
      </c>
      <c r="R1511" s="35" t="s">
        <v>266</v>
      </c>
      <c r="S1511" s="57" t="str">
        <f>MID(Tabla1[[#This Row],[Aplicación]],6,2)</f>
        <v>03</v>
      </c>
      <c r="T1511" s="54" t="str">
        <f>VLOOKUP(Tabla1[[#This Row],[AREA]],Hoja1!A:B,2,FALSE)</f>
        <v>03. Participación ciudadana y deportes</v>
      </c>
      <c r="U1511" s="57" t="str">
        <f>MID(Tabla1[[#This Row],[Aplicación]],9,4)</f>
        <v>9241</v>
      </c>
      <c r="V1511" s="54" t="str">
        <f>VLOOKUP(Tabla1[[#This Row],[PROGRAMA]],Hoja1!A:B,2,FALSE)</f>
        <v>9241. Participación ciudadana</v>
      </c>
      <c r="W1511" s="57" t="str">
        <f>MID(Tabla1[[#This Row],[Aplicación]],14,2)</f>
        <v>63</v>
      </c>
      <c r="X1511" s="57" t="str">
        <f>MID(Tabla1[[#This Row],[Aplicación]],14,6)</f>
        <v>632</v>
      </c>
    </row>
    <row r="1512" spans="1:24" hidden="1" x14ac:dyDescent="0.25">
      <c r="A1512" s="60">
        <v>220230059527</v>
      </c>
      <c r="B1512" s="43" t="s">
        <v>390</v>
      </c>
      <c r="C1512" s="61">
        <v>45350</v>
      </c>
      <c r="D1512" s="60">
        <v>22023005814</v>
      </c>
      <c r="E1512" s="43" t="s">
        <v>1242</v>
      </c>
      <c r="F1512" s="62">
        <v>430.75</v>
      </c>
      <c r="G1512" s="43" t="s">
        <v>300</v>
      </c>
      <c r="H1512" s="43" t="s">
        <v>1090</v>
      </c>
      <c r="I1512" s="60">
        <v>220</v>
      </c>
      <c r="J1512" s="43" t="s">
        <v>398</v>
      </c>
      <c r="K1512" s="43" t="s">
        <v>398</v>
      </c>
      <c r="L1512" s="43" t="s">
        <v>399</v>
      </c>
      <c r="M1512" s="43" t="s">
        <v>395</v>
      </c>
      <c r="N1512" s="43" t="s">
        <v>396</v>
      </c>
      <c r="O1512" s="52" t="s">
        <v>321</v>
      </c>
      <c r="P1512" s="63" t="s">
        <v>276</v>
      </c>
      <c r="Q1512" s="57">
        <v>6</v>
      </c>
      <c r="R1512" s="35" t="s">
        <v>266</v>
      </c>
      <c r="S1512" s="57" t="str">
        <f>MID(Tabla1[[#This Row],[Aplicación]],6,2)</f>
        <v>09</v>
      </c>
      <c r="T1512" s="54" t="str">
        <f>VLOOKUP(Tabla1[[#This Row],[AREA]],Hoja1!A:B,2,FALSE)</f>
        <v>09. Turismo, eventos y marca ciudad</v>
      </c>
      <c r="U1512" s="57">
        <v>4321</v>
      </c>
      <c r="V1512" s="54" t="str">
        <f>VLOOKUP(Tabla1[[#This Row],[PROGRAMA]],Hoja1!A:B,2,FALSE)</f>
        <v>4321. Turismo</v>
      </c>
      <c r="W1512" s="57">
        <v>62</v>
      </c>
      <c r="X1512" s="57">
        <v>625</v>
      </c>
    </row>
    <row r="1513" spans="1:24" hidden="1" x14ac:dyDescent="0.25">
      <c r="A1513" s="44">
        <v>220229000799</v>
      </c>
      <c r="B1513" s="45" t="s">
        <v>390</v>
      </c>
      <c r="C1513" s="50">
        <v>45350</v>
      </c>
      <c r="D1513" s="44">
        <v>22023001939</v>
      </c>
      <c r="E1513" s="45" t="s">
        <v>1229</v>
      </c>
      <c r="F1513" s="51">
        <v>167492.75</v>
      </c>
      <c r="G1513" s="45" t="s">
        <v>493</v>
      </c>
      <c r="H1513" s="45" t="s">
        <v>519</v>
      </c>
      <c r="I1513" s="44">
        <v>220</v>
      </c>
      <c r="J1513" s="45" t="s">
        <v>403</v>
      </c>
      <c r="K1513" s="45" t="s">
        <v>393</v>
      </c>
      <c r="L1513" s="45" t="s">
        <v>413</v>
      </c>
      <c r="M1513" s="45" t="s">
        <v>395</v>
      </c>
      <c r="N1513" s="45" t="s">
        <v>396</v>
      </c>
      <c r="O1513" s="52" t="s">
        <v>321</v>
      </c>
      <c r="P1513" s="63" t="s">
        <v>276</v>
      </c>
      <c r="Q1513" s="57">
        <v>6</v>
      </c>
      <c r="R1513" s="35" t="s">
        <v>266</v>
      </c>
      <c r="S1513" s="57" t="str">
        <f>MID(Tabla1[[#This Row],[Aplicación]],6,2)</f>
        <v>07</v>
      </c>
      <c r="T1513" s="54" t="str">
        <f>VLOOKUP(Tabla1[[#This Row],[AREA]],Hoja1!A:B,2,FALSE)</f>
        <v>07. Medio ambiente</v>
      </c>
      <c r="U1513" s="57">
        <v>1721</v>
      </c>
      <c r="V1513" s="54" t="str">
        <f>VLOOKUP(Tabla1[[#This Row],[PROGRAMA]],Hoja1!A:B,2,FALSE)</f>
        <v>1721. Protección del medio ambiente</v>
      </c>
      <c r="W1513" s="57">
        <v>62</v>
      </c>
      <c r="X1513" s="57">
        <v>623</v>
      </c>
    </row>
    <row r="1514" spans="1:24" hidden="1" x14ac:dyDescent="0.25">
      <c r="A1514" s="60">
        <v>220210087660</v>
      </c>
      <c r="B1514" s="43" t="s">
        <v>390</v>
      </c>
      <c r="C1514" s="61">
        <v>45350</v>
      </c>
      <c r="D1514" s="60">
        <v>22021007258</v>
      </c>
      <c r="E1514" s="43" t="s">
        <v>1148</v>
      </c>
      <c r="F1514" s="62">
        <v>165743.57</v>
      </c>
      <c r="G1514" s="43" t="s">
        <v>522</v>
      </c>
      <c r="H1514" s="43" t="s">
        <v>901</v>
      </c>
      <c r="I1514" s="60">
        <v>220</v>
      </c>
      <c r="J1514" s="43" t="s">
        <v>524</v>
      </c>
      <c r="K1514" s="43" t="s">
        <v>525</v>
      </c>
      <c r="L1514" s="43" t="s">
        <v>401</v>
      </c>
      <c r="M1514" s="43" t="s">
        <v>395</v>
      </c>
      <c r="N1514" s="43" t="s">
        <v>396</v>
      </c>
      <c r="O1514" s="52" t="s">
        <v>321</v>
      </c>
      <c r="P1514" s="63" t="s">
        <v>276</v>
      </c>
      <c r="Q1514" s="57" t="str">
        <f>MID(Tabla1[[#This Row],[Aplicación]],14,1)</f>
        <v>6</v>
      </c>
      <c r="R1514" s="35" t="s">
        <v>266</v>
      </c>
      <c r="S1514" s="57" t="str">
        <f>MID(Tabla1[[#This Row],[Aplicación]],6,2)</f>
        <v>03</v>
      </c>
      <c r="T1514" s="54" t="str">
        <f>VLOOKUP(Tabla1[[#This Row],[AREA]],Hoja1!A:B,2,FALSE)</f>
        <v>03. Participación ciudadana y deportes</v>
      </c>
      <c r="U1514" s="57" t="str">
        <f>MID(Tabla1[[#This Row],[Aplicación]],9,4)</f>
        <v>9241</v>
      </c>
      <c r="V1514" s="54" t="str">
        <f>VLOOKUP(Tabla1[[#This Row],[PROGRAMA]],Hoja1!A:B,2,FALSE)</f>
        <v>9241. Participación ciudadana</v>
      </c>
      <c r="W1514" s="57" t="str">
        <f>MID(Tabla1[[#This Row],[Aplicación]],14,2)</f>
        <v>63</v>
      </c>
      <c r="X1514" s="57" t="str">
        <f>MID(Tabla1[[#This Row],[Aplicación]],14,6)</f>
        <v>632</v>
      </c>
    </row>
    <row r="1515" spans="1:24" hidden="1" x14ac:dyDescent="0.25">
      <c r="A1515" s="60">
        <v>220239000614</v>
      </c>
      <c r="B1515" s="43" t="s">
        <v>390</v>
      </c>
      <c r="C1515" s="61">
        <v>45292</v>
      </c>
      <c r="D1515" s="60">
        <v>22024001518</v>
      </c>
      <c r="E1515" s="43" t="s">
        <v>1242</v>
      </c>
      <c r="F1515" s="62">
        <v>165433.66</v>
      </c>
      <c r="G1515" s="43" t="s">
        <v>1097</v>
      </c>
      <c r="H1515" s="43" t="s">
        <v>1588</v>
      </c>
      <c r="I1515" s="60">
        <v>220</v>
      </c>
      <c r="J1515" s="43" t="s">
        <v>1099</v>
      </c>
      <c r="K1515" s="43" t="s">
        <v>1100</v>
      </c>
      <c r="L1515" s="43" t="s">
        <v>413</v>
      </c>
      <c r="M1515" s="43" t="s">
        <v>395</v>
      </c>
      <c r="N1515" s="43" t="s">
        <v>396</v>
      </c>
      <c r="O1515" s="52" t="s">
        <v>321</v>
      </c>
      <c r="P1515" s="63" t="s">
        <v>276</v>
      </c>
      <c r="Q1515" s="57">
        <v>6</v>
      </c>
      <c r="R1515" s="35" t="s">
        <v>266</v>
      </c>
      <c r="S1515" s="57" t="str">
        <f>MID(Tabla1[[#This Row],[Aplicación]],6,2)</f>
        <v>09</v>
      </c>
      <c r="T1515" s="54" t="str">
        <f>VLOOKUP(Tabla1[[#This Row],[AREA]],Hoja1!A:B,2,FALSE)</f>
        <v>09. Turismo, eventos y marca ciudad</v>
      </c>
      <c r="U1515" s="57">
        <v>4321</v>
      </c>
      <c r="V1515" s="54" t="str">
        <f>VLOOKUP(Tabla1[[#This Row],[PROGRAMA]],Hoja1!A:B,2,FALSE)</f>
        <v>4321. Turismo</v>
      </c>
      <c r="W1515" s="57">
        <v>62</v>
      </c>
      <c r="X1515" s="57">
        <v>625</v>
      </c>
    </row>
    <row r="1516" spans="1:24" hidden="1" x14ac:dyDescent="0.25">
      <c r="A1516" s="60">
        <v>220219001203</v>
      </c>
      <c r="B1516" s="43" t="s">
        <v>390</v>
      </c>
      <c r="C1516" s="61">
        <v>45350</v>
      </c>
      <c r="D1516" s="60">
        <v>22023003282</v>
      </c>
      <c r="E1516" s="43" t="s">
        <v>1148</v>
      </c>
      <c r="F1516" s="62">
        <v>164910.9</v>
      </c>
      <c r="G1516" s="43" t="s">
        <v>522</v>
      </c>
      <c r="H1516" s="43" t="s">
        <v>523</v>
      </c>
      <c r="I1516" s="60">
        <v>220</v>
      </c>
      <c r="J1516" s="43" t="s">
        <v>524</v>
      </c>
      <c r="K1516" s="43" t="s">
        <v>525</v>
      </c>
      <c r="L1516" s="43" t="s">
        <v>401</v>
      </c>
      <c r="M1516" s="43" t="s">
        <v>395</v>
      </c>
      <c r="N1516" s="43" t="s">
        <v>396</v>
      </c>
      <c r="O1516" s="52" t="s">
        <v>321</v>
      </c>
      <c r="P1516" s="63" t="s">
        <v>276</v>
      </c>
      <c r="Q1516" s="57" t="str">
        <f>MID(Tabla1[[#This Row],[Aplicación]],14,1)</f>
        <v>6</v>
      </c>
      <c r="R1516" s="35" t="s">
        <v>266</v>
      </c>
      <c r="S1516" s="57" t="str">
        <f>MID(Tabla1[[#This Row],[Aplicación]],6,2)</f>
        <v>03</v>
      </c>
      <c r="T1516" s="54" t="str">
        <f>VLOOKUP(Tabla1[[#This Row],[AREA]],Hoja1!A:B,2,FALSE)</f>
        <v>03. Participación ciudadana y deportes</v>
      </c>
      <c r="U1516" s="57" t="str">
        <f>MID(Tabla1[[#This Row],[Aplicación]],9,4)</f>
        <v>9241</v>
      </c>
      <c r="V1516" s="54" t="str">
        <f>VLOOKUP(Tabla1[[#This Row],[PROGRAMA]],Hoja1!A:B,2,FALSE)</f>
        <v>9241. Participación ciudadana</v>
      </c>
      <c r="W1516" s="57" t="str">
        <f>MID(Tabla1[[#This Row],[Aplicación]],14,2)</f>
        <v>63</v>
      </c>
      <c r="X1516" s="57" t="str">
        <f>MID(Tabla1[[#This Row],[Aplicación]],14,6)</f>
        <v>632</v>
      </c>
    </row>
    <row r="1517" spans="1:24" hidden="1" x14ac:dyDescent="0.25">
      <c r="A1517" s="60">
        <v>220229000425</v>
      </c>
      <c r="B1517" s="43" t="s">
        <v>390</v>
      </c>
      <c r="C1517" s="61">
        <v>45292</v>
      </c>
      <c r="D1517" s="60">
        <v>22024003421</v>
      </c>
      <c r="E1517" s="43" t="s">
        <v>1221</v>
      </c>
      <c r="F1517" s="62">
        <v>141883.07</v>
      </c>
      <c r="G1517" s="43" t="s">
        <v>529</v>
      </c>
      <c r="H1517" s="43" t="s">
        <v>530</v>
      </c>
      <c r="I1517" s="60">
        <v>220</v>
      </c>
      <c r="J1517" s="43" t="s">
        <v>531</v>
      </c>
      <c r="K1517" s="43" t="s">
        <v>531</v>
      </c>
      <c r="L1517" s="43" t="s">
        <v>399</v>
      </c>
      <c r="M1517" s="43" t="s">
        <v>395</v>
      </c>
      <c r="N1517" s="43" t="s">
        <v>396</v>
      </c>
      <c r="O1517" s="52" t="s">
        <v>321</v>
      </c>
      <c r="P1517" s="63" t="s">
        <v>276</v>
      </c>
      <c r="Q1517" s="57" t="str">
        <f>MID(Tabla1[[#This Row],[Aplicación]],14,1)</f>
        <v>6</v>
      </c>
      <c r="R1517" s="35" t="s">
        <v>266</v>
      </c>
      <c r="S1517" s="57" t="str">
        <f>MID(Tabla1[[#This Row],[Aplicación]],6,2)</f>
        <v>04</v>
      </c>
      <c r="T1517" s="54" t="str">
        <f>VLOOKUP(Tabla1[[#This Row],[AREA]],Hoja1!A:B,2,FALSE)</f>
        <v>04. Hacienda, personal y modernización administrativa</v>
      </c>
      <c r="U1517" s="57" t="str">
        <f>MID(Tabla1[[#This Row],[Aplicación]],9,4)</f>
        <v>9204</v>
      </c>
      <c r="V1517" s="54" t="str">
        <f>VLOOKUP(Tabla1[[#This Row],[PROGRAMA]],Hoja1!A:B,2,FALSE)</f>
        <v>9204. Tecnologías de la información y comunicación</v>
      </c>
      <c r="W1517" s="57" t="str">
        <f>MID(Tabla1[[#This Row],[Aplicación]],14,2)</f>
        <v>64</v>
      </c>
      <c r="X1517" s="57" t="str">
        <f>MID(Tabla1[[#This Row],[Aplicación]],14,6)</f>
        <v>641</v>
      </c>
    </row>
    <row r="1518" spans="1:24" hidden="1" x14ac:dyDescent="0.25">
      <c r="A1518" s="60">
        <v>220220058854</v>
      </c>
      <c r="B1518" s="43" t="s">
        <v>390</v>
      </c>
      <c r="C1518" s="61">
        <v>45350</v>
      </c>
      <c r="D1518" s="60">
        <v>22022004102</v>
      </c>
      <c r="E1518" s="43" t="s">
        <v>1223</v>
      </c>
      <c r="F1518" s="62">
        <v>134180</v>
      </c>
      <c r="G1518" s="43" t="s">
        <v>493</v>
      </c>
      <c r="H1518" s="43" t="s">
        <v>902</v>
      </c>
      <c r="I1518" s="60">
        <v>220</v>
      </c>
      <c r="J1518" s="43" t="s">
        <v>403</v>
      </c>
      <c r="K1518" s="43" t="s">
        <v>393</v>
      </c>
      <c r="L1518" s="43" t="s">
        <v>413</v>
      </c>
      <c r="M1518" s="43" t="s">
        <v>395</v>
      </c>
      <c r="N1518" s="43" t="s">
        <v>396</v>
      </c>
      <c r="O1518" s="52" t="s">
        <v>321</v>
      </c>
      <c r="P1518" s="63" t="s">
        <v>276</v>
      </c>
      <c r="Q1518" s="57">
        <v>6</v>
      </c>
      <c r="R1518" s="35" t="s">
        <v>266</v>
      </c>
      <c r="S1518" s="57" t="str">
        <f>MID(Tabla1[[#This Row],[Aplicación]],6,2)</f>
        <v>07</v>
      </c>
      <c r="T1518" s="54" t="str">
        <f>VLOOKUP(Tabla1[[#This Row],[AREA]],Hoja1!A:B,2,FALSE)</f>
        <v>07. Medio ambiente</v>
      </c>
      <c r="U1518" s="57">
        <v>1721</v>
      </c>
      <c r="V1518" s="54" t="str">
        <f>VLOOKUP(Tabla1[[#This Row],[PROGRAMA]],Hoja1!A:B,2,FALSE)</f>
        <v>1721. Protección del medio ambiente</v>
      </c>
      <c r="W1518" s="57">
        <v>64</v>
      </c>
      <c r="X1518" s="57">
        <v>641</v>
      </c>
    </row>
    <row r="1519" spans="1:24" hidden="1" x14ac:dyDescent="0.25">
      <c r="A1519" s="60">
        <v>220239000368</v>
      </c>
      <c r="B1519" s="43" t="s">
        <v>390</v>
      </c>
      <c r="C1519" s="61">
        <v>45292</v>
      </c>
      <c r="D1519" s="60">
        <v>22024003157</v>
      </c>
      <c r="E1519" s="43" t="s">
        <v>1239</v>
      </c>
      <c r="F1519" s="62">
        <v>133100</v>
      </c>
      <c r="G1519" s="43" t="s">
        <v>359</v>
      </c>
      <c r="H1519" s="43" t="s">
        <v>1017</v>
      </c>
      <c r="I1519" s="60">
        <v>220</v>
      </c>
      <c r="J1519" s="43" t="s">
        <v>393</v>
      </c>
      <c r="K1519" s="43" t="s">
        <v>393</v>
      </c>
      <c r="L1519" s="43" t="s">
        <v>413</v>
      </c>
      <c r="M1519" s="43" t="s">
        <v>395</v>
      </c>
      <c r="N1519" s="43" t="s">
        <v>396</v>
      </c>
      <c r="O1519" s="52" t="s">
        <v>321</v>
      </c>
      <c r="P1519" s="63" t="s">
        <v>276</v>
      </c>
      <c r="Q1519" s="57" t="str">
        <f>MID(Tabla1[[#This Row],[Aplicación]],14,1)</f>
        <v>6</v>
      </c>
      <c r="R1519" s="35" t="s">
        <v>266</v>
      </c>
      <c r="S1519" s="57" t="str">
        <f>MID(Tabla1[[#This Row],[Aplicación]],6,2)</f>
        <v>04</v>
      </c>
      <c r="T1519" s="54" t="str">
        <f>VLOOKUP(Tabla1[[#This Row],[AREA]],Hoja1!A:B,2,FALSE)</f>
        <v>04. Hacienda, personal y modernización administrativa</v>
      </c>
      <c r="U1519" s="57" t="str">
        <f>MID(Tabla1[[#This Row],[Aplicación]],9,4)</f>
        <v>9204</v>
      </c>
      <c r="V1519" s="54" t="str">
        <f>VLOOKUP(Tabla1[[#This Row],[PROGRAMA]],Hoja1!A:B,2,FALSE)</f>
        <v>9204. Tecnologías de la información y comunicación</v>
      </c>
      <c r="W1519" s="57" t="str">
        <f>MID(Tabla1[[#This Row],[Aplicación]],14,2)</f>
        <v>62</v>
      </c>
      <c r="X1519" s="57" t="str">
        <f>MID(Tabla1[[#This Row],[Aplicación]],14,6)</f>
        <v>626</v>
      </c>
    </row>
    <row r="1520" spans="1:24" hidden="1" x14ac:dyDescent="0.25">
      <c r="A1520" s="60">
        <v>220239000560</v>
      </c>
      <c r="B1520" s="43" t="s">
        <v>390</v>
      </c>
      <c r="C1520" s="61">
        <v>45292</v>
      </c>
      <c r="D1520" s="60">
        <v>22024003164</v>
      </c>
      <c r="E1520" s="43" t="s">
        <v>1218</v>
      </c>
      <c r="F1520" s="62">
        <v>132719.38</v>
      </c>
      <c r="G1520" s="43" t="s">
        <v>1064</v>
      </c>
      <c r="H1520" s="43" t="s">
        <v>1073</v>
      </c>
      <c r="I1520" s="60">
        <v>220</v>
      </c>
      <c r="J1520" s="43" t="s">
        <v>393</v>
      </c>
      <c r="K1520" s="43" t="s">
        <v>393</v>
      </c>
      <c r="L1520" s="43" t="s">
        <v>399</v>
      </c>
      <c r="M1520" s="43" t="s">
        <v>395</v>
      </c>
      <c r="N1520" s="43" t="s">
        <v>396</v>
      </c>
      <c r="O1520" s="52" t="s">
        <v>321</v>
      </c>
      <c r="P1520" s="63" t="s">
        <v>276</v>
      </c>
      <c r="Q1520" s="57" t="str">
        <f>MID(Tabla1[[#This Row],[Aplicación]],14,1)</f>
        <v>6</v>
      </c>
      <c r="R1520" s="35" t="s">
        <v>266</v>
      </c>
      <c r="S1520" s="57" t="str">
        <f>MID(Tabla1[[#This Row],[Aplicación]],6,2)</f>
        <v>04</v>
      </c>
      <c r="T1520" s="54" t="str">
        <f>VLOOKUP(Tabla1[[#This Row],[AREA]],Hoja1!A:B,2,FALSE)</f>
        <v>04. Hacienda, personal y modernización administrativa</v>
      </c>
      <c r="U1520" s="57" t="str">
        <f>MID(Tabla1[[#This Row],[Aplicación]],9,4)</f>
        <v>9204</v>
      </c>
      <c r="V1520" s="54" t="str">
        <f>VLOOKUP(Tabla1[[#This Row],[PROGRAMA]],Hoja1!A:B,2,FALSE)</f>
        <v>9204. Tecnologías de la información y comunicación</v>
      </c>
      <c r="W1520" s="57" t="str">
        <f>MID(Tabla1[[#This Row],[Aplicación]],14,2)</f>
        <v>63</v>
      </c>
      <c r="X1520" s="57" t="str">
        <f>MID(Tabla1[[#This Row],[Aplicación]],14,6)</f>
        <v>636</v>
      </c>
    </row>
    <row r="1521" spans="1:24" hidden="1" x14ac:dyDescent="0.25">
      <c r="A1521" s="60">
        <v>220220007921</v>
      </c>
      <c r="B1521" s="43" t="s">
        <v>390</v>
      </c>
      <c r="C1521" s="61">
        <v>45350</v>
      </c>
      <c r="D1521" s="60">
        <v>22022002051</v>
      </c>
      <c r="E1521" s="43" t="s">
        <v>1205</v>
      </c>
      <c r="F1521" s="62">
        <v>130347.2</v>
      </c>
      <c r="G1521" s="43" t="s">
        <v>522</v>
      </c>
      <c r="H1521" s="43" t="s">
        <v>899</v>
      </c>
      <c r="I1521" s="60">
        <v>220</v>
      </c>
      <c r="J1521" s="43" t="s">
        <v>524</v>
      </c>
      <c r="K1521" s="43" t="s">
        <v>525</v>
      </c>
      <c r="L1521" s="43" t="s">
        <v>401</v>
      </c>
      <c r="M1521" s="43" t="s">
        <v>395</v>
      </c>
      <c r="N1521" s="43" t="s">
        <v>396</v>
      </c>
      <c r="O1521" s="52" t="s">
        <v>321</v>
      </c>
      <c r="P1521" s="63" t="s">
        <v>276</v>
      </c>
      <c r="Q1521" s="57">
        <v>6</v>
      </c>
      <c r="R1521" s="35" t="s">
        <v>266</v>
      </c>
      <c r="S1521" s="57" t="str">
        <f>MID(Tabla1[[#This Row],[Aplicación]],6,2)</f>
        <v>05</v>
      </c>
      <c r="T1521" s="54" t="str">
        <f>VLOOKUP(Tabla1[[#This Row],[AREA]],Hoja1!A:B,2,FALSE)</f>
        <v>05. Comercio, mercados y consumo</v>
      </c>
      <c r="U1521" s="57">
        <v>4312</v>
      </c>
      <c r="V1521" s="54" t="str">
        <f>VLOOKUP(Tabla1[[#This Row],[PROGRAMA]],Hoja1!A:B,2,FALSE)</f>
        <v>4312. Mercados</v>
      </c>
      <c r="W1521" s="57">
        <v>63</v>
      </c>
      <c r="X1521" s="57">
        <v>632</v>
      </c>
    </row>
    <row r="1522" spans="1:24" hidden="1" x14ac:dyDescent="0.25">
      <c r="A1522" s="44">
        <v>220230059525</v>
      </c>
      <c r="B1522" s="45" t="s">
        <v>390</v>
      </c>
      <c r="C1522" s="50">
        <v>45350</v>
      </c>
      <c r="D1522" s="44">
        <v>22023004361</v>
      </c>
      <c r="E1522" s="45" t="s">
        <v>1242</v>
      </c>
      <c r="F1522" s="51">
        <v>128148.7</v>
      </c>
      <c r="G1522" s="45" t="s">
        <v>1097</v>
      </c>
      <c r="H1522" s="45" t="s">
        <v>1098</v>
      </c>
      <c r="I1522" s="44">
        <v>220</v>
      </c>
      <c r="J1522" s="45" t="s">
        <v>1099</v>
      </c>
      <c r="K1522" s="45" t="s">
        <v>1100</v>
      </c>
      <c r="L1522" s="45" t="s">
        <v>413</v>
      </c>
      <c r="M1522" s="45" t="s">
        <v>395</v>
      </c>
      <c r="N1522" s="45" t="s">
        <v>396</v>
      </c>
      <c r="O1522" s="52" t="s">
        <v>321</v>
      </c>
      <c r="P1522" s="63" t="s">
        <v>276</v>
      </c>
      <c r="Q1522" s="57">
        <v>6</v>
      </c>
      <c r="R1522" s="35" t="s">
        <v>266</v>
      </c>
      <c r="S1522" s="57" t="str">
        <f>MID(Tabla1[[#This Row],[Aplicación]],6,2)</f>
        <v>09</v>
      </c>
      <c r="T1522" s="54" t="str">
        <f>VLOOKUP(Tabla1[[#This Row],[AREA]],Hoja1!A:B,2,FALSE)</f>
        <v>09. Turismo, eventos y marca ciudad</v>
      </c>
      <c r="U1522" s="57">
        <v>4321</v>
      </c>
      <c r="V1522" s="54" t="str">
        <f>VLOOKUP(Tabla1[[#This Row],[PROGRAMA]],Hoja1!A:B,2,FALSE)</f>
        <v>4321. Turismo</v>
      </c>
      <c r="W1522" s="57">
        <v>62</v>
      </c>
      <c r="X1522" s="57">
        <v>625</v>
      </c>
    </row>
    <row r="1523" spans="1:24" hidden="1" x14ac:dyDescent="0.25">
      <c r="A1523" s="60">
        <v>220239000404</v>
      </c>
      <c r="B1523" s="43" t="s">
        <v>390</v>
      </c>
      <c r="C1523" s="61">
        <v>45292</v>
      </c>
      <c r="D1523" s="60">
        <v>22024002932</v>
      </c>
      <c r="E1523" s="43" t="s">
        <v>1247</v>
      </c>
      <c r="F1523" s="62">
        <v>188.83</v>
      </c>
      <c r="G1523" s="43" t="s">
        <v>300</v>
      </c>
      <c r="H1523" s="43" t="s">
        <v>1597</v>
      </c>
      <c r="I1523" s="60">
        <v>220</v>
      </c>
      <c r="J1523" s="43" t="s">
        <v>398</v>
      </c>
      <c r="K1523" s="43" t="s">
        <v>398</v>
      </c>
      <c r="L1523" s="43" t="s">
        <v>401</v>
      </c>
      <c r="M1523" s="43" t="s">
        <v>395</v>
      </c>
      <c r="N1523" s="43" t="s">
        <v>396</v>
      </c>
      <c r="O1523" s="52" t="s">
        <v>321</v>
      </c>
      <c r="P1523" s="63" t="s">
        <v>276</v>
      </c>
      <c r="Q1523" s="57" t="str">
        <f>MID(Tabla1[[#This Row],[Aplicación]],14,1)</f>
        <v>6</v>
      </c>
      <c r="R1523" s="35" t="s">
        <v>266</v>
      </c>
      <c r="S1523" s="57" t="str">
        <f>MID(Tabla1[[#This Row],[Aplicación]],6,2)</f>
        <v>01</v>
      </c>
      <c r="T1523" s="54" t="str">
        <f>VLOOKUP(Tabla1[[#This Row],[AREA]],Hoja1!A:B,2,FALSE)</f>
        <v>01. Alcaldía</v>
      </c>
      <c r="U1523" s="57" t="str">
        <f>MID(Tabla1[[#This Row],[Aplicación]],9,4)</f>
        <v>4331</v>
      </c>
      <c r="V1523" s="54" t="str">
        <f>VLOOKUP(Tabla1[[#This Row],[PROGRAMA]],Hoja1!A:B,2,FALSE)</f>
        <v>4331. Desarrollo empresarial</v>
      </c>
      <c r="W1523" s="57" t="str">
        <f>MID(Tabla1[[#This Row],[Aplicación]],14,2)</f>
        <v>62</v>
      </c>
      <c r="X1523" s="57" t="str">
        <f>MID(Tabla1[[#This Row],[Aplicación]],14,6)</f>
        <v>622</v>
      </c>
    </row>
    <row r="1524" spans="1:24" hidden="1" x14ac:dyDescent="0.25">
      <c r="A1524" s="44">
        <v>220239000673</v>
      </c>
      <c r="B1524" s="45" t="s">
        <v>390</v>
      </c>
      <c r="C1524" s="50">
        <v>45292</v>
      </c>
      <c r="D1524" s="44">
        <v>22024003173</v>
      </c>
      <c r="E1524" s="45" t="s">
        <v>1221</v>
      </c>
      <c r="F1524" s="51">
        <v>119955.77</v>
      </c>
      <c r="G1524" s="45" t="s">
        <v>415</v>
      </c>
      <c r="H1524" s="45" t="s">
        <v>1599</v>
      </c>
      <c r="I1524" s="44">
        <v>220</v>
      </c>
      <c r="J1524" s="45" t="s">
        <v>398</v>
      </c>
      <c r="K1524" s="45" t="s">
        <v>398</v>
      </c>
      <c r="L1524" s="45" t="s">
        <v>399</v>
      </c>
      <c r="M1524" s="45" t="s">
        <v>395</v>
      </c>
      <c r="N1524" s="45" t="s">
        <v>396</v>
      </c>
      <c r="O1524" s="52" t="s">
        <v>321</v>
      </c>
      <c r="P1524" s="63" t="s">
        <v>276</v>
      </c>
      <c r="Q1524" s="57" t="str">
        <f>MID(Tabla1[[#This Row],[Aplicación]],14,1)</f>
        <v>6</v>
      </c>
      <c r="R1524" s="35" t="s">
        <v>266</v>
      </c>
      <c r="S1524" s="57" t="str">
        <f>MID(Tabla1[[#This Row],[Aplicación]],6,2)</f>
        <v>04</v>
      </c>
      <c r="T1524" s="54" t="str">
        <f>VLOOKUP(Tabla1[[#This Row],[AREA]],Hoja1!A:B,2,FALSE)</f>
        <v>04. Hacienda, personal y modernización administrativa</v>
      </c>
      <c r="U1524" s="57" t="str">
        <f>MID(Tabla1[[#This Row],[Aplicación]],9,4)</f>
        <v>9204</v>
      </c>
      <c r="V1524" s="54" t="str">
        <f>VLOOKUP(Tabla1[[#This Row],[PROGRAMA]],Hoja1!A:B,2,FALSE)</f>
        <v>9204. Tecnologías de la información y comunicación</v>
      </c>
      <c r="W1524" s="57" t="str">
        <f>MID(Tabla1[[#This Row],[Aplicación]],14,2)</f>
        <v>64</v>
      </c>
      <c r="X1524" s="57" t="str">
        <f>MID(Tabla1[[#This Row],[Aplicación]],14,6)</f>
        <v>641</v>
      </c>
    </row>
    <row r="1525" spans="1:24" hidden="1" x14ac:dyDescent="0.25">
      <c r="A1525" s="44">
        <v>220239000555</v>
      </c>
      <c r="B1525" s="45" t="s">
        <v>390</v>
      </c>
      <c r="C1525" s="50">
        <v>45292</v>
      </c>
      <c r="D1525" s="44">
        <v>22024003163</v>
      </c>
      <c r="E1525" s="45" t="s">
        <v>1221</v>
      </c>
      <c r="F1525" s="51">
        <v>116867.39</v>
      </c>
      <c r="G1525" s="45" t="s">
        <v>359</v>
      </c>
      <c r="H1525" s="45" t="s">
        <v>1600</v>
      </c>
      <c r="I1525" s="44">
        <v>220</v>
      </c>
      <c r="J1525" s="45" t="s">
        <v>393</v>
      </c>
      <c r="K1525" s="45" t="s">
        <v>393</v>
      </c>
      <c r="L1525" s="45" t="s">
        <v>399</v>
      </c>
      <c r="M1525" s="45" t="s">
        <v>395</v>
      </c>
      <c r="N1525" s="45" t="s">
        <v>396</v>
      </c>
      <c r="O1525" s="52" t="s">
        <v>321</v>
      </c>
      <c r="P1525" s="63" t="s">
        <v>276</v>
      </c>
      <c r="Q1525" s="57" t="str">
        <f>MID(Tabla1[[#This Row],[Aplicación]],14,1)</f>
        <v>6</v>
      </c>
      <c r="R1525" s="35" t="s">
        <v>266</v>
      </c>
      <c r="S1525" s="57" t="str">
        <f>MID(Tabla1[[#This Row],[Aplicación]],6,2)</f>
        <v>04</v>
      </c>
      <c r="T1525" s="54" t="str">
        <f>VLOOKUP(Tabla1[[#This Row],[AREA]],Hoja1!A:B,2,FALSE)</f>
        <v>04. Hacienda, personal y modernización administrativa</v>
      </c>
      <c r="U1525" s="57" t="str">
        <f>MID(Tabla1[[#This Row],[Aplicación]],9,4)</f>
        <v>9204</v>
      </c>
      <c r="V1525" s="54" t="str">
        <f>VLOOKUP(Tabla1[[#This Row],[PROGRAMA]],Hoja1!A:B,2,FALSE)</f>
        <v>9204. Tecnologías de la información y comunicación</v>
      </c>
      <c r="W1525" s="57" t="str">
        <f>MID(Tabla1[[#This Row],[Aplicación]],14,2)</f>
        <v>64</v>
      </c>
      <c r="X1525" s="57" t="str">
        <f>MID(Tabla1[[#This Row],[Aplicación]],14,6)</f>
        <v>641</v>
      </c>
    </row>
    <row r="1526" spans="1:24" hidden="1" x14ac:dyDescent="0.25">
      <c r="A1526" s="44">
        <v>220230050383</v>
      </c>
      <c r="B1526" s="45" t="s">
        <v>390</v>
      </c>
      <c r="C1526" s="50">
        <v>45350</v>
      </c>
      <c r="D1526" s="44">
        <v>22023003766</v>
      </c>
      <c r="E1526" s="45" t="s">
        <v>1248</v>
      </c>
      <c r="F1526" s="51">
        <v>112864.02</v>
      </c>
      <c r="G1526" s="45" t="s">
        <v>754</v>
      </c>
      <c r="H1526" s="45" t="s">
        <v>1044</v>
      </c>
      <c r="I1526" s="44">
        <v>220</v>
      </c>
      <c r="J1526" s="45" t="s">
        <v>398</v>
      </c>
      <c r="K1526" s="45" t="s">
        <v>398</v>
      </c>
      <c r="L1526" s="45" t="s">
        <v>401</v>
      </c>
      <c r="M1526" s="45" t="s">
        <v>395</v>
      </c>
      <c r="N1526" s="45" t="s">
        <v>396</v>
      </c>
      <c r="O1526" s="52" t="s">
        <v>321</v>
      </c>
      <c r="P1526" s="63" t="s">
        <v>276</v>
      </c>
      <c r="Q1526" s="57" t="str">
        <f>MID(Tabla1[[#This Row],[Aplicación]],14,1)</f>
        <v>6</v>
      </c>
      <c r="R1526" s="35" t="s">
        <v>266</v>
      </c>
      <c r="S1526" s="57" t="str">
        <f>MID(Tabla1[[#This Row],[Aplicación]],6,2)</f>
        <v>05</v>
      </c>
      <c r="T1526" s="54" t="str">
        <f>VLOOKUP(Tabla1[[#This Row],[AREA]],Hoja1!A:B,2,FALSE)</f>
        <v>05. Comercio, mercados y consumo</v>
      </c>
      <c r="U1526" s="57" t="str">
        <f>MID(Tabla1[[#This Row],[Aplicación]],9,4)</f>
        <v>4312</v>
      </c>
      <c r="V1526" s="54" t="str">
        <f>VLOOKUP(Tabla1[[#This Row],[PROGRAMA]],Hoja1!A:B,2,FALSE)</f>
        <v>4312. Mercados</v>
      </c>
      <c r="W1526" s="57" t="str">
        <f>MID(Tabla1[[#This Row],[Aplicación]],14,2)</f>
        <v>63</v>
      </c>
      <c r="X1526" s="57" t="str">
        <f>MID(Tabla1[[#This Row],[Aplicación]],14,6)</f>
        <v>632</v>
      </c>
    </row>
    <row r="1527" spans="1:24" hidden="1" x14ac:dyDescent="0.25">
      <c r="A1527" s="44">
        <v>220239000449</v>
      </c>
      <c r="B1527" s="45" t="s">
        <v>390</v>
      </c>
      <c r="C1527" s="50">
        <v>45292</v>
      </c>
      <c r="D1527" s="44">
        <v>22024003207</v>
      </c>
      <c r="E1527" s="45" t="s">
        <v>1249</v>
      </c>
      <c r="F1527" s="51">
        <v>112503.62</v>
      </c>
      <c r="G1527" s="45" t="s">
        <v>1050</v>
      </c>
      <c r="H1527" s="45" t="s">
        <v>1603</v>
      </c>
      <c r="I1527" s="44">
        <v>220</v>
      </c>
      <c r="J1527" s="45" t="s">
        <v>864</v>
      </c>
      <c r="K1527" s="49" t="s">
        <v>864</v>
      </c>
      <c r="L1527" s="45" t="s">
        <v>399</v>
      </c>
      <c r="M1527" s="45" t="s">
        <v>395</v>
      </c>
      <c r="N1527" s="45" t="s">
        <v>396</v>
      </c>
      <c r="O1527" s="52" t="s">
        <v>321</v>
      </c>
      <c r="P1527" s="63" t="s">
        <v>276</v>
      </c>
      <c r="Q1527" s="57" t="str">
        <f>MID(Tabla1[[#This Row],[Aplicación]],14,1)</f>
        <v>6</v>
      </c>
      <c r="R1527" s="35" t="s">
        <v>266</v>
      </c>
      <c r="S1527" s="57" t="str">
        <f>MID(Tabla1[[#This Row],[Aplicación]],6,2)</f>
        <v>11</v>
      </c>
      <c r="T1527" s="54" t="str">
        <f>VLOOKUP(Tabla1[[#This Row],[AREA]],Hoja1!A:B,2,FALSE)</f>
        <v>11. Salud pública y seguridad ciudadana</v>
      </c>
      <c r="U1527" s="57" t="str">
        <f>MID(Tabla1[[#This Row],[Aplicación]],9,4)</f>
        <v>1361</v>
      </c>
      <c r="V1527" s="54" t="str">
        <f>VLOOKUP(Tabla1[[#This Row],[PROGRAMA]],Hoja1!A:B,2,FALSE)</f>
        <v>1361. Prevención y extinción de incencios</v>
      </c>
      <c r="W1527" s="57" t="str">
        <f>MID(Tabla1[[#This Row],[Aplicación]],14,2)</f>
        <v>62</v>
      </c>
      <c r="X1527" s="57" t="str">
        <f>MID(Tabla1[[#This Row],[Aplicación]],14,6)</f>
        <v>626</v>
      </c>
    </row>
    <row r="1528" spans="1:24" hidden="1" x14ac:dyDescent="0.25">
      <c r="A1528" s="60">
        <v>220239000520</v>
      </c>
      <c r="B1528" s="43" t="s">
        <v>390</v>
      </c>
      <c r="C1528" s="61">
        <v>45292</v>
      </c>
      <c r="D1528" s="60">
        <v>22024003181</v>
      </c>
      <c r="E1528" s="43" t="s">
        <v>1146</v>
      </c>
      <c r="F1528" s="62">
        <v>111748.49</v>
      </c>
      <c r="G1528" s="43" t="s">
        <v>347</v>
      </c>
      <c r="H1528" s="43" t="s">
        <v>1604</v>
      </c>
      <c r="I1528" s="60">
        <v>220</v>
      </c>
      <c r="J1528" s="43" t="s">
        <v>419</v>
      </c>
      <c r="K1528" s="43" t="s">
        <v>420</v>
      </c>
      <c r="L1528" s="43" t="s">
        <v>399</v>
      </c>
      <c r="M1528" s="43" t="s">
        <v>395</v>
      </c>
      <c r="N1528" s="43" t="s">
        <v>396</v>
      </c>
      <c r="O1528" s="52" t="s">
        <v>321</v>
      </c>
      <c r="P1528" s="63" t="s">
        <v>276</v>
      </c>
      <c r="Q1528" s="57" t="str">
        <f>MID(Tabla1[[#This Row],[Aplicación]],14,1)</f>
        <v>6</v>
      </c>
      <c r="R1528" s="35" t="s">
        <v>266</v>
      </c>
      <c r="S1528" s="57" t="str">
        <f>MID(Tabla1[[#This Row],[Aplicación]],6,2)</f>
        <v>07</v>
      </c>
      <c r="T1528" s="54" t="str">
        <f>VLOOKUP(Tabla1[[#This Row],[AREA]],Hoja1!A:B,2,FALSE)</f>
        <v>07. Medio ambiente</v>
      </c>
      <c r="U1528" s="57" t="str">
        <f>MID(Tabla1[[#This Row],[Aplicación]],9,4)</f>
        <v>1711</v>
      </c>
      <c r="V1528" s="54" t="str">
        <f>VLOOKUP(Tabla1[[#This Row],[PROGRAMA]],Hoja1!A:B,2,FALSE)</f>
        <v>1711. Parques y jardines</v>
      </c>
      <c r="W1528" s="57" t="str">
        <f>MID(Tabla1[[#This Row],[Aplicación]],14,2)</f>
        <v>61</v>
      </c>
      <c r="X1528" s="57" t="str">
        <f>MID(Tabla1[[#This Row],[Aplicación]],14,6)</f>
        <v>610</v>
      </c>
    </row>
    <row r="1529" spans="1:24" hidden="1" x14ac:dyDescent="0.25">
      <c r="A1529" s="60">
        <v>220239000551</v>
      </c>
      <c r="B1529" s="43" t="s">
        <v>390</v>
      </c>
      <c r="C1529" s="61">
        <v>45292</v>
      </c>
      <c r="D1529" s="60">
        <v>22024003159</v>
      </c>
      <c r="E1529" s="43" t="s">
        <v>1221</v>
      </c>
      <c r="F1529" s="62">
        <v>110549.63</v>
      </c>
      <c r="G1529" s="43" t="s">
        <v>1064</v>
      </c>
      <c r="H1529" s="43" t="s">
        <v>1076</v>
      </c>
      <c r="I1529" s="60">
        <v>220</v>
      </c>
      <c r="J1529" s="43" t="s">
        <v>393</v>
      </c>
      <c r="K1529" s="43" t="s">
        <v>393</v>
      </c>
      <c r="L1529" s="43" t="s">
        <v>413</v>
      </c>
      <c r="M1529" s="43" t="s">
        <v>395</v>
      </c>
      <c r="N1529" s="43" t="s">
        <v>433</v>
      </c>
      <c r="O1529" s="52" t="s">
        <v>321</v>
      </c>
      <c r="P1529" s="63" t="s">
        <v>276</v>
      </c>
      <c r="Q1529" s="57" t="str">
        <f>MID(Tabla1[[#This Row],[Aplicación]],14,1)</f>
        <v>6</v>
      </c>
      <c r="R1529" s="35" t="s">
        <v>266</v>
      </c>
      <c r="S1529" s="57" t="str">
        <f>MID(Tabla1[[#This Row],[Aplicación]],6,2)</f>
        <v>04</v>
      </c>
      <c r="T1529" s="54" t="str">
        <f>VLOOKUP(Tabla1[[#This Row],[AREA]],Hoja1!A:B,2,FALSE)</f>
        <v>04. Hacienda, personal y modernización administrativa</v>
      </c>
      <c r="U1529" s="57" t="str">
        <f>MID(Tabla1[[#This Row],[Aplicación]],9,4)</f>
        <v>9204</v>
      </c>
      <c r="V1529" s="54" t="str">
        <f>VLOOKUP(Tabla1[[#This Row],[PROGRAMA]],Hoja1!A:B,2,FALSE)</f>
        <v>9204. Tecnologías de la información y comunicación</v>
      </c>
      <c r="W1529" s="57" t="str">
        <f>MID(Tabla1[[#This Row],[Aplicación]],14,2)</f>
        <v>64</v>
      </c>
      <c r="X1529" s="57" t="str">
        <f>MID(Tabla1[[#This Row],[Aplicación]],14,6)</f>
        <v>641</v>
      </c>
    </row>
    <row r="1530" spans="1:24" hidden="1" x14ac:dyDescent="0.25">
      <c r="A1530" s="60">
        <v>220230068707</v>
      </c>
      <c r="B1530" s="43" t="s">
        <v>390</v>
      </c>
      <c r="C1530" s="61">
        <v>45350</v>
      </c>
      <c r="D1530" s="60">
        <v>22023006279</v>
      </c>
      <c r="E1530" s="43" t="s">
        <v>1148</v>
      </c>
      <c r="F1530" s="62">
        <v>108647.59</v>
      </c>
      <c r="G1530" s="43" t="s">
        <v>907</v>
      </c>
      <c r="H1530" s="43" t="s">
        <v>1118</v>
      </c>
      <c r="I1530" s="60">
        <v>220</v>
      </c>
      <c r="J1530" s="43" t="s">
        <v>684</v>
      </c>
      <c r="K1530" s="43" t="s">
        <v>398</v>
      </c>
      <c r="L1530" s="43" t="s">
        <v>401</v>
      </c>
      <c r="M1530" s="43" t="s">
        <v>395</v>
      </c>
      <c r="N1530" s="43" t="s">
        <v>396</v>
      </c>
      <c r="O1530" s="52" t="s">
        <v>321</v>
      </c>
      <c r="P1530" s="63" t="s">
        <v>276</v>
      </c>
      <c r="Q1530" s="57" t="str">
        <f>MID(Tabla1[[#This Row],[Aplicación]],14,1)</f>
        <v>6</v>
      </c>
      <c r="R1530" s="35" t="s">
        <v>266</v>
      </c>
      <c r="S1530" s="57" t="str">
        <f>MID(Tabla1[[#This Row],[Aplicación]],6,2)</f>
        <v>03</v>
      </c>
      <c r="T1530" s="54" t="str">
        <f>VLOOKUP(Tabla1[[#This Row],[AREA]],Hoja1!A:B,2,FALSE)</f>
        <v>03. Participación ciudadana y deportes</v>
      </c>
      <c r="U1530" s="57" t="str">
        <f>MID(Tabla1[[#This Row],[Aplicación]],9,4)</f>
        <v>9241</v>
      </c>
      <c r="V1530" s="54" t="str">
        <f>VLOOKUP(Tabla1[[#This Row],[PROGRAMA]],Hoja1!A:B,2,FALSE)</f>
        <v>9241. Participación ciudadana</v>
      </c>
      <c r="W1530" s="57" t="str">
        <f>MID(Tabla1[[#This Row],[Aplicación]],14,2)</f>
        <v>63</v>
      </c>
      <c r="X1530" s="57" t="str">
        <f>MID(Tabla1[[#This Row],[Aplicación]],14,6)</f>
        <v>632</v>
      </c>
    </row>
    <row r="1531" spans="1:24" hidden="1" x14ac:dyDescent="0.25">
      <c r="A1531" s="60">
        <v>220240008021</v>
      </c>
      <c r="B1531" s="43" t="s">
        <v>702</v>
      </c>
      <c r="C1531" s="61">
        <v>45372</v>
      </c>
      <c r="D1531" s="60">
        <v>22024003075</v>
      </c>
      <c r="E1531" s="43" t="s">
        <v>1252</v>
      </c>
      <c r="F1531" s="62">
        <v>103045.73</v>
      </c>
      <c r="G1531" s="43" t="s">
        <v>1591</v>
      </c>
      <c r="H1531" s="43" t="s">
        <v>1609</v>
      </c>
      <c r="I1531" s="60">
        <v>300</v>
      </c>
      <c r="J1531" s="43" t="s">
        <v>864</v>
      </c>
      <c r="K1531" s="43" t="s">
        <v>864</v>
      </c>
      <c r="L1531" s="43" t="s">
        <v>399</v>
      </c>
      <c r="M1531" s="43" t="s">
        <v>395</v>
      </c>
      <c r="N1531" s="43" t="s">
        <v>396</v>
      </c>
      <c r="O1531" s="52" t="s">
        <v>321</v>
      </c>
      <c r="P1531" s="63" t="s">
        <v>276</v>
      </c>
      <c r="Q1531" s="57">
        <v>6</v>
      </c>
      <c r="R1531" s="35" t="s">
        <v>266</v>
      </c>
      <c r="S1531" s="57" t="str">
        <f>MID(Tabla1[[#This Row],[Aplicación]],6,2)</f>
        <v>09</v>
      </c>
      <c r="T1531" s="54" t="str">
        <f>VLOOKUP(Tabla1[[#This Row],[AREA]],Hoja1!A:B,2,FALSE)</f>
        <v>09. Turismo, eventos y marca ciudad</v>
      </c>
      <c r="U1531" s="57">
        <v>4321</v>
      </c>
      <c r="V1531" s="54" t="str">
        <f>VLOOKUP(Tabla1[[#This Row],[PROGRAMA]],Hoja1!A:B,2,FALSE)</f>
        <v>4321. Turismo</v>
      </c>
      <c r="W1531" s="57">
        <v>64</v>
      </c>
      <c r="X1531" s="57">
        <v>641</v>
      </c>
    </row>
    <row r="1532" spans="1:24" hidden="1" x14ac:dyDescent="0.25">
      <c r="A1532" s="60">
        <v>220219000707</v>
      </c>
      <c r="B1532" s="43" t="s">
        <v>390</v>
      </c>
      <c r="C1532" s="61">
        <v>45292</v>
      </c>
      <c r="D1532" s="60">
        <v>22024002876</v>
      </c>
      <c r="E1532" s="43" t="s">
        <v>1254</v>
      </c>
      <c r="F1532" s="62">
        <v>9140.23</v>
      </c>
      <c r="G1532" s="43" t="s">
        <v>380</v>
      </c>
      <c r="H1532" s="43" t="s">
        <v>1615</v>
      </c>
      <c r="I1532" s="60">
        <v>220</v>
      </c>
      <c r="J1532" s="43" t="s">
        <v>571</v>
      </c>
      <c r="K1532" s="43" t="s">
        <v>571</v>
      </c>
      <c r="L1532" s="43" t="s">
        <v>399</v>
      </c>
      <c r="M1532" s="43" t="s">
        <v>395</v>
      </c>
      <c r="N1532" s="43" t="s">
        <v>396</v>
      </c>
      <c r="O1532" s="52" t="s">
        <v>325</v>
      </c>
      <c r="P1532" s="63" t="s">
        <v>276</v>
      </c>
      <c r="Q1532" s="57" t="str">
        <f>MID(Tabla1[[#This Row],[Aplicación]],14,1)</f>
        <v>6</v>
      </c>
      <c r="R1532" s="35" t="s">
        <v>266</v>
      </c>
      <c r="S1532" s="57" t="str">
        <f>MID(Tabla1[[#This Row],[Aplicación]],6,2)</f>
        <v>02</v>
      </c>
      <c r="T1532" s="54" t="str">
        <f>VLOOKUP(Tabla1[[#This Row],[AREA]],Hoja1!A:B,2,FALSE)</f>
        <v>02. Urbanismo y vivienda</v>
      </c>
      <c r="U1532" s="57" t="str">
        <f>MID(Tabla1[[#This Row],[Aplicación]],9,4)</f>
        <v>1511</v>
      </c>
      <c r="V1532" s="54" t="str">
        <f>VLOOKUP(Tabla1[[#This Row],[PROGRAMA]],Hoja1!A:B,2,FALSE)</f>
        <v>1511. Planficación y gestión del urbanismo</v>
      </c>
      <c r="W1532" s="57" t="str">
        <f>MID(Tabla1[[#This Row],[Aplicación]],14,2)</f>
        <v>60</v>
      </c>
      <c r="X1532" s="57" t="str">
        <f>MID(Tabla1[[#This Row],[Aplicación]],14,6)</f>
        <v>609</v>
      </c>
    </row>
    <row r="1533" spans="1:24" hidden="1" x14ac:dyDescent="0.25">
      <c r="A1533" s="44">
        <v>220219000708</v>
      </c>
      <c r="B1533" s="45" t="s">
        <v>390</v>
      </c>
      <c r="C1533" s="50">
        <v>45292</v>
      </c>
      <c r="D1533" s="44">
        <v>22024002877</v>
      </c>
      <c r="E1533" s="45" t="s">
        <v>1254</v>
      </c>
      <c r="F1533" s="51">
        <v>3630</v>
      </c>
      <c r="G1533" s="45" t="s">
        <v>380</v>
      </c>
      <c r="H1533" s="45" t="s">
        <v>1617</v>
      </c>
      <c r="I1533" s="44">
        <v>220</v>
      </c>
      <c r="J1533" s="45" t="s">
        <v>571</v>
      </c>
      <c r="K1533" s="45" t="s">
        <v>571</v>
      </c>
      <c r="L1533" s="45" t="s">
        <v>399</v>
      </c>
      <c r="M1533" s="45" t="s">
        <v>395</v>
      </c>
      <c r="N1533" s="45" t="s">
        <v>396</v>
      </c>
      <c r="O1533" s="52" t="s">
        <v>325</v>
      </c>
      <c r="P1533" s="63" t="s">
        <v>276</v>
      </c>
      <c r="Q1533" s="57" t="str">
        <f>MID(Tabla1[[#This Row],[Aplicación]],14,1)</f>
        <v>6</v>
      </c>
      <c r="R1533" s="35" t="s">
        <v>266</v>
      </c>
      <c r="S1533" s="57" t="str">
        <f>MID(Tabla1[[#This Row],[Aplicación]],6,2)</f>
        <v>02</v>
      </c>
      <c r="T1533" s="54" t="str">
        <f>VLOOKUP(Tabla1[[#This Row],[AREA]],Hoja1!A:B,2,FALSE)</f>
        <v>02. Urbanismo y vivienda</v>
      </c>
      <c r="U1533" s="57" t="str">
        <f>MID(Tabla1[[#This Row],[Aplicación]],9,4)</f>
        <v>1511</v>
      </c>
      <c r="V1533" s="54" t="str">
        <f>VLOOKUP(Tabla1[[#This Row],[PROGRAMA]],Hoja1!A:B,2,FALSE)</f>
        <v>1511. Planficación y gestión del urbanismo</v>
      </c>
      <c r="W1533" s="57" t="str">
        <f>MID(Tabla1[[#This Row],[Aplicación]],14,2)</f>
        <v>60</v>
      </c>
      <c r="X1533" s="57" t="str">
        <f>MID(Tabla1[[#This Row],[Aplicación]],14,6)</f>
        <v>609</v>
      </c>
    </row>
    <row r="1534" spans="1:24" hidden="1" x14ac:dyDescent="0.25">
      <c r="A1534" s="60">
        <v>220230035064</v>
      </c>
      <c r="B1534" s="43" t="s">
        <v>390</v>
      </c>
      <c r="C1534" s="61">
        <v>45350</v>
      </c>
      <c r="D1534" s="60">
        <v>22023003747</v>
      </c>
      <c r="E1534" s="43" t="s">
        <v>1148</v>
      </c>
      <c r="F1534" s="62">
        <v>64.180000000000007</v>
      </c>
      <c r="G1534" s="43" t="s">
        <v>380</v>
      </c>
      <c r="H1534" s="43" t="s">
        <v>1022</v>
      </c>
      <c r="I1534" s="60">
        <v>220</v>
      </c>
      <c r="J1534" s="43" t="s">
        <v>571</v>
      </c>
      <c r="K1534" s="43" t="s">
        <v>571</v>
      </c>
      <c r="L1534" s="43" t="s">
        <v>399</v>
      </c>
      <c r="M1534" s="43" t="s">
        <v>395</v>
      </c>
      <c r="N1534" s="43" t="s">
        <v>396</v>
      </c>
      <c r="O1534" s="52" t="s">
        <v>325</v>
      </c>
      <c r="P1534" s="63" t="s">
        <v>276</v>
      </c>
      <c r="Q1534" s="57" t="str">
        <f>MID(Tabla1[[#This Row],[Aplicación]],14,1)</f>
        <v>6</v>
      </c>
      <c r="R1534" s="35" t="s">
        <v>266</v>
      </c>
      <c r="S1534" s="57" t="str">
        <f>MID(Tabla1[[#This Row],[Aplicación]],6,2)</f>
        <v>03</v>
      </c>
      <c r="T1534" s="54" t="str">
        <f>VLOOKUP(Tabla1[[#This Row],[AREA]],Hoja1!A:B,2,FALSE)</f>
        <v>03. Participación ciudadana y deportes</v>
      </c>
      <c r="U1534" s="57" t="str">
        <f>MID(Tabla1[[#This Row],[Aplicación]],9,4)</f>
        <v>9241</v>
      </c>
      <c r="V1534" s="54" t="str">
        <f>VLOOKUP(Tabla1[[#This Row],[PROGRAMA]],Hoja1!A:B,2,FALSE)</f>
        <v>9241. Participación ciudadana</v>
      </c>
      <c r="W1534" s="57" t="str">
        <f>MID(Tabla1[[#This Row],[Aplicación]],14,2)</f>
        <v>63</v>
      </c>
      <c r="X1534" s="57" t="str">
        <f>MID(Tabla1[[#This Row],[Aplicación]],14,6)</f>
        <v>632</v>
      </c>
    </row>
    <row r="1535" spans="1:24" hidden="1" x14ac:dyDescent="0.25">
      <c r="A1535" s="44">
        <v>220239000554</v>
      </c>
      <c r="B1535" s="45" t="s">
        <v>390</v>
      </c>
      <c r="C1535" s="50">
        <v>45292</v>
      </c>
      <c r="D1535" s="44">
        <v>22024003162</v>
      </c>
      <c r="E1535" s="45" t="s">
        <v>1221</v>
      </c>
      <c r="F1535" s="51">
        <v>90952.68</v>
      </c>
      <c r="G1535" s="45" t="s">
        <v>1064</v>
      </c>
      <c r="H1535" s="45" t="s">
        <v>1618</v>
      </c>
      <c r="I1535" s="44">
        <v>220</v>
      </c>
      <c r="J1535" s="45" t="s">
        <v>393</v>
      </c>
      <c r="K1535" s="45" t="s">
        <v>393</v>
      </c>
      <c r="L1535" s="45" t="s">
        <v>413</v>
      </c>
      <c r="M1535" s="45" t="s">
        <v>395</v>
      </c>
      <c r="N1535" s="45" t="s">
        <v>396</v>
      </c>
      <c r="O1535" s="52" t="s">
        <v>321</v>
      </c>
      <c r="P1535" s="63" t="s">
        <v>276</v>
      </c>
      <c r="Q1535" s="57" t="str">
        <f>MID(Tabla1[[#This Row],[Aplicación]],14,1)</f>
        <v>6</v>
      </c>
      <c r="R1535" s="35" t="s">
        <v>266</v>
      </c>
      <c r="S1535" s="57" t="str">
        <f>MID(Tabla1[[#This Row],[Aplicación]],6,2)</f>
        <v>04</v>
      </c>
      <c r="T1535" s="54" t="str">
        <f>VLOOKUP(Tabla1[[#This Row],[AREA]],Hoja1!A:B,2,FALSE)</f>
        <v>04. Hacienda, personal y modernización administrativa</v>
      </c>
      <c r="U1535" s="57" t="str">
        <f>MID(Tabla1[[#This Row],[Aplicación]],9,4)</f>
        <v>9204</v>
      </c>
      <c r="V1535" s="54" t="str">
        <f>VLOOKUP(Tabla1[[#This Row],[PROGRAMA]],Hoja1!A:B,2,FALSE)</f>
        <v>9204. Tecnologías de la información y comunicación</v>
      </c>
      <c r="W1535" s="57" t="str">
        <f>MID(Tabla1[[#This Row],[Aplicación]],14,2)</f>
        <v>64</v>
      </c>
      <c r="X1535" s="57" t="str">
        <f>MID(Tabla1[[#This Row],[Aplicación]],14,6)</f>
        <v>641</v>
      </c>
    </row>
    <row r="1536" spans="1:24" hidden="1" x14ac:dyDescent="0.25">
      <c r="A1536" s="60">
        <v>220230066962</v>
      </c>
      <c r="B1536" s="43" t="s">
        <v>390</v>
      </c>
      <c r="C1536" s="61">
        <v>45350</v>
      </c>
      <c r="D1536" s="60">
        <v>22023005812</v>
      </c>
      <c r="E1536" s="43" t="s">
        <v>1200</v>
      </c>
      <c r="F1536" s="62">
        <v>762.79</v>
      </c>
      <c r="G1536" s="43" t="s">
        <v>380</v>
      </c>
      <c r="H1536" s="43" t="s">
        <v>1122</v>
      </c>
      <c r="I1536" s="60">
        <v>220</v>
      </c>
      <c r="J1536" s="43" t="s">
        <v>571</v>
      </c>
      <c r="K1536" s="43" t="s">
        <v>571</v>
      </c>
      <c r="L1536" s="43" t="s">
        <v>399</v>
      </c>
      <c r="M1536" s="43" t="s">
        <v>395</v>
      </c>
      <c r="N1536" s="43" t="s">
        <v>396</v>
      </c>
      <c r="O1536" s="52" t="s">
        <v>325</v>
      </c>
      <c r="P1536" s="63" t="s">
        <v>276</v>
      </c>
      <c r="Q1536" s="57">
        <v>6</v>
      </c>
      <c r="R1536" s="35" t="s">
        <v>266</v>
      </c>
      <c r="S1536" s="57" t="str">
        <f>MID(Tabla1[[#This Row],[Aplicación]],6,2)</f>
        <v>09</v>
      </c>
      <c r="T1536" s="54" t="str">
        <f>VLOOKUP(Tabla1[[#This Row],[AREA]],Hoja1!A:B,2,FALSE)</f>
        <v>09. Turismo, eventos y marca ciudad</v>
      </c>
      <c r="U1536" s="57">
        <v>4321</v>
      </c>
      <c r="V1536" s="54" t="str">
        <f>VLOOKUP(Tabla1[[#This Row],[PROGRAMA]],Hoja1!A:B,2,FALSE)</f>
        <v>4321. Turismo</v>
      </c>
      <c r="W1536" s="57">
        <v>63</v>
      </c>
      <c r="X1536" s="57">
        <v>632</v>
      </c>
    </row>
    <row r="1537" spans="1:24" hidden="1" x14ac:dyDescent="0.25">
      <c r="A1537" s="60">
        <v>220230066966</v>
      </c>
      <c r="B1537" s="43" t="s">
        <v>390</v>
      </c>
      <c r="C1537" s="61">
        <v>45350</v>
      </c>
      <c r="D1537" s="60">
        <v>22023005811</v>
      </c>
      <c r="E1537" s="43" t="s">
        <v>1242</v>
      </c>
      <c r="F1537" s="62">
        <v>226.55</v>
      </c>
      <c r="G1537" s="43" t="s">
        <v>380</v>
      </c>
      <c r="H1537" s="43" t="s">
        <v>1123</v>
      </c>
      <c r="I1537" s="60">
        <v>220</v>
      </c>
      <c r="J1537" s="43" t="s">
        <v>571</v>
      </c>
      <c r="K1537" s="43" t="s">
        <v>571</v>
      </c>
      <c r="L1537" s="43" t="s">
        <v>399</v>
      </c>
      <c r="M1537" s="43" t="s">
        <v>395</v>
      </c>
      <c r="N1537" s="43" t="s">
        <v>396</v>
      </c>
      <c r="O1537" s="52" t="s">
        <v>325</v>
      </c>
      <c r="P1537" s="63" t="s">
        <v>276</v>
      </c>
      <c r="Q1537" s="57">
        <v>6</v>
      </c>
      <c r="R1537" s="35" t="s">
        <v>266</v>
      </c>
      <c r="S1537" s="57" t="str">
        <f>MID(Tabla1[[#This Row],[Aplicación]],6,2)</f>
        <v>09</v>
      </c>
      <c r="T1537" s="54" t="str">
        <f>VLOOKUP(Tabla1[[#This Row],[AREA]],Hoja1!A:B,2,FALSE)</f>
        <v>09. Turismo, eventos y marca ciudad</v>
      </c>
      <c r="U1537" s="57">
        <v>4321</v>
      </c>
      <c r="V1537" s="54" t="str">
        <f>VLOOKUP(Tabla1[[#This Row],[PROGRAMA]],Hoja1!A:B,2,FALSE)</f>
        <v>4321. Turismo</v>
      </c>
      <c r="W1537" s="57">
        <v>62</v>
      </c>
      <c r="X1537" s="57">
        <v>625</v>
      </c>
    </row>
    <row r="1538" spans="1:24" hidden="1" x14ac:dyDescent="0.25">
      <c r="A1538" s="60">
        <v>220239000670</v>
      </c>
      <c r="B1538" s="43" t="s">
        <v>390</v>
      </c>
      <c r="C1538" s="61">
        <v>45292</v>
      </c>
      <c r="D1538" s="60">
        <v>22024003171</v>
      </c>
      <c r="E1538" s="43" t="s">
        <v>1221</v>
      </c>
      <c r="F1538" s="62">
        <v>89543.59</v>
      </c>
      <c r="G1538" s="43" t="s">
        <v>554</v>
      </c>
      <c r="H1538" s="43" t="s">
        <v>1622</v>
      </c>
      <c r="I1538" s="60">
        <v>220</v>
      </c>
      <c r="J1538" s="43" t="s">
        <v>403</v>
      </c>
      <c r="K1538" s="43" t="s">
        <v>393</v>
      </c>
      <c r="L1538" s="43" t="s">
        <v>399</v>
      </c>
      <c r="M1538" s="43" t="s">
        <v>395</v>
      </c>
      <c r="N1538" s="43" t="s">
        <v>396</v>
      </c>
      <c r="O1538" s="52" t="s">
        <v>321</v>
      </c>
      <c r="P1538" s="63" t="s">
        <v>276</v>
      </c>
      <c r="Q1538" s="57" t="str">
        <f>MID(Tabla1[[#This Row],[Aplicación]],14,1)</f>
        <v>6</v>
      </c>
      <c r="R1538" s="35" t="s">
        <v>266</v>
      </c>
      <c r="S1538" s="57" t="str">
        <f>MID(Tabla1[[#This Row],[Aplicación]],6,2)</f>
        <v>04</v>
      </c>
      <c r="T1538" s="54" t="str">
        <f>VLOOKUP(Tabla1[[#This Row],[AREA]],Hoja1!A:B,2,FALSE)</f>
        <v>04. Hacienda, personal y modernización administrativa</v>
      </c>
      <c r="U1538" s="57" t="str">
        <f>MID(Tabla1[[#This Row],[Aplicación]],9,4)</f>
        <v>9204</v>
      </c>
      <c r="V1538" s="54" t="str">
        <f>VLOOKUP(Tabla1[[#This Row],[PROGRAMA]],Hoja1!A:B,2,FALSE)</f>
        <v>9204. Tecnologías de la información y comunicación</v>
      </c>
      <c r="W1538" s="57" t="str">
        <f>MID(Tabla1[[#This Row],[Aplicación]],14,2)</f>
        <v>64</v>
      </c>
      <c r="X1538" s="57" t="str">
        <f>MID(Tabla1[[#This Row],[Aplicación]],14,6)</f>
        <v>641</v>
      </c>
    </row>
    <row r="1539" spans="1:24" hidden="1" x14ac:dyDescent="0.25">
      <c r="A1539" s="44">
        <v>220239000620</v>
      </c>
      <c r="B1539" s="45" t="s">
        <v>390</v>
      </c>
      <c r="C1539" s="50">
        <v>45292</v>
      </c>
      <c r="D1539" s="44">
        <v>22024003168</v>
      </c>
      <c r="E1539" s="45" t="s">
        <v>1239</v>
      </c>
      <c r="F1539" s="51">
        <v>86872.58</v>
      </c>
      <c r="G1539" s="45" t="s">
        <v>1103</v>
      </c>
      <c r="H1539" s="45" t="s">
        <v>1624</v>
      </c>
      <c r="I1539" s="44">
        <v>220</v>
      </c>
      <c r="J1539" s="45" t="s">
        <v>486</v>
      </c>
      <c r="K1539" s="45" t="s">
        <v>486</v>
      </c>
      <c r="L1539" s="45" t="s">
        <v>413</v>
      </c>
      <c r="M1539" s="45" t="s">
        <v>395</v>
      </c>
      <c r="N1539" s="45" t="s">
        <v>396</v>
      </c>
      <c r="O1539" s="52" t="s">
        <v>321</v>
      </c>
      <c r="P1539" s="63" t="s">
        <v>276</v>
      </c>
      <c r="Q1539" s="57" t="str">
        <f>MID(Tabla1[[#This Row],[Aplicación]],14,1)</f>
        <v>6</v>
      </c>
      <c r="R1539" s="35" t="s">
        <v>266</v>
      </c>
      <c r="S1539" s="57" t="str">
        <f>MID(Tabla1[[#This Row],[Aplicación]],6,2)</f>
        <v>04</v>
      </c>
      <c r="T1539" s="54" t="str">
        <f>VLOOKUP(Tabla1[[#This Row],[AREA]],Hoja1!A:B,2,FALSE)</f>
        <v>04. Hacienda, personal y modernización administrativa</v>
      </c>
      <c r="U1539" s="57" t="str">
        <f>MID(Tabla1[[#This Row],[Aplicación]],9,4)</f>
        <v>9204</v>
      </c>
      <c r="V1539" s="54" t="str">
        <f>VLOOKUP(Tabla1[[#This Row],[PROGRAMA]],Hoja1!A:B,2,FALSE)</f>
        <v>9204. Tecnologías de la información y comunicación</v>
      </c>
      <c r="W1539" s="57" t="str">
        <f>MID(Tabla1[[#This Row],[Aplicación]],14,2)</f>
        <v>62</v>
      </c>
      <c r="X1539" s="57" t="str">
        <f>MID(Tabla1[[#This Row],[Aplicación]],14,6)</f>
        <v>626</v>
      </c>
    </row>
    <row r="1540" spans="1:24" hidden="1" x14ac:dyDescent="0.25">
      <c r="A1540" s="60">
        <v>220229000110</v>
      </c>
      <c r="B1540" s="43" t="s">
        <v>390</v>
      </c>
      <c r="C1540" s="61">
        <v>45292</v>
      </c>
      <c r="D1540" s="60">
        <v>22024002818</v>
      </c>
      <c r="E1540" s="43" t="s">
        <v>1218</v>
      </c>
      <c r="F1540" s="62">
        <v>86212.5</v>
      </c>
      <c r="G1540" s="43" t="s">
        <v>67</v>
      </c>
      <c r="H1540" s="43" t="s">
        <v>540</v>
      </c>
      <c r="I1540" s="60">
        <v>220</v>
      </c>
      <c r="J1540" s="43" t="s">
        <v>398</v>
      </c>
      <c r="K1540" s="43" t="s">
        <v>398</v>
      </c>
      <c r="L1540" s="43" t="s">
        <v>399</v>
      </c>
      <c r="M1540" s="43" t="s">
        <v>395</v>
      </c>
      <c r="N1540" s="43" t="s">
        <v>396</v>
      </c>
      <c r="O1540" s="52" t="s">
        <v>321</v>
      </c>
      <c r="P1540" s="63" t="s">
        <v>276</v>
      </c>
      <c r="Q1540" s="57" t="str">
        <f>MID(Tabla1[[#This Row],[Aplicación]],14,1)</f>
        <v>6</v>
      </c>
      <c r="R1540" s="35" t="s">
        <v>266</v>
      </c>
      <c r="S1540" s="57" t="str">
        <f>MID(Tabla1[[#This Row],[Aplicación]],6,2)</f>
        <v>04</v>
      </c>
      <c r="T1540" s="54" t="str">
        <f>VLOOKUP(Tabla1[[#This Row],[AREA]],Hoja1!A:B,2,FALSE)</f>
        <v>04. Hacienda, personal y modernización administrativa</v>
      </c>
      <c r="U1540" s="57" t="str">
        <f>MID(Tabla1[[#This Row],[Aplicación]],9,4)</f>
        <v>9204</v>
      </c>
      <c r="V1540" s="54" t="str">
        <f>VLOOKUP(Tabla1[[#This Row],[PROGRAMA]],Hoja1!A:B,2,FALSE)</f>
        <v>9204. Tecnologías de la información y comunicación</v>
      </c>
      <c r="W1540" s="57" t="str">
        <f>MID(Tabla1[[#This Row],[Aplicación]],14,2)</f>
        <v>63</v>
      </c>
      <c r="X1540" s="57" t="str">
        <f>MID(Tabla1[[#This Row],[Aplicación]],14,6)</f>
        <v>636</v>
      </c>
    </row>
    <row r="1541" spans="1:24" hidden="1" x14ac:dyDescent="0.25">
      <c r="A1541" s="60">
        <v>220239000166</v>
      </c>
      <c r="B1541" s="43" t="s">
        <v>390</v>
      </c>
      <c r="C1541" s="61">
        <v>45292</v>
      </c>
      <c r="D1541" s="60">
        <v>22024003187</v>
      </c>
      <c r="E1541" s="43" t="s">
        <v>1254</v>
      </c>
      <c r="F1541" s="62">
        <v>9540.09</v>
      </c>
      <c r="G1541" s="43" t="s">
        <v>636</v>
      </c>
      <c r="H1541" s="43" t="s">
        <v>1627</v>
      </c>
      <c r="I1541" s="60">
        <v>220</v>
      </c>
      <c r="J1541" s="43" t="s">
        <v>637</v>
      </c>
      <c r="K1541" s="43" t="s">
        <v>537</v>
      </c>
      <c r="L1541" s="43" t="s">
        <v>399</v>
      </c>
      <c r="M1541" s="43" t="s">
        <v>395</v>
      </c>
      <c r="N1541" s="43" t="s">
        <v>396</v>
      </c>
      <c r="O1541" s="52" t="s">
        <v>325</v>
      </c>
      <c r="P1541" s="63" t="s">
        <v>276</v>
      </c>
      <c r="Q1541" s="57" t="str">
        <f>MID(Tabla1[[#This Row],[Aplicación]],14,1)</f>
        <v>6</v>
      </c>
      <c r="R1541" s="35" t="s">
        <v>266</v>
      </c>
      <c r="S1541" s="57" t="str">
        <f>MID(Tabla1[[#This Row],[Aplicación]],6,2)</f>
        <v>02</v>
      </c>
      <c r="T1541" s="54" t="str">
        <f>VLOOKUP(Tabla1[[#This Row],[AREA]],Hoja1!A:B,2,FALSE)</f>
        <v>02. Urbanismo y vivienda</v>
      </c>
      <c r="U1541" s="57" t="str">
        <f>MID(Tabla1[[#This Row],[Aplicación]],9,4)</f>
        <v>1511</v>
      </c>
      <c r="V1541" s="54" t="str">
        <f>VLOOKUP(Tabla1[[#This Row],[PROGRAMA]],Hoja1!A:B,2,FALSE)</f>
        <v>1511. Planficación y gestión del urbanismo</v>
      </c>
      <c r="W1541" s="57" t="str">
        <f>MID(Tabla1[[#This Row],[Aplicación]],14,2)</f>
        <v>60</v>
      </c>
      <c r="X1541" s="57" t="str">
        <f>MID(Tabla1[[#This Row],[Aplicación]],14,6)</f>
        <v>609</v>
      </c>
    </row>
    <row r="1542" spans="1:24" hidden="1" x14ac:dyDescent="0.25">
      <c r="A1542" s="44">
        <v>220229000221</v>
      </c>
      <c r="B1542" s="45" t="s">
        <v>390</v>
      </c>
      <c r="C1542" s="50">
        <v>45292</v>
      </c>
      <c r="D1542" s="44">
        <v>22024002984</v>
      </c>
      <c r="E1542" s="45" t="s">
        <v>1239</v>
      </c>
      <c r="F1542" s="51">
        <v>15427.5</v>
      </c>
      <c r="G1542" s="45" t="s">
        <v>623</v>
      </c>
      <c r="H1542" s="45" t="s">
        <v>624</v>
      </c>
      <c r="I1542" s="44">
        <v>220</v>
      </c>
      <c r="J1542" s="45" t="s">
        <v>537</v>
      </c>
      <c r="K1542" s="45" t="s">
        <v>537</v>
      </c>
      <c r="L1542" s="45" t="s">
        <v>399</v>
      </c>
      <c r="M1542" s="45" t="s">
        <v>395</v>
      </c>
      <c r="N1542" s="45" t="s">
        <v>396</v>
      </c>
      <c r="O1542" s="52" t="s">
        <v>321</v>
      </c>
      <c r="P1542" s="63" t="s">
        <v>276</v>
      </c>
      <c r="Q1542" s="57" t="str">
        <f>MID(Tabla1[[#This Row],[Aplicación]],14,1)</f>
        <v>6</v>
      </c>
      <c r="R1542" s="35" t="s">
        <v>266</v>
      </c>
      <c r="S1542" s="57" t="str">
        <f>MID(Tabla1[[#This Row],[Aplicación]],6,2)</f>
        <v>04</v>
      </c>
      <c r="T1542" s="54" t="str">
        <f>VLOOKUP(Tabla1[[#This Row],[AREA]],Hoja1!A:B,2,FALSE)</f>
        <v>04. Hacienda, personal y modernización administrativa</v>
      </c>
      <c r="U1542" s="57" t="str">
        <f>MID(Tabla1[[#This Row],[Aplicación]],9,4)</f>
        <v>9204</v>
      </c>
      <c r="V1542" s="54" t="str">
        <f>VLOOKUP(Tabla1[[#This Row],[PROGRAMA]],Hoja1!A:B,2,FALSE)</f>
        <v>9204. Tecnologías de la información y comunicación</v>
      </c>
      <c r="W1542" s="57" t="str">
        <f>MID(Tabla1[[#This Row],[Aplicación]],14,2)</f>
        <v>62</v>
      </c>
      <c r="X1542" s="57" t="str">
        <f>MID(Tabla1[[#This Row],[Aplicación]],14,6)</f>
        <v>626</v>
      </c>
    </row>
    <row r="1543" spans="1:24" hidden="1" x14ac:dyDescent="0.25">
      <c r="A1543" s="44">
        <v>220239000226</v>
      </c>
      <c r="B1543" s="45" t="s">
        <v>390</v>
      </c>
      <c r="C1543" s="50">
        <v>45292</v>
      </c>
      <c r="D1543" s="44">
        <v>22024003189</v>
      </c>
      <c r="E1543" s="45" t="s">
        <v>1254</v>
      </c>
      <c r="F1543" s="51">
        <v>7769.34</v>
      </c>
      <c r="G1543" s="45" t="s">
        <v>337</v>
      </c>
      <c r="H1543" s="45" t="s">
        <v>1628</v>
      </c>
      <c r="I1543" s="44">
        <v>220</v>
      </c>
      <c r="J1543" s="45" t="s">
        <v>398</v>
      </c>
      <c r="K1543" s="45" t="s">
        <v>398</v>
      </c>
      <c r="L1543" s="45" t="s">
        <v>399</v>
      </c>
      <c r="M1543" s="45" t="s">
        <v>395</v>
      </c>
      <c r="N1543" s="45" t="s">
        <v>396</v>
      </c>
      <c r="O1543" s="52" t="s">
        <v>321</v>
      </c>
      <c r="P1543" s="63" t="s">
        <v>276</v>
      </c>
      <c r="Q1543" s="57" t="str">
        <f>MID(Tabla1[[#This Row],[Aplicación]],14,1)</f>
        <v>6</v>
      </c>
      <c r="R1543" s="35" t="s">
        <v>266</v>
      </c>
      <c r="S1543" s="57" t="str">
        <f>MID(Tabla1[[#This Row],[Aplicación]],6,2)</f>
        <v>02</v>
      </c>
      <c r="T1543" s="54" t="str">
        <f>VLOOKUP(Tabla1[[#This Row],[AREA]],Hoja1!A:B,2,FALSE)</f>
        <v>02. Urbanismo y vivienda</v>
      </c>
      <c r="U1543" s="57" t="str">
        <f>MID(Tabla1[[#This Row],[Aplicación]],9,4)</f>
        <v>1511</v>
      </c>
      <c r="V1543" s="54" t="str">
        <f>VLOOKUP(Tabla1[[#This Row],[PROGRAMA]],Hoja1!A:B,2,FALSE)</f>
        <v>1511. Planficación y gestión del urbanismo</v>
      </c>
      <c r="W1543" s="57" t="str">
        <f>MID(Tabla1[[#This Row],[Aplicación]],14,2)</f>
        <v>60</v>
      </c>
      <c r="X1543" s="57" t="str">
        <f>MID(Tabla1[[#This Row],[Aplicación]],14,6)</f>
        <v>609</v>
      </c>
    </row>
    <row r="1544" spans="1:24" hidden="1" x14ac:dyDescent="0.25">
      <c r="A1544" s="60">
        <v>220239000529</v>
      </c>
      <c r="B1544" s="43" t="s">
        <v>390</v>
      </c>
      <c r="C1544" s="61">
        <v>45292</v>
      </c>
      <c r="D1544" s="60">
        <v>22024003054</v>
      </c>
      <c r="E1544" s="43" t="s">
        <v>1224</v>
      </c>
      <c r="F1544" s="62">
        <v>207.57</v>
      </c>
      <c r="G1544" s="43" t="s">
        <v>380</v>
      </c>
      <c r="H1544" s="43" t="s">
        <v>1629</v>
      </c>
      <c r="I1544" s="60">
        <v>220</v>
      </c>
      <c r="J1544" s="43" t="s">
        <v>571</v>
      </c>
      <c r="K1544" s="43" t="s">
        <v>571</v>
      </c>
      <c r="L1544" s="43" t="s">
        <v>399</v>
      </c>
      <c r="M1544" s="43" t="s">
        <v>395</v>
      </c>
      <c r="N1544" s="43" t="s">
        <v>396</v>
      </c>
      <c r="O1544" s="52" t="s">
        <v>325</v>
      </c>
      <c r="P1544" s="63" t="s">
        <v>276</v>
      </c>
      <c r="Q1544" s="57" t="str">
        <f>MID(Tabla1[[#This Row],[Aplicación]],14,1)</f>
        <v>6</v>
      </c>
      <c r="R1544" s="35" t="s">
        <v>266</v>
      </c>
      <c r="S1544" s="57" t="str">
        <f>MID(Tabla1[[#This Row],[Aplicación]],6,2)</f>
        <v>06</v>
      </c>
      <c r="T1544" s="54" t="str">
        <f>VLOOKUP(Tabla1[[#This Row],[AREA]],Hoja1!A:B,2,FALSE)</f>
        <v>06. Educación y cultura</v>
      </c>
      <c r="U1544" s="57" t="str">
        <f>MID(Tabla1[[#This Row],[Aplicación]],9,4)</f>
        <v>3232</v>
      </c>
      <c r="V1544" s="54" t="str">
        <f>VLOOKUP(Tabla1[[#This Row],[PROGRAMA]],Hoja1!A:B,2,FALSE)</f>
        <v>3232. Conservación y mantenimiento centros educación infantil y primaria</v>
      </c>
      <c r="W1544" s="57" t="str">
        <f>MID(Tabla1[[#This Row],[Aplicación]],14,2)</f>
        <v>63</v>
      </c>
      <c r="X1544" s="57" t="str">
        <f>MID(Tabla1[[#This Row],[Aplicación]],14,6)</f>
        <v>632</v>
      </c>
    </row>
    <row r="1545" spans="1:24" hidden="1" x14ac:dyDescent="0.25">
      <c r="A1545" s="44">
        <v>220239000553</v>
      </c>
      <c r="B1545" s="45" t="s">
        <v>390</v>
      </c>
      <c r="C1545" s="50">
        <v>45292</v>
      </c>
      <c r="D1545" s="44">
        <v>22024003161</v>
      </c>
      <c r="E1545" s="45" t="s">
        <v>1221</v>
      </c>
      <c r="F1545" s="51">
        <v>82521.100000000006</v>
      </c>
      <c r="G1545" s="45" t="s">
        <v>1064</v>
      </c>
      <c r="H1545" s="45" t="s">
        <v>1075</v>
      </c>
      <c r="I1545" s="44">
        <v>220</v>
      </c>
      <c r="J1545" s="45" t="s">
        <v>393</v>
      </c>
      <c r="K1545" s="45" t="s">
        <v>393</v>
      </c>
      <c r="L1545" s="45" t="s">
        <v>413</v>
      </c>
      <c r="M1545" s="45" t="s">
        <v>395</v>
      </c>
      <c r="N1545" s="45" t="s">
        <v>433</v>
      </c>
      <c r="O1545" s="52" t="s">
        <v>321</v>
      </c>
      <c r="P1545" s="63" t="s">
        <v>276</v>
      </c>
      <c r="Q1545" s="57" t="str">
        <f>MID(Tabla1[[#This Row],[Aplicación]],14,1)</f>
        <v>6</v>
      </c>
      <c r="R1545" s="35" t="s">
        <v>266</v>
      </c>
      <c r="S1545" s="57" t="str">
        <f>MID(Tabla1[[#This Row],[Aplicación]],6,2)</f>
        <v>04</v>
      </c>
      <c r="T1545" s="54" t="str">
        <f>VLOOKUP(Tabla1[[#This Row],[AREA]],Hoja1!A:B,2,FALSE)</f>
        <v>04. Hacienda, personal y modernización administrativa</v>
      </c>
      <c r="U1545" s="57" t="str">
        <f>MID(Tabla1[[#This Row],[Aplicación]],9,4)</f>
        <v>9204</v>
      </c>
      <c r="V1545" s="54" t="str">
        <f>VLOOKUP(Tabla1[[#This Row],[PROGRAMA]],Hoja1!A:B,2,FALSE)</f>
        <v>9204. Tecnologías de la información y comunicación</v>
      </c>
      <c r="W1545" s="57" t="str">
        <f>MID(Tabla1[[#This Row],[Aplicación]],14,2)</f>
        <v>64</v>
      </c>
      <c r="X1545" s="57" t="str">
        <f>MID(Tabla1[[#This Row],[Aplicación]],14,6)</f>
        <v>641</v>
      </c>
    </row>
    <row r="1546" spans="1:24" hidden="1" x14ac:dyDescent="0.25">
      <c r="A1546" s="44">
        <v>220239000618</v>
      </c>
      <c r="B1546" s="45" t="s">
        <v>390</v>
      </c>
      <c r="C1546" s="50">
        <v>45292</v>
      </c>
      <c r="D1546" s="44">
        <v>22024003375</v>
      </c>
      <c r="E1546" s="45" t="s">
        <v>1143</v>
      </c>
      <c r="F1546" s="51">
        <v>5952.87</v>
      </c>
      <c r="G1546" s="45" t="s">
        <v>380</v>
      </c>
      <c r="H1546" s="45" t="s">
        <v>1632</v>
      </c>
      <c r="I1546" s="44">
        <v>220</v>
      </c>
      <c r="J1546" s="45" t="s">
        <v>571</v>
      </c>
      <c r="K1546" s="49" t="s">
        <v>571</v>
      </c>
      <c r="L1546" s="45" t="s">
        <v>399</v>
      </c>
      <c r="M1546" s="45" t="s">
        <v>395</v>
      </c>
      <c r="N1546" s="45" t="s">
        <v>433</v>
      </c>
      <c r="O1546" s="52" t="s">
        <v>325</v>
      </c>
      <c r="P1546" s="63" t="s">
        <v>276</v>
      </c>
      <c r="Q1546" s="57" t="str">
        <f>MID(Tabla1[[#This Row],[Aplicación]],14,1)</f>
        <v>6</v>
      </c>
      <c r="R1546" s="35" t="s">
        <v>266</v>
      </c>
      <c r="S1546" s="57" t="str">
        <f>MID(Tabla1[[#This Row],[Aplicación]],6,2)</f>
        <v>08</v>
      </c>
      <c r="T1546" s="54" t="str">
        <f>VLOOKUP(Tabla1[[#This Row],[AREA]],Hoja1!A:B,2,FALSE)</f>
        <v>08. Tráfico y movilidad</v>
      </c>
      <c r="U1546" s="57" t="str">
        <f>MID(Tabla1[[#This Row],[Aplicación]],9,4)</f>
        <v>1532</v>
      </c>
      <c r="V1546" s="54" t="str">
        <f>VLOOKUP(Tabla1[[#This Row],[PROGRAMA]],Hoja1!A:B,2,FALSE)</f>
        <v>1532. Pavimentación vias públicas y otros servicios urbanísticos</v>
      </c>
      <c r="W1546" s="57" t="str">
        <f>MID(Tabla1[[#This Row],[Aplicación]],14,2)</f>
        <v>61</v>
      </c>
      <c r="X1546" s="57" t="str">
        <f>MID(Tabla1[[#This Row],[Aplicación]],14,6)</f>
        <v>619</v>
      </c>
    </row>
    <row r="1547" spans="1:24" hidden="1" x14ac:dyDescent="0.25">
      <c r="A1547" s="60">
        <v>220239000248</v>
      </c>
      <c r="B1547" s="43" t="s">
        <v>390</v>
      </c>
      <c r="C1547" s="61">
        <v>45292</v>
      </c>
      <c r="D1547" s="60">
        <v>22024003153</v>
      </c>
      <c r="E1547" s="43" t="s">
        <v>1221</v>
      </c>
      <c r="F1547" s="62">
        <v>82172.800000000003</v>
      </c>
      <c r="G1547" s="43" t="s">
        <v>606</v>
      </c>
      <c r="H1547" s="43" t="s">
        <v>995</v>
      </c>
      <c r="I1547" s="60">
        <v>220</v>
      </c>
      <c r="J1547" s="43" t="s">
        <v>607</v>
      </c>
      <c r="K1547" s="43" t="s">
        <v>486</v>
      </c>
      <c r="L1547" s="43" t="s">
        <v>399</v>
      </c>
      <c r="M1547" s="43" t="s">
        <v>538</v>
      </c>
      <c r="N1547" s="43" t="s">
        <v>539</v>
      </c>
      <c r="O1547" s="52" t="s">
        <v>323</v>
      </c>
      <c r="P1547" s="63" t="s">
        <v>276</v>
      </c>
      <c r="Q1547" s="57" t="str">
        <f>MID(Tabla1[[#This Row],[Aplicación]],14,1)</f>
        <v>6</v>
      </c>
      <c r="R1547" s="35" t="s">
        <v>266</v>
      </c>
      <c r="S1547" s="57" t="str">
        <f>MID(Tabla1[[#This Row],[Aplicación]],6,2)</f>
        <v>04</v>
      </c>
      <c r="T1547" s="54" t="str">
        <f>VLOOKUP(Tabla1[[#This Row],[AREA]],Hoja1!A:B,2,FALSE)</f>
        <v>04. Hacienda, personal y modernización administrativa</v>
      </c>
      <c r="U1547" s="57" t="str">
        <f>MID(Tabla1[[#This Row],[Aplicación]],9,4)</f>
        <v>9204</v>
      </c>
      <c r="V1547" s="54" t="str">
        <f>VLOOKUP(Tabla1[[#This Row],[PROGRAMA]],Hoja1!A:B,2,FALSE)</f>
        <v>9204. Tecnologías de la información y comunicación</v>
      </c>
      <c r="W1547" s="57" t="str">
        <f>MID(Tabla1[[#This Row],[Aplicación]],14,2)</f>
        <v>64</v>
      </c>
      <c r="X1547" s="57" t="str">
        <f>MID(Tabla1[[#This Row],[Aplicación]],14,6)</f>
        <v>641</v>
      </c>
    </row>
    <row r="1548" spans="1:24" hidden="1" x14ac:dyDescent="0.25">
      <c r="A1548" s="60">
        <v>220240008395</v>
      </c>
      <c r="B1548" s="43" t="s">
        <v>390</v>
      </c>
      <c r="C1548" s="61">
        <v>45373</v>
      </c>
      <c r="D1548" s="60">
        <v>22024002958</v>
      </c>
      <c r="E1548" s="43" t="s">
        <v>1205</v>
      </c>
      <c r="F1548" s="62">
        <v>1204.7</v>
      </c>
      <c r="G1548" s="43" t="s">
        <v>380</v>
      </c>
      <c r="H1548" s="43" t="s">
        <v>1634</v>
      </c>
      <c r="I1548" s="60">
        <v>220</v>
      </c>
      <c r="J1548" s="43" t="s">
        <v>571</v>
      </c>
      <c r="K1548" s="43" t="s">
        <v>571</v>
      </c>
      <c r="L1548" s="43" t="s">
        <v>401</v>
      </c>
      <c r="M1548" s="43" t="s">
        <v>395</v>
      </c>
      <c r="N1548" s="43" t="s">
        <v>396</v>
      </c>
      <c r="O1548" s="52" t="s">
        <v>325</v>
      </c>
      <c r="P1548" s="63" t="s">
        <v>276</v>
      </c>
      <c r="Q1548" s="57">
        <v>6</v>
      </c>
      <c r="R1548" s="35" t="s">
        <v>266</v>
      </c>
      <c r="S1548" s="57" t="str">
        <f>MID(Tabla1[[#This Row],[Aplicación]],6,2)</f>
        <v>05</v>
      </c>
      <c r="T1548" s="54" t="str">
        <f>VLOOKUP(Tabla1[[#This Row],[AREA]],Hoja1!A:B,2,FALSE)</f>
        <v>05. Comercio, mercados y consumo</v>
      </c>
      <c r="U1548" s="57">
        <v>4312</v>
      </c>
      <c r="V1548" s="54" t="str">
        <f>VLOOKUP(Tabla1[[#This Row],[PROGRAMA]],Hoja1!A:B,2,FALSE)</f>
        <v>4312. Mercados</v>
      </c>
      <c r="W1548" s="57">
        <v>63</v>
      </c>
      <c r="X1548" s="57">
        <v>632</v>
      </c>
    </row>
    <row r="1549" spans="1:24" hidden="1" x14ac:dyDescent="0.25">
      <c r="A1549" s="60">
        <v>220239000552</v>
      </c>
      <c r="B1549" s="43" t="s">
        <v>390</v>
      </c>
      <c r="C1549" s="61">
        <v>45292</v>
      </c>
      <c r="D1549" s="60">
        <v>22024003160</v>
      </c>
      <c r="E1549" s="43" t="s">
        <v>1221</v>
      </c>
      <c r="F1549" s="62">
        <v>79006.13</v>
      </c>
      <c r="G1549" s="43" t="s">
        <v>1064</v>
      </c>
      <c r="H1549" s="43" t="s">
        <v>1074</v>
      </c>
      <c r="I1549" s="60">
        <v>220</v>
      </c>
      <c r="J1549" s="43" t="s">
        <v>393</v>
      </c>
      <c r="K1549" s="43" t="s">
        <v>393</v>
      </c>
      <c r="L1549" s="43" t="s">
        <v>413</v>
      </c>
      <c r="M1549" s="43" t="s">
        <v>395</v>
      </c>
      <c r="N1549" s="43" t="s">
        <v>433</v>
      </c>
      <c r="O1549" s="52" t="s">
        <v>321</v>
      </c>
      <c r="P1549" s="63" t="s">
        <v>276</v>
      </c>
      <c r="Q1549" s="57" t="str">
        <f>MID(Tabla1[[#This Row],[Aplicación]],14,1)</f>
        <v>6</v>
      </c>
      <c r="R1549" s="35" t="s">
        <v>266</v>
      </c>
      <c r="S1549" s="57" t="str">
        <f>MID(Tabla1[[#This Row],[Aplicación]],6,2)</f>
        <v>04</v>
      </c>
      <c r="T1549" s="54" t="str">
        <f>VLOOKUP(Tabla1[[#This Row],[AREA]],Hoja1!A:B,2,FALSE)</f>
        <v>04. Hacienda, personal y modernización administrativa</v>
      </c>
      <c r="U1549" s="57" t="str">
        <f>MID(Tabla1[[#This Row],[Aplicación]],9,4)</f>
        <v>9204</v>
      </c>
      <c r="V1549" s="54" t="str">
        <f>VLOOKUP(Tabla1[[#This Row],[PROGRAMA]],Hoja1!A:B,2,FALSE)</f>
        <v>9204. Tecnologías de la información y comunicación</v>
      </c>
      <c r="W1549" s="57" t="str">
        <f>MID(Tabla1[[#This Row],[Aplicación]],14,2)</f>
        <v>64</v>
      </c>
      <c r="X1549" s="57" t="str">
        <f>MID(Tabla1[[#This Row],[Aplicación]],14,6)</f>
        <v>641</v>
      </c>
    </row>
    <row r="1550" spans="1:24" hidden="1" x14ac:dyDescent="0.25">
      <c r="A1550" s="53">
        <v>220240005580</v>
      </c>
      <c r="B1550" s="45" t="s">
        <v>702</v>
      </c>
      <c r="C1550" s="50">
        <v>45364</v>
      </c>
      <c r="D1550" s="44">
        <v>22024001486</v>
      </c>
      <c r="E1550" s="45" t="s">
        <v>1265</v>
      </c>
      <c r="F1550" s="51">
        <v>76802.33</v>
      </c>
      <c r="G1550" s="45" t="s">
        <v>708</v>
      </c>
      <c r="H1550" s="45" t="s">
        <v>1643</v>
      </c>
      <c r="I1550" s="44">
        <v>300</v>
      </c>
      <c r="J1550" s="45" t="s">
        <v>398</v>
      </c>
      <c r="K1550" s="45" t="s">
        <v>398</v>
      </c>
      <c r="L1550" s="45" t="s">
        <v>413</v>
      </c>
      <c r="M1550" s="45" t="s">
        <v>395</v>
      </c>
      <c r="N1550" s="45" t="s">
        <v>396</v>
      </c>
      <c r="O1550" s="52" t="s">
        <v>321</v>
      </c>
      <c r="P1550" s="63" t="s">
        <v>276</v>
      </c>
      <c r="Q1550" s="57">
        <v>6</v>
      </c>
      <c r="R1550" s="35" t="s">
        <v>266</v>
      </c>
      <c r="S1550" s="57" t="str">
        <f>MID(Tabla1[[#This Row],[Aplicación]],6,2)</f>
        <v>05</v>
      </c>
      <c r="T1550" s="54" t="str">
        <f>VLOOKUP(Tabla1[[#This Row],[AREA]],Hoja1!A:B,2,FALSE)</f>
        <v>05. Comercio, mercados y consumo</v>
      </c>
      <c r="U1550" s="57">
        <v>4312</v>
      </c>
      <c r="V1550" s="54" t="str">
        <f>VLOOKUP(Tabla1[[#This Row],[PROGRAMA]],Hoja1!A:B,2,FALSE)</f>
        <v>4312. Mercados</v>
      </c>
      <c r="W1550" s="57">
        <v>62</v>
      </c>
      <c r="X1550" s="57">
        <v>623</v>
      </c>
    </row>
    <row r="1551" spans="1:24" hidden="1" x14ac:dyDescent="0.25">
      <c r="A1551" s="60">
        <v>220229000600</v>
      </c>
      <c r="B1551" s="43" t="s">
        <v>390</v>
      </c>
      <c r="C1551" s="61">
        <v>45292</v>
      </c>
      <c r="D1551" s="60">
        <v>22024003410</v>
      </c>
      <c r="E1551" s="43" t="s">
        <v>1267</v>
      </c>
      <c r="F1551" s="62">
        <v>74753.62</v>
      </c>
      <c r="G1551" s="43" t="s">
        <v>544</v>
      </c>
      <c r="H1551" s="43" t="s">
        <v>545</v>
      </c>
      <c r="I1551" s="60">
        <v>220</v>
      </c>
      <c r="J1551" s="43" t="s">
        <v>546</v>
      </c>
      <c r="K1551" s="43" t="s">
        <v>547</v>
      </c>
      <c r="L1551" s="43" t="s">
        <v>413</v>
      </c>
      <c r="M1551" s="43" t="s">
        <v>395</v>
      </c>
      <c r="N1551" s="43" t="s">
        <v>396</v>
      </c>
      <c r="O1551" s="52" t="s">
        <v>321</v>
      </c>
      <c r="P1551" s="63" t="s">
        <v>276</v>
      </c>
      <c r="Q1551" s="57" t="str">
        <f>MID(Tabla1[[#This Row],[Aplicación]],14,1)</f>
        <v>6</v>
      </c>
      <c r="R1551" s="35" t="s">
        <v>266</v>
      </c>
      <c r="S1551" s="57" t="str">
        <f>MID(Tabla1[[#This Row],[Aplicación]],6,2)</f>
        <v>11</v>
      </c>
      <c r="T1551" s="54" t="str">
        <f>VLOOKUP(Tabla1[[#This Row],[AREA]],Hoja1!A:B,2,FALSE)</f>
        <v>11. Salud pública y seguridad ciudadana</v>
      </c>
      <c r="U1551" s="57" t="str">
        <f>MID(Tabla1[[#This Row],[Aplicación]],9,4)</f>
        <v>1321</v>
      </c>
      <c r="V1551" s="54" t="str">
        <f>VLOOKUP(Tabla1[[#This Row],[PROGRAMA]],Hoja1!A:B,2,FALSE)</f>
        <v>1321. Policía municipal</v>
      </c>
      <c r="W1551" s="57" t="str">
        <f>MID(Tabla1[[#This Row],[Aplicación]],14,2)</f>
        <v>64</v>
      </c>
      <c r="X1551" s="57" t="str">
        <f>MID(Tabla1[[#This Row],[Aplicación]],14,6)</f>
        <v>641</v>
      </c>
    </row>
    <row r="1552" spans="1:24" hidden="1" x14ac:dyDescent="0.25">
      <c r="A1552" s="60">
        <v>220229000063</v>
      </c>
      <c r="B1552" s="43" t="s">
        <v>390</v>
      </c>
      <c r="C1552" s="61">
        <v>45292</v>
      </c>
      <c r="D1552" s="60">
        <v>22024002982</v>
      </c>
      <c r="E1552" s="43" t="s">
        <v>1221</v>
      </c>
      <c r="F1552" s="62">
        <v>68222.710000000006</v>
      </c>
      <c r="G1552" s="43" t="s">
        <v>549</v>
      </c>
      <c r="H1552" s="43" t="s">
        <v>550</v>
      </c>
      <c r="I1552" s="60">
        <v>220</v>
      </c>
      <c r="J1552" s="43" t="s">
        <v>393</v>
      </c>
      <c r="K1552" s="43" t="s">
        <v>393</v>
      </c>
      <c r="L1552" s="43" t="s">
        <v>399</v>
      </c>
      <c r="M1552" s="43" t="s">
        <v>395</v>
      </c>
      <c r="N1552" s="43" t="s">
        <v>396</v>
      </c>
      <c r="O1552" s="52" t="s">
        <v>321</v>
      </c>
      <c r="P1552" s="63" t="s">
        <v>276</v>
      </c>
      <c r="Q1552" s="57" t="str">
        <f>MID(Tabla1[[#This Row],[Aplicación]],14,1)</f>
        <v>6</v>
      </c>
      <c r="R1552" s="35" t="s">
        <v>266</v>
      </c>
      <c r="S1552" s="57" t="str">
        <f>MID(Tabla1[[#This Row],[Aplicación]],6,2)</f>
        <v>04</v>
      </c>
      <c r="T1552" s="54" t="str">
        <f>VLOOKUP(Tabla1[[#This Row],[AREA]],Hoja1!A:B,2,FALSE)</f>
        <v>04. Hacienda, personal y modernización administrativa</v>
      </c>
      <c r="U1552" s="57" t="str">
        <f>MID(Tabla1[[#This Row],[Aplicación]],9,4)</f>
        <v>9204</v>
      </c>
      <c r="V1552" s="54" t="str">
        <f>VLOOKUP(Tabla1[[#This Row],[PROGRAMA]],Hoja1!A:B,2,FALSE)</f>
        <v>9204. Tecnologías de la información y comunicación</v>
      </c>
      <c r="W1552" s="57" t="str">
        <f>MID(Tabla1[[#This Row],[Aplicación]],14,2)</f>
        <v>64</v>
      </c>
      <c r="X1552" s="57" t="str">
        <f>MID(Tabla1[[#This Row],[Aplicación]],14,6)</f>
        <v>641</v>
      </c>
    </row>
    <row r="1553" spans="1:24" hidden="1" x14ac:dyDescent="0.25">
      <c r="A1553" s="60">
        <v>220239000571</v>
      </c>
      <c r="B1553" s="43" t="s">
        <v>390</v>
      </c>
      <c r="C1553" s="61">
        <v>45292</v>
      </c>
      <c r="D1553" s="60">
        <v>22024003191</v>
      </c>
      <c r="E1553" s="43" t="s">
        <v>1254</v>
      </c>
      <c r="F1553" s="62">
        <v>67176.179999999993</v>
      </c>
      <c r="G1553" s="43" t="s">
        <v>904</v>
      </c>
      <c r="H1553" s="43" t="s">
        <v>1653</v>
      </c>
      <c r="I1553" s="60">
        <v>220</v>
      </c>
      <c r="J1553" s="43" t="s">
        <v>905</v>
      </c>
      <c r="K1553" s="43" t="s">
        <v>667</v>
      </c>
      <c r="L1553" s="43" t="s">
        <v>399</v>
      </c>
      <c r="M1553" s="43" t="s">
        <v>395</v>
      </c>
      <c r="N1553" s="43" t="s">
        <v>396</v>
      </c>
      <c r="O1553" s="52" t="s">
        <v>321</v>
      </c>
      <c r="P1553" s="63" t="s">
        <v>276</v>
      </c>
      <c r="Q1553" s="57" t="str">
        <f>MID(Tabla1[[#This Row],[Aplicación]],14,1)</f>
        <v>6</v>
      </c>
      <c r="R1553" s="35" t="s">
        <v>266</v>
      </c>
      <c r="S1553" s="57" t="str">
        <f>MID(Tabla1[[#This Row],[Aplicación]],6,2)</f>
        <v>02</v>
      </c>
      <c r="T1553" s="54" t="str">
        <f>VLOOKUP(Tabla1[[#This Row],[AREA]],Hoja1!A:B,2,FALSE)</f>
        <v>02. Urbanismo y vivienda</v>
      </c>
      <c r="U1553" s="57" t="str">
        <f>MID(Tabla1[[#This Row],[Aplicación]],9,4)</f>
        <v>1511</v>
      </c>
      <c r="V1553" s="54" t="str">
        <f>VLOOKUP(Tabla1[[#This Row],[PROGRAMA]],Hoja1!A:B,2,FALSE)</f>
        <v>1511. Planficación y gestión del urbanismo</v>
      </c>
      <c r="W1553" s="57" t="str">
        <f>MID(Tabla1[[#This Row],[Aplicación]],14,2)</f>
        <v>60</v>
      </c>
      <c r="X1553" s="57" t="str">
        <f>MID(Tabla1[[#This Row],[Aplicación]],14,6)</f>
        <v>609</v>
      </c>
    </row>
    <row r="1554" spans="1:24" hidden="1" x14ac:dyDescent="0.25">
      <c r="A1554" s="60">
        <v>220240007507</v>
      </c>
      <c r="B1554" s="43" t="s">
        <v>390</v>
      </c>
      <c r="C1554" s="61">
        <v>45371</v>
      </c>
      <c r="D1554" s="60">
        <v>22024001587</v>
      </c>
      <c r="E1554" s="43" t="s">
        <v>1221</v>
      </c>
      <c r="F1554" s="62">
        <v>63973.83</v>
      </c>
      <c r="G1554" s="43" t="s">
        <v>548</v>
      </c>
      <c r="H1554" s="43" t="s">
        <v>1655</v>
      </c>
      <c r="I1554" s="60">
        <v>220</v>
      </c>
      <c r="J1554" s="43" t="s">
        <v>487</v>
      </c>
      <c r="K1554" s="43" t="s">
        <v>398</v>
      </c>
      <c r="L1554" s="43" t="s">
        <v>399</v>
      </c>
      <c r="M1554" s="43" t="s">
        <v>538</v>
      </c>
      <c r="N1554" s="43" t="s">
        <v>539</v>
      </c>
      <c r="O1554" s="52" t="s">
        <v>323</v>
      </c>
      <c r="P1554" s="63" t="s">
        <v>276</v>
      </c>
      <c r="Q1554" s="57" t="str">
        <f>MID(Tabla1[[#This Row],[Aplicación]],14,1)</f>
        <v>6</v>
      </c>
      <c r="R1554" s="35" t="s">
        <v>266</v>
      </c>
      <c r="S1554" s="57" t="str">
        <f>MID(Tabla1[[#This Row],[Aplicación]],6,2)</f>
        <v>04</v>
      </c>
      <c r="T1554" s="54" t="str">
        <f>VLOOKUP(Tabla1[[#This Row],[AREA]],Hoja1!A:B,2,FALSE)</f>
        <v>04. Hacienda, personal y modernización administrativa</v>
      </c>
      <c r="U1554" s="57" t="str">
        <f>MID(Tabla1[[#This Row],[Aplicación]],9,4)</f>
        <v>9204</v>
      </c>
      <c r="V1554" s="54" t="str">
        <f>VLOOKUP(Tabla1[[#This Row],[PROGRAMA]],Hoja1!A:B,2,FALSE)</f>
        <v>9204. Tecnologías de la información y comunicación</v>
      </c>
      <c r="W1554" s="57" t="str">
        <f>MID(Tabla1[[#This Row],[Aplicación]],14,2)</f>
        <v>64</v>
      </c>
      <c r="X1554" s="57" t="str">
        <f>MID(Tabla1[[#This Row],[Aplicación]],14,6)</f>
        <v>641</v>
      </c>
    </row>
    <row r="1555" spans="1:24" hidden="1" x14ac:dyDescent="0.25">
      <c r="A1555" s="60">
        <v>220239000360</v>
      </c>
      <c r="B1555" s="43" t="s">
        <v>390</v>
      </c>
      <c r="C1555" s="61">
        <v>45292</v>
      </c>
      <c r="D1555" s="60">
        <v>22024003156</v>
      </c>
      <c r="E1555" s="43" t="s">
        <v>1221</v>
      </c>
      <c r="F1555" s="62">
        <v>62776.94</v>
      </c>
      <c r="G1555" s="43" t="s">
        <v>560</v>
      </c>
      <c r="H1555" s="43" t="s">
        <v>1656</v>
      </c>
      <c r="I1555" s="60">
        <v>220</v>
      </c>
      <c r="J1555" s="43" t="s">
        <v>486</v>
      </c>
      <c r="K1555" s="43" t="s">
        <v>486</v>
      </c>
      <c r="L1555" s="43" t="s">
        <v>399</v>
      </c>
      <c r="M1555" s="43" t="s">
        <v>395</v>
      </c>
      <c r="N1555" s="43" t="s">
        <v>396</v>
      </c>
      <c r="O1555" s="52" t="s">
        <v>321</v>
      </c>
      <c r="P1555" s="63" t="s">
        <v>276</v>
      </c>
      <c r="Q1555" s="57" t="str">
        <f>MID(Tabla1[[#This Row],[Aplicación]],14,1)</f>
        <v>6</v>
      </c>
      <c r="R1555" s="35" t="s">
        <v>266</v>
      </c>
      <c r="S1555" s="57" t="str">
        <f>MID(Tabla1[[#This Row],[Aplicación]],6,2)</f>
        <v>04</v>
      </c>
      <c r="T1555" s="54" t="str">
        <f>VLOOKUP(Tabla1[[#This Row],[AREA]],Hoja1!A:B,2,FALSE)</f>
        <v>04. Hacienda, personal y modernización administrativa</v>
      </c>
      <c r="U1555" s="57" t="str">
        <f>MID(Tabla1[[#This Row],[Aplicación]],9,4)</f>
        <v>9204</v>
      </c>
      <c r="V1555" s="54" t="str">
        <f>VLOOKUP(Tabla1[[#This Row],[PROGRAMA]],Hoja1!A:B,2,FALSE)</f>
        <v>9204. Tecnologías de la información y comunicación</v>
      </c>
      <c r="W1555" s="57" t="str">
        <f>MID(Tabla1[[#This Row],[Aplicación]],14,2)</f>
        <v>64</v>
      </c>
      <c r="X1555" s="57" t="str">
        <f>MID(Tabla1[[#This Row],[Aplicación]],14,6)</f>
        <v>641</v>
      </c>
    </row>
    <row r="1556" spans="1:24" hidden="1" x14ac:dyDescent="0.25">
      <c r="A1556" s="60">
        <v>220239000405</v>
      </c>
      <c r="B1556" s="43" t="s">
        <v>390</v>
      </c>
      <c r="C1556" s="61">
        <v>45292</v>
      </c>
      <c r="D1556" s="60">
        <v>22024002933</v>
      </c>
      <c r="E1556" s="43" t="s">
        <v>1247</v>
      </c>
      <c r="F1556" s="62">
        <v>62133.5</v>
      </c>
      <c r="G1556" s="43" t="s">
        <v>1047</v>
      </c>
      <c r="H1556" s="43" t="s">
        <v>1659</v>
      </c>
      <c r="I1556" s="60">
        <v>220</v>
      </c>
      <c r="J1556" s="43" t="s">
        <v>1048</v>
      </c>
      <c r="K1556" s="43" t="s">
        <v>410</v>
      </c>
      <c r="L1556" s="43" t="s">
        <v>401</v>
      </c>
      <c r="M1556" s="43" t="s">
        <v>538</v>
      </c>
      <c r="N1556" s="43" t="s">
        <v>539</v>
      </c>
      <c r="O1556" s="52" t="s">
        <v>323</v>
      </c>
      <c r="P1556" s="63" t="s">
        <v>276</v>
      </c>
      <c r="Q1556" s="57" t="str">
        <f>MID(Tabla1[[#This Row],[Aplicación]],14,1)</f>
        <v>6</v>
      </c>
      <c r="R1556" s="35" t="s">
        <v>266</v>
      </c>
      <c r="S1556" s="57" t="str">
        <f>MID(Tabla1[[#This Row],[Aplicación]],6,2)</f>
        <v>01</v>
      </c>
      <c r="T1556" s="54" t="str">
        <f>VLOOKUP(Tabla1[[#This Row],[AREA]],Hoja1!A:B,2,FALSE)</f>
        <v>01. Alcaldía</v>
      </c>
      <c r="U1556" s="57" t="str">
        <f>MID(Tabla1[[#This Row],[Aplicación]],9,4)</f>
        <v>4331</v>
      </c>
      <c r="V1556" s="54" t="str">
        <f>VLOOKUP(Tabla1[[#This Row],[PROGRAMA]],Hoja1!A:B,2,FALSE)</f>
        <v>4331. Desarrollo empresarial</v>
      </c>
      <c r="W1556" s="57" t="str">
        <f>MID(Tabla1[[#This Row],[Aplicación]],14,2)</f>
        <v>62</v>
      </c>
      <c r="X1556" s="57" t="str">
        <f>MID(Tabla1[[#This Row],[Aplicación]],14,6)</f>
        <v>622</v>
      </c>
    </row>
    <row r="1557" spans="1:24" hidden="1" x14ac:dyDescent="0.25">
      <c r="A1557" s="60">
        <v>220240008020</v>
      </c>
      <c r="B1557" s="43" t="s">
        <v>702</v>
      </c>
      <c r="C1557" s="61">
        <v>45372</v>
      </c>
      <c r="D1557" s="60">
        <v>22023005957</v>
      </c>
      <c r="E1557" s="43" t="s">
        <v>1252</v>
      </c>
      <c r="F1557" s="62">
        <v>60000</v>
      </c>
      <c r="G1557" s="43" t="s">
        <v>1591</v>
      </c>
      <c r="H1557" s="43" t="s">
        <v>1660</v>
      </c>
      <c r="I1557" s="60">
        <v>300</v>
      </c>
      <c r="J1557" s="43" t="s">
        <v>864</v>
      </c>
      <c r="K1557" s="43" t="s">
        <v>864</v>
      </c>
      <c r="L1557" s="43" t="s">
        <v>399</v>
      </c>
      <c r="M1557" s="43" t="s">
        <v>395</v>
      </c>
      <c r="N1557" s="43" t="s">
        <v>396</v>
      </c>
      <c r="O1557" s="52" t="s">
        <v>321</v>
      </c>
      <c r="P1557" s="63" t="s">
        <v>276</v>
      </c>
      <c r="Q1557" s="57">
        <v>6</v>
      </c>
      <c r="R1557" s="35" t="s">
        <v>266</v>
      </c>
      <c r="S1557" s="57" t="str">
        <f>MID(Tabla1[[#This Row],[Aplicación]],6,2)</f>
        <v>09</v>
      </c>
      <c r="T1557" s="54" t="str">
        <f>VLOOKUP(Tabla1[[#This Row],[AREA]],Hoja1!A:B,2,FALSE)</f>
        <v>09. Turismo, eventos y marca ciudad</v>
      </c>
      <c r="U1557" s="57">
        <v>4321</v>
      </c>
      <c r="V1557" s="54" t="str">
        <f>VLOOKUP(Tabla1[[#This Row],[PROGRAMA]],Hoja1!A:B,2,FALSE)</f>
        <v>4321. Turismo</v>
      </c>
      <c r="W1557" s="57">
        <v>64</v>
      </c>
      <c r="X1557" s="57">
        <v>641</v>
      </c>
    </row>
    <row r="1558" spans="1:24" hidden="1" x14ac:dyDescent="0.25">
      <c r="A1558" s="60">
        <v>220239000139</v>
      </c>
      <c r="B1558" s="43" t="s">
        <v>390</v>
      </c>
      <c r="C1558" s="61">
        <v>45292</v>
      </c>
      <c r="D1558" s="60">
        <v>22024003178</v>
      </c>
      <c r="E1558" s="43" t="s">
        <v>1146</v>
      </c>
      <c r="F1558" s="62">
        <v>59531.4</v>
      </c>
      <c r="G1558" s="43" t="s">
        <v>347</v>
      </c>
      <c r="H1558" s="43" t="s">
        <v>1661</v>
      </c>
      <c r="I1558" s="60">
        <v>220</v>
      </c>
      <c r="J1558" s="43" t="s">
        <v>419</v>
      </c>
      <c r="K1558" s="43" t="s">
        <v>420</v>
      </c>
      <c r="L1558" s="43" t="s">
        <v>399</v>
      </c>
      <c r="M1558" s="43" t="s">
        <v>395</v>
      </c>
      <c r="N1558" s="43" t="s">
        <v>396</v>
      </c>
      <c r="O1558" s="52" t="s">
        <v>321</v>
      </c>
      <c r="P1558" s="63" t="s">
        <v>276</v>
      </c>
      <c r="Q1558" s="57" t="str">
        <f>MID(Tabla1[[#This Row],[Aplicación]],14,1)</f>
        <v>6</v>
      </c>
      <c r="R1558" s="35" t="s">
        <v>266</v>
      </c>
      <c r="S1558" s="57" t="str">
        <f>MID(Tabla1[[#This Row],[Aplicación]],6,2)</f>
        <v>07</v>
      </c>
      <c r="T1558" s="54" t="str">
        <f>VLOOKUP(Tabla1[[#This Row],[AREA]],Hoja1!A:B,2,FALSE)</f>
        <v>07. Medio ambiente</v>
      </c>
      <c r="U1558" s="57" t="str">
        <f>MID(Tabla1[[#This Row],[Aplicación]],9,4)</f>
        <v>1711</v>
      </c>
      <c r="V1558" s="54" t="str">
        <f>VLOOKUP(Tabla1[[#This Row],[PROGRAMA]],Hoja1!A:B,2,FALSE)</f>
        <v>1711. Parques y jardines</v>
      </c>
      <c r="W1558" s="57" t="str">
        <f>MID(Tabla1[[#This Row],[Aplicación]],14,2)</f>
        <v>61</v>
      </c>
      <c r="X1558" s="57" t="str">
        <f>MID(Tabla1[[#This Row],[Aplicación]],14,6)</f>
        <v>610</v>
      </c>
    </row>
    <row r="1559" spans="1:24" hidden="1" x14ac:dyDescent="0.25">
      <c r="A1559" s="60">
        <v>220230003435</v>
      </c>
      <c r="B1559" s="43" t="s">
        <v>390</v>
      </c>
      <c r="C1559" s="61">
        <v>45350</v>
      </c>
      <c r="D1559" s="60">
        <v>22023001682</v>
      </c>
      <c r="E1559" s="43" t="s">
        <v>1148</v>
      </c>
      <c r="F1559" s="62">
        <v>57141.89</v>
      </c>
      <c r="G1559" s="43" t="s">
        <v>522</v>
      </c>
      <c r="H1559" s="43" t="s">
        <v>778</v>
      </c>
      <c r="I1559" s="60">
        <v>220</v>
      </c>
      <c r="J1559" s="43" t="s">
        <v>524</v>
      </c>
      <c r="K1559" s="43" t="s">
        <v>525</v>
      </c>
      <c r="L1559" s="43" t="s">
        <v>401</v>
      </c>
      <c r="M1559" s="43" t="s">
        <v>395</v>
      </c>
      <c r="N1559" s="43" t="s">
        <v>396</v>
      </c>
      <c r="O1559" s="52" t="s">
        <v>321</v>
      </c>
      <c r="P1559" s="63" t="s">
        <v>276</v>
      </c>
      <c r="Q1559" s="57" t="str">
        <f>MID(Tabla1[[#This Row],[Aplicación]],14,1)</f>
        <v>6</v>
      </c>
      <c r="R1559" s="35" t="s">
        <v>266</v>
      </c>
      <c r="S1559" s="57" t="str">
        <f>MID(Tabla1[[#This Row],[Aplicación]],6,2)</f>
        <v>03</v>
      </c>
      <c r="T1559" s="54" t="str">
        <f>VLOOKUP(Tabla1[[#This Row],[AREA]],Hoja1!A:B,2,FALSE)</f>
        <v>03. Participación ciudadana y deportes</v>
      </c>
      <c r="U1559" s="57" t="str">
        <f>MID(Tabla1[[#This Row],[Aplicación]],9,4)</f>
        <v>9241</v>
      </c>
      <c r="V1559" s="54" t="str">
        <f>VLOOKUP(Tabla1[[#This Row],[PROGRAMA]],Hoja1!A:B,2,FALSE)</f>
        <v>9241. Participación ciudadana</v>
      </c>
      <c r="W1559" s="57" t="str">
        <f>MID(Tabla1[[#This Row],[Aplicación]],14,2)</f>
        <v>63</v>
      </c>
      <c r="X1559" s="57" t="str">
        <f>MID(Tabla1[[#This Row],[Aplicación]],14,6)</f>
        <v>632</v>
      </c>
    </row>
    <row r="1560" spans="1:24" hidden="1" x14ac:dyDescent="0.25">
      <c r="A1560" s="60">
        <v>220229000430</v>
      </c>
      <c r="B1560" s="43" t="s">
        <v>390</v>
      </c>
      <c r="C1560" s="61">
        <v>45292</v>
      </c>
      <c r="D1560" s="60">
        <v>22024003426</v>
      </c>
      <c r="E1560" s="43" t="s">
        <v>1221</v>
      </c>
      <c r="F1560" s="62">
        <v>57054.55</v>
      </c>
      <c r="G1560" s="43" t="s">
        <v>529</v>
      </c>
      <c r="H1560" s="43" t="s">
        <v>561</v>
      </c>
      <c r="I1560" s="60">
        <v>220</v>
      </c>
      <c r="J1560" s="43" t="s">
        <v>531</v>
      </c>
      <c r="K1560" s="43" t="s">
        <v>531</v>
      </c>
      <c r="L1560" s="43" t="s">
        <v>399</v>
      </c>
      <c r="M1560" s="43" t="s">
        <v>395</v>
      </c>
      <c r="N1560" s="43" t="s">
        <v>396</v>
      </c>
      <c r="O1560" s="52" t="s">
        <v>321</v>
      </c>
      <c r="P1560" s="63" t="s">
        <v>276</v>
      </c>
      <c r="Q1560" s="57" t="str">
        <f>MID(Tabla1[[#This Row],[Aplicación]],14,1)</f>
        <v>6</v>
      </c>
      <c r="R1560" s="35" t="s">
        <v>266</v>
      </c>
      <c r="S1560" s="57" t="str">
        <f>MID(Tabla1[[#This Row],[Aplicación]],6,2)</f>
        <v>04</v>
      </c>
      <c r="T1560" s="54" t="str">
        <f>VLOOKUP(Tabla1[[#This Row],[AREA]],Hoja1!A:B,2,FALSE)</f>
        <v>04. Hacienda, personal y modernización administrativa</v>
      </c>
      <c r="U1560" s="57" t="str">
        <f>MID(Tabla1[[#This Row],[Aplicación]],9,4)</f>
        <v>9204</v>
      </c>
      <c r="V1560" s="54" t="str">
        <f>VLOOKUP(Tabla1[[#This Row],[PROGRAMA]],Hoja1!A:B,2,FALSE)</f>
        <v>9204. Tecnologías de la información y comunicación</v>
      </c>
      <c r="W1560" s="57" t="str">
        <f>MID(Tabla1[[#This Row],[Aplicación]],14,2)</f>
        <v>64</v>
      </c>
      <c r="X1560" s="57" t="str">
        <f>MID(Tabla1[[#This Row],[Aplicación]],14,6)</f>
        <v>641</v>
      </c>
    </row>
    <row r="1561" spans="1:24" hidden="1" x14ac:dyDescent="0.25">
      <c r="A1561" s="60">
        <v>220229000428</v>
      </c>
      <c r="B1561" s="43" t="s">
        <v>390</v>
      </c>
      <c r="C1561" s="61">
        <v>45292</v>
      </c>
      <c r="D1561" s="60">
        <v>22024003424</v>
      </c>
      <c r="E1561" s="43" t="s">
        <v>1221</v>
      </c>
      <c r="F1561" s="62">
        <v>56546.11</v>
      </c>
      <c r="G1561" s="43" t="s">
        <v>529</v>
      </c>
      <c r="H1561" s="43" t="s">
        <v>563</v>
      </c>
      <c r="I1561" s="60">
        <v>220</v>
      </c>
      <c r="J1561" s="43" t="s">
        <v>531</v>
      </c>
      <c r="K1561" s="43" t="s">
        <v>531</v>
      </c>
      <c r="L1561" s="43" t="s">
        <v>399</v>
      </c>
      <c r="M1561" s="43" t="s">
        <v>395</v>
      </c>
      <c r="N1561" s="43" t="s">
        <v>396</v>
      </c>
      <c r="O1561" s="52" t="s">
        <v>321</v>
      </c>
      <c r="P1561" s="63" t="s">
        <v>276</v>
      </c>
      <c r="Q1561" s="57" t="str">
        <f>MID(Tabla1[[#This Row],[Aplicación]],14,1)</f>
        <v>6</v>
      </c>
      <c r="R1561" s="35" t="s">
        <v>266</v>
      </c>
      <c r="S1561" s="57" t="str">
        <f>MID(Tabla1[[#This Row],[Aplicación]],6,2)</f>
        <v>04</v>
      </c>
      <c r="T1561" s="54" t="str">
        <f>VLOOKUP(Tabla1[[#This Row],[AREA]],Hoja1!A:B,2,FALSE)</f>
        <v>04. Hacienda, personal y modernización administrativa</v>
      </c>
      <c r="U1561" s="57" t="str">
        <f>MID(Tabla1[[#This Row],[Aplicación]],9,4)</f>
        <v>9204</v>
      </c>
      <c r="V1561" s="54" t="str">
        <f>VLOOKUP(Tabla1[[#This Row],[PROGRAMA]],Hoja1!A:B,2,FALSE)</f>
        <v>9204. Tecnologías de la información y comunicación</v>
      </c>
      <c r="W1561" s="57" t="str">
        <f>MID(Tabla1[[#This Row],[Aplicación]],14,2)</f>
        <v>64</v>
      </c>
      <c r="X1561" s="57" t="str">
        <f>MID(Tabla1[[#This Row],[Aplicación]],14,6)</f>
        <v>641</v>
      </c>
    </row>
    <row r="1562" spans="1:24" hidden="1" x14ac:dyDescent="0.25">
      <c r="A1562" s="60">
        <v>220239000165</v>
      </c>
      <c r="B1562" s="43" t="s">
        <v>390</v>
      </c>
      <c r="C1562" s="61">
        <v>45292</v>
      </c>
      <c r="D1562" s="60">
        <v>22024003186</v>
      </c>
      <c r="E1562" s="43" t="s">
        <v>1254</v>
      </c>
      <c r="F1562" s="62">
        <v>6638.05</v>
      </c>
      <c r="G1562" s="43" t="s">
        <v>380</v>
      </c>
      <c r="H1562" s="43" t="s">
        <v>1683</v>
      </c>
      <c r="I1562" s="60">
        <v>220</v>
      </c>
      <c r="J1562" s="43" t="s">
        <v>571</v>
      </c>
      <c r="K1562" s="43" t="s">
        <v>571</v>
      </c>
      <c r="L1562" s="43" t="s">
        <v>399</v>
      </c>
      <c r="M1562" s="43" t="s">
        <v>395</v>
      </c>
      <c r="N1562" s="43" t="s">
        <v>396</v>
      </c>
      <c r="O1562" s="52" t="s">
        <v>325</v>
      </c>
      <c r="P1562" s="63" t="s">
        <v>276</v>
      </c>
      <c r="Q1562" s="57" t="str">
        <f>MID(Tabla1[[#This Row],[Aplicación]],14,1)</f>
        <v>6</v>
      </c>
      <c r="R1562" s="35" t="s">
        <v>266</v>
      </c>
      <c r="S1562" s="57" t="str">
        <f>MID(Tabla1[[#This Row],[Aplicación]],6,2)</f>
        <v>02</v>
      </c>
      <c r="T1562" s="54" t="str">
        <f>VLOOKUP(Tabla1[[#This Row],[AREA]],Hoja1!A:B,2,FALSE)</f>
        <v>02. Urbanismo y vivienda</v>
      </c>
      <c r="U1562" s="57" t="str">
        <f>MID(Tabla1[[#This Row],[Aplicación]],9,4)</f>
        <v>1511</v>
      </c>
      <c r="V1562" s="54" t="str">
        <f>VLOOKUP(Tabla1[[#This Row],[PROGRAMA]],Hoja1!A:B,2,FALSE)</f>
        <v>1511. Planficación y gestión del urbanismo</v>
      </c>
      <c r="W1562" s="57" t="str">
        <f>MID(Tabla1[[#This Row],[Aplicación]],14,2)</f>
        <v>60</v>
      </c>
      <c r="X1562" s="57" t="str">
        <f>MID(Tabla1[[#This Row],[Aplicación]],14,6)</f>
        <v>609</v>
      </c>
    </row>
    <row r="1563" spans="1:24" hidden="1" x14ac:dyDescent="0.25">
      <c r="A1563" s="60">
        <v>220229000335</v>
      </c>
      <c r="B1563" s="43" t="s">
        <v>390</v>
      </c>
      <c r="C1563" s="61">
        <v>45292</v>
      </c>
      <c r="D1563" s="60">
        <v>22024003804</v>
      </c>
      <c r="E1563" s="43" t="s">
        <v>1221</v>
      </c>
      <c r="F1563" s="62">
        <v>43984.12</v>
      </c>
      <c r="G1563" s="43" t="s">
        <v>548</v>
      </c>
      <c r="H1563" s="43" t="s">
        <v>593</v>
      </c>
      <c r="I1563" s="60">
        <v>220</v>
      </c>
      <c r="J1563" s="43" t="s">
        <v>487</v>
      </c>
      <c r="K1563" s="43" t="s">
        <v>398</v>
      </c>
      <c r="L1563" s="43" t="s">
        <v>399</v>
      </c>
      <c r="M1563" s="43" t="s">
        <v>538</v>
      </c>
      <c r="N1563" s="43" t="s">
        <v>539</v>
      </c>
      <c r="O1563" s="52" t="s">
        <v>323</v>
      </c>
      <c r="P1563" s="63" t="s">
        <v>276</v>
      </c>
      <c r="Q1563" s="57" t="str">
        <f>MID(Tabla1[[#This Row],[Aplicación]],14,1)</f>
        <v>6</v>
      </c>
      <c r="R1563" s="35" t="s">
        <v>266</v>
      </c>
      <c r="S1563" s="57" t="str">
        <f>MID(Tabla1[[#This Row],[Aplicación]],6,2)</f>
        <v>04</v>
      </c>
      <c r="T1563" s="54" t="str">
        <f>VLOOKUP(Tabla1[[#This Row],[AREA]],Hoja1!A:B,2,FALSE)</f>
        <v>04. Hacienda, personal y modernización administrativa</v>
      </c>
      <c r="U1563" s="57" t="str">
        <f>MID(Tabla1[[#This Row],[Aplicación]],9,4)</f>
        <v>9204</v>
      </c>
      <c r="V1563" s="54" t="str">
        <f>VLOOKUP(Tabla1[[#This Row],[PROGRAMA]],Hoja1!A:B,2,FALSE)</f>
        <v>9204. Tecnologías de la información y comunicación</v>
      </c>
      <c r="W1563" s="57" t="str">
        <f>MID(Tabla1[[#This Row],[Aplicación]],14,2)</f>
        <v>64</v>
      </c>
      <c r="X1563" s="57" t="str">
        <f>MID(Tabla1[[#This Row],[Aplicación]],14,6)</f>
        <v>641</v>
      </c>
    </row>
    <row r="1564" spans="1:24" hidden="1" x14ac:dyDescent="0.25">
      <c r="A1564" s="60">
        <v>220240004864</v>
      </c>
      <c r="B1564" s="43" t="s">
        <v>390</v>
      </c>
      <c r="C1564" s="61">
        <v>45356</v>
      </c>
      <c r="D1564" s="60">
        <v>22024001558</v>
      </c>
      <c r="E1564" s="43" t="s">
        <v>1235</v>
      </c>
      <c r="F1564" s="62">
        <v>722465.25</v>
      </c>
      <c r="G1564" s="43" t="s">
        <v>47</v>
      </c>
      <c r="H1564" s="43" t="s">
        <v>1706</v>
      </c>
      <c r="I1564" s="60">
        <v>220</v>
      </c>
      <c r="J1564" s="43" t="s">
        <v>862</v>
      </c>
      <c r="K1564" s="43" t="s">
        <v>393</v>
      </c>
      <c r="L1564" s="43" t="s">
        <v>413</v>
      </c>
      <c r="M1564" s="43" t="s">
        <v>395</v>
      </c>
      <c r="N1564" s="43" t="s">
        <v>396</v>
      </c>
      <c r="O1564" s="52" t="s">
        <v>321</v>
      </c>
      <c r="P1564" s="63" t="s">
        <v>276</v>
      </c>
      <c r="Q1564" s="57">
        <v>6</v>
      </c>
      <c r="R1564" s="35" t="s">
        <v>266</v>
      </c>
      <c r="S1564" s="57" t="str">
        <f>MID(Tabla1[[#This Row],[Aplicación]],6,2)</f>
        <v>11</v>
      </c>
      <c r="T1564" s="54" t="str">
        <f>VLOOKUP(Tabla1[[#This Row],[AREA]],Hoja1!A:B,2,FALSE)</f>
        <v>11. Salud pública y seguridad ciudadana</v>
      </c>
      <c r="U1564" s="57">
        <v>1621</v>
      </c>
      <c r="V1564" s="54" t="str">
        <f>VLOOKUP(Tabla1[[#This Row],[PROGRAMA]],Hoja1!A:B,2,FALSE)</f>
        <v>1621. Recogida de residuos</v>
      </c>
      <c r="W1564" s="57">
        <v>62</v>
      </c>
      <c r="X1564" s="57">
        <v>623</v>
      </c>
    </row>
    <row r="1565" spans="1:24" hidden="1" x14ac:dyDescent="0.25">
      <c r="A1565" s="60">
        <v>220229000116</v>
      </c>
      <c r="B1565" s="43" t="s">
        <v>390</v>
      </c>
      <c r="C1565" s="61">
        <v>45292</v>
      </c>
      <c r="D1565" s="60">
        <v>22024002820</v>
      </c>
      <c r="E1565" s="43" t="s">
        <v>1218</v>
      </c>
      <c r="F1565" s="62">
        <v>28622.55</v>
      </c>
      <c r="G1565" s="43" t="s">
        <v>67</v>
      </c>
      <c r="H1565" s="43" t="s">
        <v>540</v>
      </c>
      <c r="I1565" s="60">
        <v>220</v>
      </c>
      <c r="J1565" s="43" t="s">
        <v>398</v>
      </c>
      <c r="K1565" s="43" t="s">
        <v>398</v>
      </c>
      <c r="L1565" s="43" t="s">
        <v>399</v>
      </c>
      <c r="M1565" s="43" t="s">
        <v>395</v>
      </c>
      <c r="N1565" s="43" t="s">
        <v>396</v>
      </c>
      <c r="O1565" s="52" t="s">
        <v>321</v>
      </c>
      <c r="P1565" s="63" t="s">
        <v>276</v>
      </c>
      <c r="Q1565" s="57" t="str">
        <f>MID(Tabla1[[#This Row],[Aplicación]],14,1)</f>
        <v>6</v>
      </c>
      <c r="R1565" s="35" t="s">
        <v>266</v>
      </c>
      <c r="S1565" s="57" t="str">
        <f>MID(Tabla1[[#This Row],[Aplicación]],6,2)</f>
        <v>04</v>
      </c>
      <c r="T1565" s="54" t="str">
        <f>VLOOKUP(Tabla1[[#This Row],[AREA]],Hoja1!A:B,2,FALSE)</f>
        <v>04. Hacienda, personal y modernización administrativa</v>
      </c>
      <c r="U1565" s="57" t="str">
        <f>MID(Tabla1[[#This Row],[Aplicación]],9,4)</f>
        <v>9204</v>
      </c>
      <c r="V1565" s="54" t="str">
        <f>VLOOKUP(Tabla1[[#This Row],[PROGRAMA]],Hoja1!A:B,2,FALSE)</f>
        <v>9204. Tecnologías de la información y comunicación</v>
      </c>
      <c r="W1565" s="57" t="str">
        <f>MID(Tabla1[[#This Row],[Aplicación]],14,2)</f>
        <v>63</v>
      </c>
      <c r="X1565" s="57" t="str">
        <f>MID(Tabla1[[#This Row],[Aplicación]],14,6)</f>
        <v>636</v>
      </c>
    </row>
    <row r="1566" spans="1:24" hidden="1" x14ac:dyDescent="0.25">
      <c r="A1566" s="60">
        <v>220240004865</v>
      </c>
      <c r="B1566" s="43" t="s">
        <v>390</v>
      </c>
      <c r="C1566" s="61">
        <v>45356</v>
      </c>
      <c r="D1566" s="60">
        <v>22024001559</v>
      </c>
      <c r="E1566" s="43" t="s">
        <v>1235</v>
      </c>
      <c r="F1566" s="62">
        <v>79961.460000000006</v>
      </c>
      <c r="G1566" s="43" t="s">
        <v>47</v>
      </c>
      <c r="H1566" s="43" t="s">
        <v>1726</v>
      </c>
      <c r="I1566" s="60">
        <v>220</v>
      </c>
      <c r="J1566" s="43" t="s">
        <v>862</v>
      </c>
      <c r="K1566" s="43" t="s">
        <v>393</v>
      </c>
      <c r="L1566" s="43" t="s">
        <v>413</v>
      </c>
      <c r="M1566" s="43" t="s">
        <v>395</v>
      </c>
      <c r="N1566" s="43" t="s">
        <v>396</v>
      </c>
      <c r="O1566" s="52" t="s">
        <v>321</v>
      </c>
      <c r="P1566" s="63" t="s">
        <v>276</v>
      </c>
      <c r="Q1566" s="57">
        <v>6</v>
      </c>
      <c r="R1566" s="35" t="s">
        <v>266</v>
      </c>
      <c r="S1566" s="57" t="str">
        <f>MID(Tabla1[[#This Row],[Aplicación]],6,2)</f>
        <v>11</v>
      </c>
      <c r="T1566" s="54" t="str">
        <f>VLOOKUP(Tabla1[[#This Row],[AREA]],Hoja1!A:B,2,FALSE)</f>
        <v>11. Salud pública y seguridad ciudadana</v>
      </c>
      <c r="U1566" s="57">
        <v>1621</v>
      </c>
      <c r="V1566" s="54" t="str">
        <f>VLOOKUP(Tabla1[[#This Row],[PROGRAMA]],Hoja1!A:B,2,FALSE)</f>
        <v>1621. Recogida de residuos</v>
      </c>
      <c r="W1566" s="57">
        <v>62</v>
      </c>
      <c r="X1566" s="57">
        <v>623</v>
      </c>
    </row>
    <row r="1567" spans="1:24" hidden="1" x14ac:dyDescent="0.25">
      <c r="A1567" s="60">
        <v>220229000255</v>
      </c>
      <c r="B1567" s="43" t="s">
        <v>390</v>
      </c>
      <c r="C1567" s="61">
        <v>45292</v>
      </c>
      <c r="D1567" s="60">
        <v>22024003442</v>
      </c>
      <c r="E1567" s="43" t="s">
        <v>1320</v>
      </c>
      <c r="F1567" s="62">
        <v>35000</v>
      </c>
      <c r="G1567" s="43" t="s">
        <v>596</v>
      </c>
      <c r="H1567" s="43" t="s">
        <v>597</v>
      </c>
      <c r="I1567" s="60">
        <v>220</v>
      </c>
      <c r="J1567" s="43" t="s">
        <v>598</v>
      </c>
      <c r="K1567" s="43" t="s">
        <v>599</v>
      </c>
      <c r="L1567" s="43" t="s">
        <v>413</v>
      </c>
      <c r="M1567" s="43" t="s">
        <v>395</v>
      </c>
      <c r="N1567" s="43" t="s">
        <v>396</v>
      </c>
      <c r="O1567" s="52" t="s">
        <v>321</v>
      </c>
      <c r="P1567" s="63" t="s">
        <v>276</v>
      </c>
      <c r="Q1567" s="57" t="str">
        <f>MID(Tabla1[[#This Row],[Aplicación]],14,1)</f>
        <v>6</v>
      </c>
      <c r="R1567" s="35" t="s">
        <v>266</v>
      </c>
      <c r="S1567" s="57" t="str">
        <f>MID(Tabla1[[#This Row],[Aplicación]],6,2)</f>
        <v>11</v>
      </c>
      <c r="T1567" s="54" t="str">
        <f>VLOOKUP(Tabla1[[#This Row],[AREA]],Hoja1!A:B,2,FALSE)</f>
        <v>11. Salud pública y seguridad ciudadana</v>
      </c>
      <c r="U1567" s="57" t="str">
        <f>MID(Tabla1[[#This Row],[Aplicación]],9,4)</f>
        <v>1321</v>
      </c>
      <c r="V1567" s="54" t="str">
        <f>VLOOKUP(Tabla1[[#This Row],[PROGRAMA]],Hoja1!A:B,2,FALSE)</f>
        <v>1321. Policía municipal</v>
      </c>
      <c r="W1567" s="57" t="str">
        <f>MID(Tabla1[[#This Row],[Aplicación]],14,2)</f>
        <v>62</v>
      </c>
      <c r="X1567" s="57" t="str">
        <f>MID(Tabla1[[#This Row],[Aplicación]],14,6)</f>
        <v>629</v>
      </c>
    </row>
    <row r="1568" spans="1:24" hidden="1" x14ac:dyDescent="0.25">
      <c r="A1568" s="60">
        <v>220229000256</v>
      </c>
      <c r="B1568" s="43" t="s">
        <v>390</v>
      </c>
      <c r="C1568" s="61">
        <v>45292</v>
      </c>
      <c r="D1568" s="60">
        <v>22024002848</v>
      </c>
      <c r="E1568" s="43" t="s">
        <v>1218</v>
      </c>
      <c r="F1568" s="62">
        <v>40526.81</v>
      </c>
      <c r="G1568" s="43" t="s">
        <v>676</v>
      </c>
      <c r="H1568" s="43" t="s">
        <v>677</v>
      </c>
      <c r="I1568" s="60">
        <v>220</v>
      </c>
      <c r="J1568" s="43" t="s">
        <v>398</v>
      </c>
      <c r="K1568" s="43" t="s">
        <v>398</v>
      </c>
      <c r="L1568" s="43" t="s">
        <v>399</v>
      </c>
      <c r="M1568" s="43" t="s">
        <v>395</v>
      </c>
      <c r="N1568" s="43" t="s">
        <v>396</v>
      </c>
      <c r="O1568" s="52" t="s">
        <v>321</v>
      </c>
      <c r="P1568" s="63" t="s">
        <v>276</v>
      </c>
      <c r="Q1568" s="57" t="str">
        <f>MID(Tabla1[[#This Row],[Aplicación]],14,1)</f>
        <v>6</v>
      </c>
      <c r="R1568" s="35" t="s">
        <v>266</v>
      </c>
      <c r="S1568" s="57" t="str">
        <f>MID(Tabla1[[#This Row],[Aplicación]],6,2)</f>
        <v>04</v>
      </c>
      <c r="T1568" s="54" t="str">
        <f>VLOOKUP(Tabla1[[#This Row],[AREA]],Hoja1!A:B,2,FALSE)</f>
        <v>04. Hacienda, personal y modernización administrativa</v>
      </c>
      <c r="U1568" s="57" t="str">
        <f>MID(Tabla1[[#This Row],[Aplicación]],9,4)</f>
        <v>9204</v>
      </c>
      <c r="V1568" s="54" t="str">
        <f>VLOOKUP(Tabla1[[#This Row],[PROGRAMA]],Hoja1!A:B,2,FALSE)</f>
        <v>9204. Tecnologías de la información y comunicación</v>
      </c>
      <c r="W1568" s="57" t="str">
        <f>MID(Tabla1[[#This Row],[Aplicación]],14,2)</f>
        <v>63</v>
      </c>
      <c r="X1568" s="57" t="str">
        <f>MID(Tabla1[[#This Row],[Aplicación]],14,6)</f>
        <v>636</v>
      </c>
    </row>
    <row r="1569" spans="1:24" hidden="1" x14ac:dyDescent="0.25">
      <c r="A1569" s="60">
        <v>220240008443</v>
      </c>
      <c r="B1569" s="43" t="s">
        <v>390</v>
      </c>
      <c r="C1569" s="61">
        <v>45373</v>
      </c>
      <c r="D1569" s="60">
        <v>22024000058</v>
      </c>
      <c r="E1569" s="43" t="s">
        <v>1218</v>
      </c>
      <c r="F1569" s="62">
        <v>29330.71</v>
      </c>
      <c r="G1569" s="43" t="s">
        <v>1064</v>
      </c>
      <c r="H1569" s="43" t="s">
        <v>1796</v>
      </c>
      <c r="I1569" s="60">
        <v>220</v>
      </c>
      <c r="J1569" s="43" t="s">
        <v>393</v>
      </c>
      <c r="K1569" s="43" t="s">
        <v>393</v>
      </c>
      <c r="L1569" s="43" t="s">
        <v>399</v>
      </c>
      <c r="M1569" s="43" t="s">
        <v>395</v>
      </c>
      <c r="N1569" s="43" t="s">
        <v>396</v>
      </c>
      <c r="O1569" s="52" t="s">
        <v>321</v>
      </c>
      <c r="P1569" s="63" t="s">
        <v>276</v>
      </c>
      <c r="Q1569" s="57" t="str">
        <f>MID(Tabla1[[#This Row],[Aplicación]],14,1)</f>
        <v>6</v>
      </c>
      <c r="R1569" s="35" t="s">
        <v>266</v>
      </c>
      <c r="S1569" s="57" t="str">
        <f>MID(Tabla1[[#This Row],[Aplicación]],6,2)</f>
        <v>04</v>
      </c>
      <c r="T1569" s="54" t="str">
        <f>VLOOKUP(Tabla1[[#This Row],[AREA]],Hoja1!A:B,2,FALSE)</f>
        <v>04. Hacienda, personal y modernización administrativa</v>
      </c>
      <c r="U1569" s="57" t="str">
        <f>MID(Tabla1[[#This Row],[Aplicación]],9,4)</f>
        <v>9204</v>
      </c>
      <c r="V1569" s="54" t="str">
        <f>VLOOKUP(Tabla1[[#This Row],[PROGRAMA]],Hoja1!A:B,2,FALSE)</f>
        <v>9204. Tecnologías de la información y comunicación</v>
      </c>
      <c r="W1569" s="57" t="str">
        <f>MID(Tabla1[[#This Row],[Aplicación]],14,2)</f>
        <v>63</v>
      </c>
      <c r="X1569" s="57" t="str">
        <f>MID(Tabla1[[#This Row],[Aplicación]],14,6)</f>
        <v>636</v>
      </c>
    </row>
    <row r="1570" spans="1:24" hidden="1" x14ac:dyDescent="0.25">
      <c r="A1570" s="53">
        <v>220239000602</v>
      </c>
      <c r="B1570" s="45" t="s">
        <v>390</v>
      </c>
      <c r="C1570" s="50">
        <v>45292</v>
      </c>
      <c r="D1570" s="44">
        <v>22024003166</v>
      </c>
      <c r="E1570" s="45" t="s">
        <v>1221</v>
      </c>
      <c r="F1570" s="51">
        <v>19482.21</v>
      </c>
      <c r="G1570" s="45" t="s">
        <v>1064</v>
      </c>
      <c r="H1570" s="45" t="s">
        <v>1797</v>
      </c>
      <c r="I1570" s="44">
        <v>220</v>
      </c>
      <c r="J1570" s="45" t="s">
        <v>393</v>
      </c>
      <c r="K1570" s="45" t="s">
        <v>393</v>
      </c>
      <c r="L1570" s="45" t="s">
        <v>413</v>
      </c>
      <c r="M1570" s="45" t="s">
        <v>395</v>
      </c>
      <c r="N1570" s="45" t="s">
        <v>433</v>
      </c>
      <c r="O1570" s="52" t="s">
        <v>321</v>
      </c>
      <c r="P1570" s="63" t="s">
        <v>276</v>
      </c>
      <c r="Q1570" s="57" t="str">
        <f>MID(Tabla1[[#This Row],[Aplicación]],14,1)</f>
        <v>6</v>
      </c>
      <c r="R1570" s="35" t="s">
        <v>266</v>
      </c>
      <c r="S1570" s="57" t="str">
        <f>MID(Tabla1[[#This Row],[Aplicación]],6,2)</f>
        <v>04</v>
      </c>
      <c r="T1570" s="54" t="str">
        <f>VLOOKUP(Tabla1[[#This Row],[AREA]],Hoja1!A:B,2,FALSE)</f>
        <v>04. Hacienda, personal y modernización administrativa</v>
      </c>
      <c r="U1570" s="57" t="str">
        <f>MID(Tabla1[[#This Row],[Aplicación]],9,4)</f>
        <v>9204</v>
      </c>
      <c r="V1570" s="54" t="str">
        <f>VLOOKUP(Tabla1[[#This Row],[PROGRAMA]],Hoja1!A:B,2,FALSE)</f>
        <v>9204. Tecnologías de la información y comunicación</v>
      </c>
      <c r="W1570" s="57" t="str">
        <f>MID(Tabla1[[#This Row],[Aplicación]],14,2)</f>
        <v>64</v>
      </c>
      <c r="X1570" s="57" t="str">
        <f>MID(Tabla1[[#This Row],[Aplicación]],14,6)</f>
        <v>641</v>
      </c>
    </row>
    <row r="1571" spans="1:24" hidden="1" x14ac:dyDescent="0.25">
      <c r="A1571" s="60">
        <v>220239000498</v>
      </c>
      <c r="B1571" s="43" t="s">
        <v>390</v>
      </c>
      <c r="C1571" s="61">
        <v>45292</v>
      </c>
      <c r="D1571" s="60">
        <v>22024003158</v>
      </c>
      <c r="E1571" s="43" t="s">
        <v>1221</v>
      </c>
      <c r="F1571" s="62">
        <v>2202.5100000000002</v>
      </c>
      <c r="G1571" s="43" t="s">
        <v>1064</v>
      </c>
      <c r="H1571" s="43" t="s">
        <v>1798</v>
      </c>
      <c r="I1571" s="60">
        <v>220</v>
      </c>
      <c r="J1571" s="43" t="s">
        <v>393</v>
      </c>
      <c r="K1571" s="43" t="s">
        <v>393</v>
      </c>
      <c r="L1571" s="43" t="s">
        <v>413</v>
      </c>
      <c r="M1571" s="43" t="s">
        <v>395</v>
      </c>
      <c r="N1571" s="43" t="s">
        <v>433</v>
      </c>
      <c r="O1571" s="52" t="s">
        <v>321</v>
      </c>
      <c r="P1571" s="63" t="s">
        <v>276</v>
      </c>
      <c r="Q1571" s="57" t="str">
        <f>MID(Tabla1[[#This Row],[Aplicación]],14,1)</f>
        <v>6</v>
      </c>
      <c r="R1571" s="35" t="s">
        <v>266</v>
      </c>
      <c r="S1571" s="57" t="str">
        <f>MID(Tabla1[[#This Row],[Aplicación]],6,2)</f>
        <v>04</v>
      </c>
      <c r="T1571" s="54" t="str">
        <f>VLOOKUP(Tabla1[[#This Row],[AREA]],Hoja1!A:B,2,FALSE)</f>
        <v>04. Hacienda, personal y modernización administrativa</v>
      </c>
      <c r="U1571" s="57" t="str">
        <f>MID(Tabla1[[#This Row],[Aplicación]],9,4)</f>
        <v>9204</v>
      </c>
      <c r="V1571" s="54" t="str">
        <f>VLOOKUP(Tabla1[[#This Row],[PROGRAMA]],Hoja1!A:B,2,FALSE)</f>
        <v>9204. Tecnologías de la información y comunicación</v>
      </c>
      <c r="W1571" s="57" t="str">
        <f>MID(Tabla1[[#This Row],[Aplicación]],14,2)</f>
        <v>64</v>
      </c>
      <c r="X1571" s="57" t="str">
        <f>MID(Tabla1[[#This Row],[Aplicación]],14,6)</f>
        <v>641</v>
      </c>
    </row>
    <row r="1572" spans="1:24" hidden="1" x14ac:dyDescent="0.25">
      <c r="A1572" s="60">
        <v>220229000025</v>
      </c>
      <c r="B1572" s="43" t="s">
        <v>390</v>
      </c>
      <c r="C1572" s="61">
        <v>45292</v>
      </c>
      <c r="D1572" s="60">
        <v>22024003802</v>
      </c>
      <c r="E1572" s="43" t="s">
        <v>1221</v>
      </c>
      <c r="F1572" s="62">
        <v>14707.74</v>
      </c>
      <c r="G1572" s="43" t="s">
        <v>351</v>
      </c>
      <c r="H1572" s="43" t="s">
        <v>1805</v>
      </c>
      <c r="I1572" s="60">
        <v>220</v>
      </c>
      <c r="J1572" s="43" t="s">
        <v>398</v>
      </c>
      <c r="K1572" s="43" t="s">
        <v>398</v>
      </c>
      <c r="L1572" s="43" t="s">
        <v>413</v>
      </c>
      <c r="M1572" s="43" t="s">
        <v>395</v>
      </c>
      <c r="N1572" s="43" t="s">
        <v>396</v>
      </c>
      <c r="O1572" s="52" t="s">
        <v>321</v>
      </c>
      <c r="P1572" s="63" t="s">
        <v>276</v>
      </c>
      <c r="Q1572" s="57" t="str">
        <f>MID(Tabla1[[#This Row],[Aplicación]],14,1)</f>
        <v>6</v>
      </c>
      <c r="R1572" s="35" t="s">
        <v>266</v>
      </c>
      <c r="S1572" s="57" t="str">
        <f>MID(Tabla1[[#This Row],[Aplicación]],6,2)</f>
        <v>04</v>
      </c>
      <c r="T1572" s="54" t="str">
        <f>VLOOKUP(Tabla1[[#This Row],[AREA]],Hoja1!A:B,2,FALSE)</f>
        <v>04. Hacienda, personal y modernización administrativa</v>
      </c>
      <c r="U1572" s="57" t="str">
        <f>MID(Tabla1[[#This Row],[Aplicación]],9,4)</f>
        <v>9204</v>
      </c>
      <c r="V1572" s="54" t="str">
        <f>VLOOKUP(Tabla1[[#This Row],[PROGRAMA]],Hoja1!A:B,2,FALSE)</f>
        <v>9204. Tecnologías de la información y comunicación</v>
      </c>
      <c r="W1572" s="57" t="str">
        <f>MID(Tabla1[[#This Row],[Aplicación]],14,2)</f>
        <v>64</v>
      </c>
      <c r="X1572" s="57" t="str">
        <f>MID(Tabla1[[#This Row],[Aplicación]],14,6)</f>
        <v>641</v>
      </c>
    </row>
    <row r="1573" spans="1:24" hidden="1" x14ac:dyDescent="0.25">
      <c r="A1573" s="60">
        <v>220229000442</v>
      </c>
      <c r="B1573" s="43" t="s">
        <v>390</v>
      </c>
      <c r="C1573" s="61">
        <v>45292</v>
      </c>
      <c r="D1573" s="60">
        <v>22024002861</v>
      </c>
      <c r="E1573" s="43" t="s">
        <v>1221</v>
      </c>
      <c r="F1573" s="62">
        <v>9579.17</v>
      </c>
      <c r="G1573" s="43" t="s">
        <v>351</v>
      </c>
      <c r="H1573" s="43" t="s">
        <v>643</v>
      </c>
      <c r="I1573" s="60">
        <v>220</v>
      </c>
      <c r="J1573" s="43" t="s">
        <v>398</v>
      </c>
      <c r="K1573" s="43" t="s">
        <v>398</v>
      </c>
      <c r="L1573" s="43" t="s">
        <v>413</v>
      </c>
      <c r="M1573" s="43" t="s">
        <v>395</v>
      </c>
      <c r="N1573" s="43" t="s">
        <v>433</v>
      </c>
      <c r="O1573" s="52" t="s">
        <v>321</v>
      </c>
      <c r="P1573" s="63" t="s">
        <v>276</v>
      </c>
      <c r="Q1573" s="57" t="str">
        <f>MID(Tabla1[[#This Row],[Aplicación]],14,1)</f>
        <v>6</v>
      </c>
      <c r="R1573" s="35" t="s">
        <v>266</v>
      </c>
      <c r="S1573" s="57" t="str">
        <f>MID(Tabla1[[#This Row],[Aplicación]],6,2)</f>
        <v>04</v>
      </c>
      <c r="T1573" s="54" t="str">
        <f>VLOOKUP(Tabla1[[#This Row],[AREA]],Hoja1!A:B,2,FALSE)</f>
        <v>04. Hacienda, personal y modernización administrativa</v>
      </c>
      <c r="U1573" s="57" t="str">
        <f>MID(Tabla1[[#This Row],[Aplicación]],9,4)</f>
        <v>9204</v>
      </c>
      <c r="V1573" s="54" t="str">
        <f>VLOOKUP(Tabla1[[#This Row],[PROGRAMA]],Hoja1!A:B,2,FALSE)</f>
        <v>9204. Tecnologías de la información y comunicación</v>
      </c>
      <c r="W1573" s="57" t="str">
        <f>MID(Tabla1[[#This Row],[Aplicación]],14,2)</f>
        <v>64</v>
      </c>
      <c r="X1573" s="57" t="str">
        <f>MID(Tabla1[[#This Row],[Aplicación]],14,6)</f>
        <v>641</v>
      </c>
    </row>
    <row r="1574" spans="1:24" hidden="1" x14ac:dyDescent="0.25">
      <c r="A1574" s="60">
        <v>220229000444</v>
      </c>
      <c r="B1574" s="43" t="s">
        <v>390</v>
      </c>
      <c r="C1574" s="61">
        <v>45292</v>
      </c>
      <c r="D1574" s="60">
        <v>22024003801</v>
      </c>
      <c r="E1574" s="43" t="s">
        <v>1221</v>
      </c>
      <c r="F1574" s="62">
        <v>7755.95</v>
      </c>
      <c r="G1574" s="43" t="s">
        <v>351</v>
      </c>
      <c r="H1574" s="43" t="s">
        <v>642</v>
      </c>
      <c r="I1574" s="60">
        <v>220</v>
      </c>
      <c r="J1574" s="43" t="s">
        <v>398</v>
      </c>
      <c r="K1574" s="43" t="s">
        <v>398</v>
      </c>
      <c r="L1574" s="43" t="s">
        <v>413</v>
      </c>
      <c r="M1574" s="43" t="s">
        <v>395</v>
      </c>
      <c r="N1574" s="43" t="s">
        <v>433</v>
      </c>
      <c r="O1574" s="52" t="s">
        <v>321</v>
      </c>
      <c r="P1574" s="63" t="s">
        <v>276</v>
      </c>
      <c r="Q1574" s="57" t="str">
        <f>MID(Tabla1[[#This Row],[Aplicación]],14,1)</f>
        <v>6</v>
      </c>
      <c r="R1574" s="35" t="s">
        <v>266</v>
      </c>
      <c r="S1574" s="57" t="str">
        <f>MID(Tabla1[[#This Row],[Aplicación]],6,2)</f>
        <v>04</v>
      </c>
      <c r="T1574" s="54" t="str">
        <f>VLOOKUP(Tabla1[[#This Row],[AREA]],Hoja1!A:B,2,FALSE)</f>
        <v>04. Hacienda, personal y modernización administrativa</v>
      </c>
      <c r="U1574" s="57" t="str">
        <f>MID(Tabla1[[#This Row],[Aplicación]],9,4)</f>
        <v>9204</v>
      </c>
      <c r="V1574" s="54" t="str">
        <f>VLOOKUP(Tabla1[[#This Row],[PROGRAMA]],Hoja1!A:B,2,FALSE)</f>
        <v>9204. Tecnologías de la información y comunicación</v>
      </c>
      <c r="W1574" s="57" t="str">
        <f>MID(Tabla1[[#This Row],[Aplicación]],14,2)</f>
        <v>64</v>
      </c>
      <c r="X1574" s="57" t="str">
        <f>MID(Tabla1[[#This Row],[Aplicación]],14,6)</f>
        <v>641</v>
      </c>
    </row>
    <row r="1575" spans="1:24" hidden="1" x14ac:dyDescent="0.25">
      <c r="A1575" s="60">
        <v>220239000626</v>
      </c>
      <c r="B1575" s="43" t="s">
        <v>390</v>
      </c>
      <c r="C1575" s="61">
        <v>45292</v>
      </c>
      <c r="D1575" s="60">
        <v>22024003170</v>
      </c>
      <c r="E1575" s="43" t="s">
        <v>1221</v>
      </c>
      <c r="F1575" s="62">
        <v>39860.519999999997</v>
      </c>
      <c r="G1575" s="43" t="s">
        <v>606</v>
      </c>
      <c r="H1575" s="43" t="s">
        <v>1809</v>
      </c>
      <c r="I1575" s="60">
        <v>220</v>
      </c>
      <c r="J1575" s="43" t="s">
        <v>607</v>
      </c>
      <c r="K1575" s="43" t="s">
        <v>486</v>
      </c>
      <c r="L1575" s="43" t="s">
        <v>399</v>
      </c>
      <c r="M1575" s="43" t="s">
        <v>395</v>
      </c>
      <c r="N1575" s="43" t="s">
        <v>396</v>
      </c>
      <c r="O1575" s="52" t="s">
        <v>321</v>
      </c>
      <c r="P1575" s="63" t="s">
        <v>276</v>
      </c>
      <c r="Q1575" s="57" t="str">
        <f>MID(Tabla1[[#This Row],[Aplicación]],14,1)</f>
        <v>6</v>
      </c>
      <c r="R1575" s="35" t="s">
        <v>266</v>
      </c>
      <c r="S1575" s="57" t="str">
        <f>MID(Tabla1[[#This Row],[Aplicación]],6,2)</f>
        <v>04</v>
      </c>
      <c r="T1575" s="54" t="str">
        <f>VLOOKUP(Tabla1[[#This Row],[AREA]],Hoja1!A:B,2,FALSE)</f>
        <v>04. Hacienda, personal y modernización administrativa</v>
      </c>
      <c r="U1575" s="57" t="str">
        <f>MID(Tabla1[[#This Row],[Aplicación]],9,4)</f>
        <v>9204</v>
      </c>
      <c r="V1575" s="54" t="str">
        <f>VLOOKUP(Tabla1[[#This Row],[PROGRAMA]],Hoja1!A:B,2,FALSE)</f>
        <v>9204. Tecnologías de la información y comunicación</v>
      </c>
      <c r="W1575" s="57" t="str">
        <f>MID(Tabla1[[#This Row],[Aplicación]],14,2)</f>
        <v>64</v>
      </c>
      <c r="X1575" s="57" t="str">
        <f>MID(Tabla1[[#This Row],[Aplicación]],14,6)</f>
        <v>641</v>
      </c>
    </row>
    <row r="1576" spans="1:24" hidden="1" x14ac:dyDescent="0.25">
      <c r="A1576" s="60">
        <v>220239000167</v>
      </c>
      <c r="B1576" s="43" t="s">
        <v>390</v>
      </c>
      <c r="C1576" s="61">
        <v>45292</v>
      </c>
      <c r="D1576" s="60">
        <v>22024003188</v>
      </c>
      <c r="E1576" s="43" t="s">
        <v>1191</v>
      </c>
      <c r="F1576" s="62">
        <v>5243.12</v>
      </c>
      <c r="G1576" s="43" t="s">
        <v>55</v>
      </c>
      <c r="H1576" s="43" t="s">
        <v>1828</v>
      </c>
      <c r="I1576" s="60">
        <v>220</v>
      </c>
      <c r="J1576" s="43" t="s">
        <v>575</v>
      </c>
      <c r="K1576" s="43" t="s">
        <v>398</v>
      </c>
      <c r="L1576" s="43" t="s">
        <v>399</v>
      </c>
      <c r="M1576" s="43" t="s">
        <v>395</v>
      </c>
      <c r="N1576" s="43" t="s">
        <v>396</v>
      </c>
      <c r="O1576" s="52" t="s">
        <v>325</v>
      </c>
      <c r="P1576" s="63" t="s">
        <v>276</v>
      </c>
      <c r="Q1576" s="57" t="str">
        <f>MID(Tabla1[[#This Row],[Aplicación]],14,1)</f>
        <v>6</v>
      </c>
      <c r="R1576" s="35" t="s">
        <v>266</v>
      </c>
      <c r="S1576" s="57" t="str">
        <f>MID(Tabla1[[#This Row],[Aplicación]],6,2)</f>
        <v>02</v>
      </c>
      <c r="T1576" s="54" t="str">
        <f>VLOOKUP(Tabla1[[#This Row],[AREA]],Hoja1!A:B,2,FALSE)</f>
        <v>02. Urbanismo y vivienda</v>
      </c>
      <c r="U1576" s="57" t="str">
        <f>MID(Tabla1[[#This Row],[Aplicación]],9,4)</f>
        <v>1511</v>
      </c>
      <c r="V1576" s="54" t="str">
        <f>VLOOKUP(Tabla1[[#This Row],[PROGRAMA]],Hoja1!A:B,2,FALSE)</f>
        <v>1511. Planficación y gestión del urbanismo</v>
      </c>
      <c r="W1576" s="57" t="str">
        <f>MID(Tabla1[[#This Row],[Aplicación]],14,2)</f>
        <v>61</v>
      </c>
      <c r="X1576" s="57" t="str">
        <f>MID(Tabla1[[#This Row],[Aplicación]],14,6)</f>
        <v>619</v>
      </c>
    </row>
    <row r="1577" spans="1:24" hidden="1" x14ac:dyDescent="0.25">
      <c r="A1577" s="60">
        <v>220239000087</v>
      </c>
      <c r="B1577" s="43" t="s">
        <v>390</v>
      </c>
      <c r="C1577" s="61">
        <v>45292</v>
      </c>
      <c r="D1577" s="60">
        <v>22024001574</v>
      </c>
      <c r="E1577" s="43" t="s">
        <v>1142</v>
      </c>
      <c r="F1577" s="62">
        <v>20018.47</v>
      </c>
      <c r="G1577" s="43" t="s">
        <v>282</v>
      </c>
      <c r="H1577" s="43" t="s">
        <v>1832</v>
      </c>
      <c r="I1577" s="60">
        <v>220</v>
      </c>
      <c r="J1577" s="43" t="s">
        <v>398</v>
      </c>
      <c r="K1577" s="43" t="s">
        <v>398</v>
      </c>
      <c r="L1577" s="43" t="s">
        <v>399</v>
      </c>
      <c r="M1577" s="43" t="s">
        <v>395</v>
      </c>
      <c r="N1577" s="43" t="s">
        <v>396</v>
      </c>
      <c r="O1577" s="52" t="s">
        <v>321</v>
      </c>
      <c r="P1577" s="63" t="s">
        <v>276</v>
      </c>
      <c r="Q1577" s="57">
        <v>6</v>
      </c>
      <c r="R1577" s="35" t="s">
        <v>266</v>
      </c>
      <c r="S1577" s="57" t="str">
        <f>MID(Tabla1[[#This Row],[Aplicación]],6,2)</f>
        <v>02</v>
      </c>
      <c r="T1577" s="54" t="str">
        <f>VLOOKUP(Tabla1[[#This Row],[AREA]],Hoja1!A:B,2,FALSE)</f>
        <v>02. Urbanismo y vivienda</v>
      </c>
      <c r="U1577" s="57">
        <v>9332</v>
      </c>
      <c r="V1577" s="54" t="str">
        <f>VLOOKUP(Tabla1[[#This Row],[PROGRAMA]],Hoja1!A:B,2,FALSE)</f>
        <v>9332. Mantenimiento de edificios e instalaciones municipales</v>
      </c>
      <c r="W1577" s="57">
        <v>63</v>
      </c>
      <c r="X1577" s="57">
        <v>632</v>
      </c>
    </row>
    <row r="1578" spans="1:24" hidden="1" x14ac:dyDescent="0.25">
      <c r="A1578" s="60">
        <v>220220012381</v>
      </c>
      <c r="B1578" s="43" t="s">
        <v>390</v>
      </c>
      <c r="C1578" s="61">
        <v>45350</v>
      </c>
      <c r="D1578" s="60">
        <v>22022002454</v>
      </c>
      <c r="E1578" s="43" t="s">
        <v>1205</v>
      </c>
      <c r="F1578" s="62">
        <v>1718.49</v>
      </c>
      <c r="G1578" s="43" t="s">
        <v>55</v>
      </c>
      <c r="H1578" s="43" t="s">
        <v>773</v>
      </c>
      <c r="I1578" s="60">
        <v>220</v>
      </c>
      <c r="J1578" s="43" t="s">
        <v>575</v>
      </c>
      <c r="K1578" s="43" t="s">
        <v>398</v>
      </c>
      <c r="L1578" s="43" t="s">
        <v>399</v>
      </c>
      <c r="M1578" s="43" t="s">
        <v>395</v>
      </c>
      <c r="N1578" s="43" t="s">
        <v>396</v>
      </c>
      <c r="O1578" s="52" t="s">
        <v>325</v>
      </c>
      <c r="P1578" s="63" t="s">
        <v>276</v>
      </c>
      <c r="Q1578" s="57">
        <v>6</v>
      </c>
      <c r="R1578" s="35" t="s">
        <v>266</v>
      </c>
      <c r="S1578" s="57" t="str">
        <f>MID(Tabla1[[#This Row],[Aplicación]],6,2)</f>
        <v>05</v>
      </c>
      <c r="T1578" s="54" t="str">
        <f>VLOOKUP(Tabla1[[#This Row],[AREA]],Hoja1!A:B,2,FALSE)</f>
        <v>05. Comercio, mercados y consumo</v>
      </c>
      <c r="U1578" s="57">
        <v>4312</v>
      </c>
      <c r="V1578" s="54" t="str">
        <f>VLOOKUP(Tabla1[[#This Row],[PROGRAMA]],Hoja1!A:B,2,FALSE)</f>
        <v>4312. Mercados</v>
      </c>
      <c r="W1578" s="57">
        <v>63</v>
      </c>
      <c r="X1578" s="57">
        <v>632</v>
      </c>
    </row>
    <row r="1579" spans="1:24" hidden="1" x14ac:dyDescent="0.25">
      <c r="A1579" s="53">
        <v>220230015940</v>
      </c>
      <c r="B1579" s="45" t="s">
        <v>390</v>
      </c>
      <c r="C1579" s="50">
        <v>45350</v>
      </c>
      <c r="D1579" s="44">
        <v>22023003884</v>
      </c>
      <c r="E1579" s="45" t="s">
        <v>1142</v>
      </c>
      <c r="F1579" s="51">
        <v>1657.7</v>
      </c>
      <c r="G1579" s="45" t="s">
        <v>282</v>
      </c>
      <c r="H1579" s="45" t="s">
        <v>950</v>
      </c>
      <c r="I1579" s="44">
        <v>220</v>
      </c>
      <c r="J1579" s="45" t="s">
        <v>398</v>
      </c>
      <c r="K1579" s="45" t="s">
        <v>398</v>
      </c>
      <c r="L1579" s="45" t="s">
        <v>399</v>
      </c>
      <c r="M1579" s="45" t="s">
        <v>395</v>
      </c>
      <c r="N1579" s="45" t="s">
        <v>396</v>
      </c>
      <c r="O1579" s="52" t="s">
        <v>321</v>
      </c>
      <c r="P1579" s="63" t="s">
        <v>276</v>
      </c>
      <c r="Q1579" s="57">
        <v>6</v>
      </c>
      <c r="R1579" s="35" t="s">
        <v>266</v>
      </c>
      <c r="S1579" s="57" t="str">
        <f>MID(Tabla1[[#This Row],[Aplicación]],6,2)</f>
        <v>02</v>
      </c>
      <c r="T1579" s="54" t="str">
        <f>VLOOKUP(Tabla1[[#This Row],[AREA]],Hoja1!A:B,2,FALSE)</f>
        <v>02. Urbanismo y vivienda</v>
      </c>
      <c r="U1579" s="57">
        <v>9332</v>
      </c>
      <c r="V1579" s="54" t="str">
        <f>VLOOKUP(Tabla1[[#This Row],[PROGRAMA]],Hoja1!A:B,2,FALSE)</f>
        <v>9332. Mantenimiento de edificios e instalaciones municipales</v>
      </c>
      <c r="W1579" s="57">
        <v>63</v>
      </c>
      <c r="X1579" s="57">
        <v>632</v>
      </c>
    </row>
    <row r="1580" spans="1:24" hidden="1" x14ac:dyDescent="0.25">
      <c r="A1580" s="60">
        <v>220220014670</v>
      </c>
      <c r="B1580" s="43" t="s">
        <v>390</v>
      </c>
      <c r="C1580" s="61">
        <v>45350</v>
      </c>
      <c r="D1580" s="60">
        <v>22022002145</v>
      </c>
      <c r="E1580" s="43" t="s">
        <v>1205</v>
      </c>
      <c r="F1580" s="62">
        <v>1556.4</v>
      </c>
      <c r="G1580" s="43" t="s">
        <v>282</v>
      </c>
      <c r="H1580" s="43" t="s">
        <v>912</v>
      </c>
      <c r="I1580" s="60">
        <v>220</v>
      </c>
      <c r="J1580" s="43" t="s">
        <v>398</v>
      </c>
      <c r="K1580" s="43" t="s">
        <v>398</v>
      </c>
      <c r="L1580" s="43" t="s">
        <v>401</v>
      </c>
      <c r="M1580" s="43" t="s">
        <v>395</v>
      </c>
      <c r="N1580" s="43" t="s">
        <v>396</v>
      </c>
      <c r="O1580" s="52" t="s">
        <v>321</v>
      </c>
      <c r="P1580" s="63" t="s">
        <v>276</v>
      </c>
      <c r="Q1580" s="57">
        <v>6</v>
      </c>
      <c r="R1580" s="35" t="s">
        <v>266</v>
      </c>
      <c r="S1580" s="57" t="str">
        <f>MID(Tabla1[[#This Row],[Aplicación]],6,2)</f>
        <v>05</v>
      </c>
      <c r="T1580" s="54" t="str">
        <f>VLOOKUP(Tabla1[[#This Row],[AREA]],Hoja1!A:B,2,FALSE)</f>
        <v>05. Comercio, mercados y consumo</v>
      </c>
      <c r="U1580" s="57">
        <v>4312</v>
      </c>
      <c r="V1580" s="54" t="str">
        <f>VLOOKUP(Tabla1[[#This Row],[PROGRAMA]],Hoja1!A:B,2,FALSE)</f>
        <v>4312. Mercados</v>
      </c>
      <c r="W1580" s="57">
        <v>63</v>
      </c>
      <c r="X1580" s="57">
        <v>632</v>
      </c>
    </row>
    <row r="1581" spans="1:24" hidden="1" x14ac:dyDescent="0.25">
      <c r="A1581" s="60">
        <v>220230071785</v>
      </c>
      <c r="B1581" s="43" t="s">
        <v>390</v>
      </c>
      <c r="C1581" s="61">
        <v>45350</v>
      </c>
      <c r="D1581" s="60">
        <v>22023006279</v>
      </c>
      <c r="E1581" s="43" t="s">
        <v>1148</v>
      </c>
      <c r="F1581" s="62">
        <v>4483.04</v>
      </c>
      <c r="G1581" s="43" t="s">
        <v>911</v>
      </c>
      <c r="H1581" s="43" t="s">
        <v>1121</v>
      </c>
      <c r="I1581" s="60">
        <v>220</v>
      </c>
      <c r="J1581" s="43" t="s">
        <v>499</v>
      </c>
      <c r="K1581" s="43" t="s">
        <v>499</v>
      </c>
      <c r="L1581" s="43" t="s">
        <v>399</v>
      </c>
      <c r="M1581" s="43" t="s">
        <v>395</v>
      </c>
      <c r="N1581" s="43" t="s">
        <v>396</v>
      </c>
      <c r="O1581" s="52" t="s">
        <v>321</v>
      </c>
      <c r="P1581" s="63" t="s">
        <v>276</v>
      </c>
      <c r="Q1581" s="57" t="str">
        <f>MID(Tabla1[[#This Row],[Aplicación]],14,1)</f>
        <v>6</v>
      </c>
      <c r="R1581" s="35" t="s">
        <v>266</v>
      </c>
      <c r="S1581" s="57" t="str">
        <f>MID(Tabla1[[#This Row],[Aplicación]],6,2)</f>
        <v>03</v>
      </c>
      <c r="T1581" s="54" t="str">
        <f>VLOOKUP(Tabla1[[#This Row],[AREA]],Hoja1!A:B,2,FALSE)</f>
        <v>03. Participación ciudadana y deportes</v>
      </c>
      <c r="U1581" s="57" t="str">
        <f>MID(Tabla1[[#This Row],[Aplicación]],9,4)</f>
        <v>9241</v>
      </c>
      <c r="V1581" s="54" t="str">
        <f>VLOOKUP(Tabla1[[#This Row],[PROGRAMA]],Hoja1!A:B,2,FALSE)</f>
        <v>9241. Participación ciudadana</v>
      </c>
      <c r="W1581" s="57" t="str">
        <f>MID(Tabla1[[#This Row],[Aplicación]],14,2)</f>
        <v>63</v>
      </c>
      <c r="X1581" s="57" t="str">
        <f>MID(Tabla1[[#This Row],[Aplicación]],14,6)</f>
        <v>632</v>
      </c>
    </row>
    <row r="1582" spans="1:24" hidden="1" x14ac:dyDescent="0.25">
      <c r="A1582" s="60">
        <v>220230050390</v>
      </c>
      <c r="B1582" s="43" t="s">
        <v>390</v>
      </c>
      <c r="C1582" s="61">
        <v>45350</v>
      </c>
      <c r="D1582" s="60">
        <v>22023003403</v>
      </c>
      <c r="E1582" s="43" t="s">
        <v>1142</v>
      </c>
      <c r="F1582" s="62">
        <v>40335.379999999997</v>
      </c>
      <c r="G1582" s="43" t="s">
        <v>1041</v>
      </c>
      <c r="H1582" s="43" t="s">
        <v>1042</v>
      </c>
      <c r="I1582" s="60">
        <v>220</v>
      </c>
      <c r="J1582" s="43" t="s">
        <v>398</v>
      </c>
      <c r="K1582" s="43" t="s">
        <v>398</v>
      </c>
      <c r="L1582" s="43" t="s">
        <v>401</v>
      </c>
      <c r="M1582" s="43" t="s">
        <v>395</v>
      </c>
      <c r="N1582" s="43" t="s">
        <v>396</v>
      </c>
      <c r="O1582" s="52" t="s">
        <v>321</v>
      </c>
      <c r="P1582" s="63" t="s">
        <v>276</v>
      </c>
      <c r="Q1582" s="57">
        <v>6</v>
      </c>
      <c r="R1582" s="35" t="s">
        <v>266</v>
      </c>
      <c r="S1582" s="57" t="str">
        <f>MID(Tabla1[[#This Row],[Aplicación]],6,2)</f>
        <v>02</v>
      </c>
      <c r="T1582" s="54" t="str">
        <f>VLOOKUP(Tabla1[[#This Row],[AREA]],Hoja1!A:B,2,FALSE)</f>
        <v>02. Urbanismo y vivienda</v>
      </c>
      <c r="U1582" s="57">
        <v>9332</v>
      </c>
      <c r="V1582" s="54" t="str">
        <f>VLOOKUP(Tabla1[[#This Row],[PROGRAMA]],Hoja1!A:B,2,FALSE)</f>
        <v>9332. Mantenimiento de edificios e instalaciones municipales</v>
      </c>
      <c r="W1582" s="57">
        <v>63</v>
      </c>
      <c r="X1582" s="57">
        <v>632</v>
      </c>
    </row>
    <row r="1583" spans="1:24" hidden="1" x14ac:dyDescent="0.25">
      <c r="A1583" s="60">
        <v>220230030677</v>
      </c>
      <c r="B1583" s="43" t="s">
        <v>390</v>
      </c>
      <c r="C1583" s="61">
        <v>45350</v>
      </c>
      <c r="D1583" s="60">
        <v>22023004545</v>
      </c>
      <c r="E1583" s="43" t="s">
        <v>1205</v>
      </c>
      <c r="F1583" s="62">
        <v>1538.41</v>
      </c>
      <c r="G1583" s="43" t="s">
        <v>55</v>
      </c>
      <c r="H1583" s="43" t="s">
        <v>957</v>
      </c>
      <c r="I1583" s="60">
        <v>220</v>
      </c>
      <c r="J1583" s="43" t="s">
        <v>575</v>
      </c>
      <c r="K1583" s="43" t="s">
        <v>398</v>
      </c>
      <c r="L1583" s="43" t="s">
        <v>399</v>
      </c>
      <c r="M1583" s="43" t="s">
        <v>395</v>
      </c>
      <c r="N1583" s="43" t="s">
        <v>396</v>
      </c>
      <c r="O1583" s="52" t="s">
        <v>325</v>
      </c>
      <c r="P1583" s="63" t="s">
        <v>276</v>
      </c>
      <c r="Q1583" s="57">
        <v>6</v>
      </c>
      <c r="R1583" s="35" t="s">
        <v>266</v>
      </c>
      <c r="S1583" s="57" t="str">
        <f>MID(Tabla1[[#This Row],[Aplicación]],6,2)</f>
        <v>05</v>
      </c>
      <c r="T1583" s="54" t="str">
        <f>VLOOKUP(Tabla1[[#This Row],[AREA]],Hoja1!A:B,2,FALSE)</f>
        <v>05. Comercio, mercados y consumo</v>
      </c>
      <c r="U1583" s="57">
        <v>4312</v>
      </c>
      <c r="V1583" s="54" t="str">
        <f>VLOOKUP(Tabla1[[#This Row],[PROGRAMA]],Hoja1!A:B,2,FALSE)</f>
        <v>4312. Mercados</v>
      </c>
      <c r="W1583" s="57">
        <v>63</v>
      </c>
      <c r="X1583" s="57">
        <v>632</v>
      </c>
    </row>
    <row r="1584" spans="1:24" hidden="1" x14ac:dyDescent="0.25">
      <c r="A1584" s="60">
        <v>220230053181</v>
      </c>
      <c r="B1584" s="43" t="s">
        <v>390</v>
      </c>
      <c r="C1584" s="61">
        <v>45350</v>
      </c>
      <c r="D1584" s="60">
        <v>22023003403</v>
      </c>
      <c r="E1584" s="43" t="s">
        <v>1142</v>
      </c>
      <c r="F1584" s="62">
        <v>6455.61</v>
      </c>
      <c r="G1584" s="43" t="s">
        <v>55</v>
      </c>
      <c r="H1584" s="43" t="s">
        <v>1842</v>
      </c>
      <c r="I1584" s="60">
        <v>220</v>
      </c>
      <c r="J1584" s="43" t="s">
        <v>575</v>
      </c>
      <c r="K1584" s="43" t="s">
        <v>398</v>
      </c>
      <c r="L1584" s="43" t="s">
        <v>399</v>
      </c>
      <c r="M1584" s="43" t="s">
        <v>395</v>
      </c>
      <c r="N1584" s="43" t="s">
        <v>396</v>
      </c>
      <c r="O1584" s="52" t="s">
        <v>325</v>
      </c>
      <c r="P1584" s="63" t="s">
        <v>276</v>
      </c>
      <c r="Q1584" s="57">
        <v>6</v>
      </c>
      <c r="R1584" s="35" t="s">
        <v>266</v>
      </c>
      <c r="S1584" s="57" t="str">
        <f>MID(Tabla1[[#This Row],[Aplicación]],6,2)</f>
        <v>02</v>
      </c>
      <c r="T1584" s="54" t="str">
        <f>VLOOKUP(Tabla1[[#This Row],[AREA]],Hoja1!A:B,2,FALSE)</f>
        <v>02. Urbanismo y vivienda</v>
      </c>
      <c r="U1584" s="57">
        <v>9332</v>
      </c>
      <c r="V1584" s="54" t="str">
        <f>VLOOKUP(Tabla1[[#This Row],[PROGRAMA]],Hoja1!A:B,2,FALSE)</f>
        <v>9332. Mantenimiento de edificios e instalaciones municipales</v>
      </c>
      <c r="W1584" s="57">
        <v>63</v>
      </c>
      <c r="X1584" s="57">
        <v>632</v>
      </c>
    </row>
    <row r="1585" spans="1:24" hidden="1" x14ac:dyDescent="0.25">
      <c r="A1585" s="60">
        <v>220239000485</v>
      </c>
      <c r="B1585" s="43" t="s">
        <v>390</v>
      </c>
      <c r="C1585" s="61">
        <v>45292</v>
      </c>
      <c r="D1585" s="60">
        <v>22024001523</v>
      </c>
      <c r="E1585" s="43" t="s">
        <v>1195</v>
      </c>
      <c r="F1585" s="62">
        <v>4424.49</v>
      </c>
      <c r="G1585" s="43" t="s">
        <v>636</v>
      </c>
      <c r="H1585" s="43" t="s">
        <v>1845</v>
      </c>
      <c r="I1585" s="60">
        <v>220</v>
      </c>
      <c r="J1585" s="43" t="s">
        <v>637</v>
      </c>
      <c r="K1585" s="43" t="s">
        <v>537</v>
      </c>
      <c r="L1585" s="43" t="s">
        <v>399</v>
      </c>
      <c r="M1585" s="43" t="s">
        <v>395</v>
      </c>
      <c r="N1585" s="43" t="s">
        <v>396</v>
      </c>
      <c r="O1585" s="52" t="s">
        <v>325</v>
      </c>
      <c r="P1585" s="63" t="s">
        <v>276</v>
      </c>
      <c r="Q1585" s="57">
        <v>6</v>
      </c>
      <c r="R1585" s="35" t="s">
        <v>266</v>
      </c>
      <c r="S1585" s="57" t="str">
        <f>MID(Tabla1[[#This Row],[Aplicación]],6,2)</f>
        <v>10</v>
      </c>
      <c r="T1585" s="54" t="str">
        <f>VLOOKUP(Tabla1[[#This Row],[AREA]],Hoja1!A:B,2,FALSE)</f>
        <v>10. Personas mayores, familia y servicios sociales</v>
      </c>
      <c r="U1585" s="57">
        <v>2314</v>
      </c>
      <c r="V1585" s="54" t="str">
        <f>VLOOKUP(Tabla1[[#This Row],[PROGRAMA]],Hoja1!A:B,2,FALSE)</f>
        <v>2314. Centro de programas juveniles</v>
      </c>
      <c r="W1585" s="57">
        <v>63</v>
      </c>
      <c r="X1585" s="57">
        <v>632</v>
      </c>
    </row>
    <row r="1586" spans="1:24" hidden="1" x14ac:dyDescent="0.25">
      <c r="A1586" s="60">
        <v>220230064191</v>
      </c>
      <c r="B1586" s="43" t="s">
        <v>390</v>
      </c>
      <c r="C1586" s="61">
        <v>45363</v>
      </c>
      <c r="D1586" s="60">
        <v>22023008370</v>
      </c>
      <c r="E1586" s="43" t="s">
        <v>1205</v>
      </c>
      <c r="F1586" s="62">
        <v>6088.24</v>
      </c>
      <c r="G1586" s="43" t="s">
        <v>55</v>
      </c>
      <c r="H1586" s="43" t="s">
        <v>1111</v>
      </c>
      <c r="I1586" s="60">
        <v>220</v>
      </c>
      <c r="J1586" s="43" t="s">
        <v>575</v>
      </c>
      <c r="K1586" s="43" t="s">
        <v>398</v>
      </c>
      <c r="L1586" s="43" t="s">
        <v>401</v>
      </c>
      <c r="M1586" s="43" t="s">
        <v>395</v>
      </c>
      <c r="N1586" s="43" t="s">
        <v>396</v>
      </c>
      <c r="O1586" s="52" t="s">
        <v>325</v>
      </c>
      <c r="P1586" s="63" t="s">
        <v>276</v>
      </c>
      <c r="Q1586" s="57">
        <v>6</v>
      </c>
      <c r="R1586" s="35" t="s">
        <v>266</v>
      </c>
      <c r="S1586" s="57" t="str">
        <f>MID(Tabla1[[#This Row],[Aplicación]],6,2)</f>
        <v>05</v>
      </c>
      <c r="T1586" s="54" t="str">
        <f>VLOOKUP(Tabla1[[#This Row],[AREA]],Hoja1!A:B,2,FALSE)</f>
        <v>05. Comercio, mercados y consumo</v>
      </c>
      <c r="U1586" s="57">
        <v>4312</v>
      </c>
      <c r="V1586" s="54" t="str">
        <f>VLOOKUP(Tabla1[[#This Row],[PROGRAMA]],Hoja1!A:B,2,FALSE)</f>
        <v>4312. Mercados</v>
      </c>
      <c r="W1586" s="57">
        <v>63</v>
      </c>
      <c r="X1586" s="57">
        <v>632</v>
      </c>
    </row>
    <row r="1587" spans="1:24" hidden="1" x14ac:dyDescent="0.25">
      <c r="A1587" s="60">
        <v>220230066963</v>
      </c>
      <c r="B1587" s="43" t="s">
        <v>390</v>
      </c>
      <c r="C1587" s="61">
        <v>45350</v>
      </c>
      <c r="D1587" s="60">
        <v>22023005812</v>
      </c>
      <c r="E1587" s="43" t="s">
        <v>1200</v>
      </c>
      <c r="F1587" s="62">
        <v>4879.5</v>
      </c>
      <c r="G1587" s="43" t="s">
        <v>55</v>
      </c>
      <c r="H1587" s="43" t="s">
        <v>1125</v>
      </c>
      <c r="I1587" s="60">
        <v>220</v>
      </c>
      <c r="J1587" s="43" t="s">
        <v>575</v>
      </c>
      <c r="K1587" s="43" t="s">
        <v>398</v>
      </c>
      <c r="L1587" s="43" t="s">
        <v>399</v>
      </c>
      <c r="M1587" s="43" t="s">
        <v>395</v>
      </c>
      <c r="N1587" s="43" t="s">
        <v>396</v>
      </c>
      <c r="O1587" s="52" t="s">
        <v>325</v>
      </c>
      <c r="P1587" s="63" t="s">
        <v>276</v>
      </c>
      <c r="Q1587" s="57">
        <v>6</v>
      </c>
      <c r="R1587" s="35" t="s">
        <v>266</v>
      </c>
      <c r="S1587" s="57" t="str">
        <f>MID(Tabla1[[#This Row],[Aplicación]],6,2)</f>
        <v>09</v>
      </c>
      <c r="T1587" s="54" t="str">
        <f>VLOOKUP(Tabla1[[#This Row],[AREA]],Hoja1!A:B,2,FALSE)</f>
        <v>09. Turismo, eventos y marca ciudad</v>
      </c>
      <c r="U1587" s="57">
        <v>4321</v>
      </c>
      <c r="V1587" s="54" t="str">
        <f>VLOOKUP(Tabla1[[#This Row],[PROGRAMA]],Hoja1!A:B,2,FALSE)</f>
        <v>4321. Turismo</v>
      </c>
      <c r="W1587" s="57">
        <v>63</v>
      </c>
      <c r="X1587" s="57">
        <v>632</v>
      </c>
    </row>
    <row r="1588" spans="1:24" hidden="1" x14ac:dyDescent="0.25">
      <c r="A1588" s="60">
        <v>220239000223</v>
      </c>
      <c r="B1588" s="43" t="s">
        <v>390</v>
      </c>
      <c r="C1588" s="61">
        <v>45292</v>
      </c>
      <c r="D1588" s="60">
        <v>22024003196</v>
      </c>
      <c r="E1588" s="43" t="s">
        <v>1193</v>
      </c>
      <c r="F1588" s="62">
        <v>26620</v>
      </c>
      <c r="G1588" s="43" t="s">
        <v>954</v>
      </c>
      <c r="H1588" s="43" t="s">
        <v>1892</v>
      </c>
      <c r="I1588" s="60">
        <v>220</v>
      </c>
      <c r="J1588" s="43" t="s">
        <v>955</v>
      </c>
      <c r="K1588" s="43" t="s">
        <v>410</v>
      </c>
      <c r="L1588" s="43" t="s">
        <v>399</v>
      </c>
      <c r="M1588" s="43" t="s">
        <v>395</v>
      </c>
      <c r="N1588" s="43" t="s">
        <v>396</v>
      </c>
      <c r="O1588" s="52" t="s">
        <v>321</v>
      </c>
      <c r="P1588" s="63" t="s">
        <v>276</v>
      </c>
      <c r="Q1588" s="57" t="str">
        <f>MID(Tabla1[[#This Row],[Aplicación]],14,1)</f>
        <v>6</v>
      </c>
      <c r="R1588" s="35" t="s">
        <v>266</v>
      </c>
      <c r="S1588" s="57" t="str">
        <f>MID(Tabla1[[#This Row],[Aplicación]],6,2)</f>
        <v>04</v>
      </c>
      <c r="T1588" s="54" t="str">
        <f>VLOOKUP(Tabla1[[#This Row],[AREA]],Hoja1!A:B,2,FALSE)</f>
        <v>04. Hacienda, personal y modernización administrativa</v>
      </c>
      <c r="U1588" s="57" t="str">
        <f>MID(Tabla1[[#This Row],[Aplicación]],9,4)</f>
        <v>9321</v>
      </c>
      <c r="V1588" s="54" t="str">
        <f>VLOOKUP(Tabla1[[#This Row],[PROGRAMA]],Hoja1!A:B,2,FALSE)</f>
        <v>9321. Gestión de ingresos e inspección</v>
      </c>
      <c r="W1588" s="57" t="str">
        <f>MID(Tabla1[[#This Row],[Aplicación]],14,2)</f>
        <v>64</v>
      </c>
      <c r="X1588" s="57" t="str">
        <f>MID(Tabla1[[#This Row],[Aplicación]],14,6)</f>
        <v>641</v>
      </c>
    </row>
    <row r="1589" spans="1:24" hidden="1" x14ac:dyDescent="0.25">
      <c r="A1589" s="60">
        <v>220239000711</v>
      </c>
      <c r="B1589" s="43" t="s">
        <v>390</v>
      </c>
      <c r="C1589" s="61">
        <v>45292</v>
      </c>
      <c r="D1589" s="60">
        <v>22024003192</v>
      </c>
      <c r="E1589" s="43" t="s">
        <v>1191</v>
      </c>
      <c r="F1589" s="62">
        <v>3872</v>
      </c>
      <c r="G1589" s="43" t="s">
        <v>337</v>
      </c>
      <c r="H1589" s="43" t="s">
        <v>1898</v>
      </c>
      <c r="I1589" s="60">
        <v>220</v>
      </c>
      <c r="J1589" s="43" t="s">
        <v>398</v>
      </c>
      <c r="K1589" s="43" t="s">
        <v>398</v>
      </c>
      <c r="L1589" s="43" t="s">
        <v>399</v>
      </c>
      <c r="M1589" s="43" t="s">
        <v>395</v>
      </c>
      <c r="N1589" s="43" t="s">
        <v>396</v>
      </c>
      <c r="O1589" s="52" t="s">
        <v>325</v>
      </c>
      <c r="P1589" s="63" t="s">
        <v>276</v>
      </c>
      <c r="Q1589" s="57" t="str">
        <f>MID(Tabla1[[#This Row],[Aplicación]],14,1)</f>
        <v>6</v>
      </c>
      <c r="R1589" s="35" t="s">
        <v>266</v>
      </c>
      <c r="S1589" s="57" t="str">
        <f>MID(Tabla1[[#This Row],[Aplicación]],6,2)</f>
        <v>02</v>
      </c>
      <c r="T1589" s="54" t="str">
        <f>VLOOKUP(Tabla1[[#This Row],[AREA]],Hoja1!A:B,2,FALSE)</f>
        <v>02. Urbanismo y vivienda</v>
      </c>
      <c r="U1589" s="57" t="str">
        <f>MID(Tabla1[[#This Row],[Aplicación]],9,4)</f>
        <v>1511</v>
      </c>
      <c r="V1589" s="54" t="str">
        <f>VLOOKUP(Tabla1[[#This Row],[PROGRAMA]],Hoja1!A:B,2,FALSE)</f>
        <v>1511. Planficación y gestión del urbanismo</v>
      </c>
      <c r="W1589" s="57" t="str">
        <f>MID(Tabla1[[#This Row],[Aplicación]],14,2)</f>
        <v>61</v>
      </c>
      <c r="X1589" s="57" t="str">
        <f>MID(Tabla1[[#This Row],[Aplicación]],14,6)</f>
        <v>619</v>
      </c>
    </row>
    <row r="1590" spans="1:24" hidden="1" x14ac:dyDescent="0.25">
      <c r="A1590" s="60">
        <v>220239000466</v>
      </c>
      <c r="B1590" s="43" t="s">
        <v>390</v>
      </c>
      <c r="C1590" s="61">
        <v>45292</v>
      </c>
      <c r="D1590" s="60">
        <v>22024002582</v>
      </c>
      <c r="E1590" s="43" t="s">
        <v>1384</v>
      </c>
      <c r="F1590" s="62">
        <v>25914.29</v>
      </c>
      <c r="G1590" s="43" t="s">
        <v>548</v>
      </c>
      <c r="H1590" s="43" t="s">
        <v>1954</v>
      </c>
      <c r="I1590" s="60">
        <v>220</v>
      </c>
      <c r="J1590" s="43" t="s">
        <v>487</v>
      </c>
      <c r="K1590" s="43" t="s">
        <v>398</v>
      </c>
      <c r="L1590" s="43" t="s">
        <v>413</v>
      </c>
      <c r="M1590" s="43" t="s">
        <v>395</v>
      </c>
      <c r="N1590" s="43" t="s">
        <v>396</v>
      </c>
      <c r="O1590" s="52" t="s">
        <v>321</v>
      </c>
      <c r="P1590" s="63" t="s">
        <v>276</v>
      </c>
      <c r="Q1590" s="57" t="str">
        <f>MID(Tabla1[[#This Row],[Aplicación]],14,1)</f>
        <v>6</v>
      </c>
      <c r="R1590" s="35" t="s">
        <v>266</v>
      </c>
      <c r="S1590" s="57" t="str">
        <f>MID(Tabla1[[#This Row],[Aplicación]],6,2)</f>
        <v>04</v>
      </c>
      <c r="T1590" s="54" t="str">
        <f>VLOOKUP(Tabla1[[#This Row],[AREA]],Hoja1!A:B,2,FALSE)</f>
        <v>04. Hacienda, personal y modernización administrativa</v>
      </c>
      <c r="U1590" s="57" t="str">
        <f>MID(Tabla1[[#This Row],[Aplicación]],9,4)</f>
        <v>9231</v>
      </c>
      <c r="V1590" s="54" t="str">
        <f>VLOOKUP(Tabla1[[#This Row],[PROGRAMA]],Hoja1!A:B,2,FALSE)</f>
        <v>9231. Información, registro y gestión del padrón</v>
      </c>
      <c r="W1590" s="57" t="str">
        <f>MID(Tabla1[[#This Row],[Aplicación]],14,2)</f>
        <v>64</v>
      </c>
      <c r="X1590" s="57" t="str">
        <f>MID(Tabla1[[#This Row],[Aplicación]],14,6)</f>
        <v>641</v>
      </c>
    </row>
    <row r="1591" spans="1:24" hidden="1" x14ac:dyDescent="0.25">
      <c r="A1591" s="60">
        <v>220230066965</v>
      </c>
      <c r="B1591" s="43" t="s">
        <v>390</v>
      </c>
      <c r="C1591" s="61">
        <v>45350</v>
      </c>
      <c r="D1591" s="60">
        <v>22023005811</v>
      </c>
      <c r="E1591" s="43" t="s">
        <v>1242</v>
      </c>
      <c r="F1591" s="62">
        <v>1470.45</v>
      </c>
      <c r="G1591" s="43" t="s">
        <v>55</v>
      </c>
      <c r="H1591" s="43" t="s">
        <v>1126</v>
      </c>
      <c r="I1591" s="60">
        <v>220</v>
      </c>
      <c r="J1591" s="43" t="s">
        <v>575</v>
      </c>
      <c r="K1591" s="43" t="s">
        <v>398</v>
      </c>
      <c r="L1591" s="43" t="s">
        <v>399</v>
      </c>
      <c r="M1591" s="43" t="s">
        <v>395</v>
      </c>
      <c r="N1591" s="43" t="s">
        <v>396</v>
      </c>
      <c r="O1591" s="52" t="s">
        <v>325</v>
      </c>
      <c r="P1591" s="63" t="s">
        <v>276</v>
      </c>
      <c r="Q1591" s="57">
        <v>6</v>
      </c>
      <c r="R1591" s="35" t="s">
        <v>266</v>
      </c>
      <c r="S1591" s="57" t="str">
        <f>MID(Tabla1[[#This Row],[Aplicación]],6,2)</f>
        <v>09</v>
      </c>
      <c r="T1591" s="54" t="str">
        <f>VLOOKUP(Tabla1[[#This Row],[AREA]],Hoja1!A:B,2,FALSE)</f>
        <v>09. Turismo, eventos y marca ciudad</v>
      </c>
      <c r="U1591" s="57">
        <v>4321</v>
      </c>
      <c r="V1591" s="54" t="str">
        <f>VLOOKUP(Tabla1[[#This Row],[PROGRAMA]],Hoja1!A:B,2,FALSE)</f>
        <v>4321. Turismo</v>
      </c>
      <c r="W1591" s="57">
        <v>62</v>
      </c>
      <c r="X1591" s="57">
        <v>625</v>
      </c>
    </row>
    <row r="1592" spans="1:24" hidden="1" x14ac:dyDescent="0.25">
      <c r="A1592" s="60">
        <v>220219000879</v>
      </c>
      <c r="B1592" s="43" t="s">
        <v>390</v>
      </c>
      <c r="C1592" s="61">
        <v>45292</v>
      </c>
      <c r="D1592" s="60">
        <v>22024002878</v>
      </c>
      <c r="E1592" s="43" t="s">
        <v>1149</v>
      </c>
      <c r="F1592" s="62">
        <v>1909.98</v>
      </c>
      <c r="G1592" s="43" t="s">
        <v>337</v>
      </c>
      <c r="H1592" s="43" t="s">
        <v>663</v>
      </c>
      <c r="I1592" s="60">
        <v>220</v>
      </c>
      <c r="J1592" s="43" t="s">
        <v>398</v>
      </c>
      <c r="K1592" s="43" t="s">
        <v>398</v>
      </c>
      <c r="L1592" s="43" t="s">
        <v>399</v>
      </c>
      <c r="M1592" s="43" t="s">
        <v>395</v>
      </c>
      <c r="N1592" s="43" t="s">
        <v>396</v>
      </c>
      <c r="O1592" s="52" t="s">
        <v>321</v>
      </c>
      <c r="P1592" s="63" t="s">
        <v>276</v>
      </c>
      <c r="Q1592" s="57" t="str">
        <f>MID(Tabla1[[#This Row],[Aplicación]],14,1)</f>
        <v>6</v>
      </c>
      <c r="R1592" s="35" t="s">
        <v>266</v>
      </c>
      <c r="S1592" s="57" t="str">
        <f>MID(Tabla1[[#This Row],[Aplicación]],6,2)</f>
        <v>08</v>
      </c>
      <c r="T1592" s="54" t="str">
        <f>VLOOKUP(Tabla1[[#This Row],[AREA]],Hoja1!A:B,2,FALSE)</f>
        <v>08. Tráfico y movilidad</v>
      </c>
      <c r="U1592" s="57" t="str">
        <f>MID(Tabla1[[#This Row],[Aplicación]],9,4)</f>
        <v>1341</v>
      </c>
      <c r="V1592" s="54" t="str">
        <f>VLOOKUP(Tabla1[[#This Row],[PROGRAMA]],Hoja1!A:B,2,FALSE)</f>
        <v>1341. Movilidad</v>
      </c>
      <c r="W1592" s="57" t="str">
        <f>MID(Tabla1[[#This Row],[Aplicación]],14,2)</f>
        <v>61</v>
      </c>
      <c r="X1592" s="57" t="str">
        <f>MID(Tabla1[[#This Row],[Aplicación]],14,6)</f>
        <v>619</v>
      </c>
    </row>
    <row r="1593" spans="1:24" hidden="1" x14ac:dyDescent="0.25">
      <c r="A1593" s="60">
        <v>220239000066</v>
      </c>
      <c r="B1593" s="43" t="s">
        <v>390</v>
      </c>
      <c r="C1593" s="61">
        <v>45292</v>
      </c>
      <c r="D1593" s="60">
        <v>22024003151</v>
      </c>
      <c r="E1593" s="43" t="s">
        <v>1221</v>
      </c>
      <c r="F1593" s="62">
        <v>9165.75</v>
      </c>
      <c r="G1593" s="43" t="s">
        <v>694</v>
      </c>
      <c r="H1593" s="43" t="s">
        <v>879</v>
      </c>
      <c r="I1593" s="60">
        <v>220</v>
      </c>
      <c r="J1593" s="43" t="s">
        <v>393</v>
      </c>
      <c r="K1593" s="43" t="s">
        <v>393</v>
      </c>
      <c r="L1593" s="43" t="s">
        <v>413</v>
      </c>
      <c r="M1593" s="43" t="s">
        <v>395</v>
      </c>
      <c r="N1593" s="43" t="s">
        <v>396</v>
      </c>
      <c r="O1593" s="52" t="s">
        <v>321</v>
      </c>
      <c r="P1593" s="63" t="s">
        <v>276</v>
      </c>
      <c r="Q1593" s="57" t="str">
        <f>MID(Tabla1[[#This Row],[Aplicación]],14,1)</f>
        <v>6</v>
      </c>
      <c r="R1593" s="35" t="s">
        <v>266</v>
      </c>
      <c r="S1593" s="57" t="str">
        <f>MID(Tabla1[[#This Row],[Aplicación]],6,2)</f>
        <v>04</v>
      </c>
      <c r="T1593" s="54" t="str">
        <f>VLOOKUP(Tabla1[[#This Row],[AREA]],Hoja1!A:B,2,FALSE)</f>
        <v>04. Hacienda, personal y modernización administrativa</v>
      </c>
      <c r="U1593" s="57" t="str">
        <f>MID(Tabla1[[#This Row],[Aplicación]],9,4)</f>
        <v>9204</v>
      </c>
      <c r="V1593" s="54" t="str">
        <f>VLOOKUP(Tabla1[[#This Row],[PROGRAMA]],Hoja1!A:B,2,FALSE)</f>
        <v>9204. Tecnologías de la información y comunicación</v>
      </c>
      <c r="W1593" s="57" t="str">
        <f>MID(Tabla1[[#This Row],[Aplicación]],14,2)</f>
        <v>64</v>
      </c>
      <c r="X1593" s="57" t="str">
        <f>MID(Tabla1[[#This Row],[Aplicación]],14,6)</f>
        <v>641</v>
      </c>
    </row>
    <row r="1594" spans="1:24" hidden="1" x14ac:dyDescent="0.25">
      <c r="A1594" s="60">
        <v>220229000427</v>
      </c>
      <c r="B1594" s="43" t="s">
        <v>390</v>
      </c>
      <c r="C1594" s="61">
        <v>45292</v>
      </c>
      <c r="D1594" s="60">
        <v>22024003423</v>
      </c>
      <c r="E1594" s="43" t="s">
        <v>1221</v>
      </c>
      <c r="F1594" s="62">
        <v>26600</v>
      </c>
      <c r="G1594" s="43" t="s">
        <v>529</v>
      </c>
      <c r="H1594" s="43" t="s">
        <v>612</v>
      </c>
      <c r="I1594" s="60">
        <v>220</v>
      </c>
      <c r="J1594" s="43" t="s">
        <v>531</v>
      </c>
      <c r="K1594" s="43" t="s">
        <v>531</v>
      </c>
      <c r="L1594" s="43" t="s">
        <v>399</v>
      </c>
      <c r="M1594" s="43" t="s">
        <v>395</v>
      </c>
      <c r="N1594" s="43" t="s">
        <v>396</v>
      </c>
      <c r="O1594" s="52" t="s">
        <v>321</v>
      </c>
      <c r="P1594" s="63" t="s">
        <v>276</v>
      </c>
      <c r="Q1594" s="57" t="str">
        <f>MID(Tabla1[[#This Row],[Aplicación]],14,1)</f>
        <v>6</v>
      </c>
      <c r="R1594" s="35" t="s">
        <v>266</v>
      </c>
      <c r="S1594" s="57" t="str">
        <f>MID(Tabla1[[#This Row],[Aplicación]],6,2)</f>
        <v>04</v>
      </c>
      <c r="T1594" s="54" t="str">
        <f>VLOOKUP(Tabla1[[#This Row],[AREA]],Hoja1!A:B,2,FALSE)</f>
        <v>04. Hacienda, personal y modernización administrativa</v>
      </c>
      <c r="U1594" s="57" t="str">
        <f>MID(Tabla1[[#This Row],[Aplicación]],9,4)</f>
        <v>9204</v>
      </c>
      <c r="V1594" s="54" t="str">
        <f>VLOOKUP(Tabla1[[#This Row],[PROGRAMA]],Hoja1!A:B,2,FALSE)</f>
        <v>9204. Tecnologías de la información y comunicación</v>
      </c>
      <c r="W1594" s="57" t="str">
        <f>MID(Tabla1[[#This Row],[Aplicación]],14,2)</f>
        <v>64</v>
      </c>
      <c r="X1594" s="57" t="str">
        <f>MID(Tabla1[[#This Row],[Aplicación]],14,6)</f>
        <v>641</v>
      </c>
    </row>
    <row r="1595" spans="1:24" hidden="1" x14ac:dyDescent="0.25">
      <c r="A1595" s="60">
        <v>220239000486</v>
      </c>
      <c r="B1595" s="43" t="s">
        <v>390</v>
      </c>
      <c r="C1595" s="61">
        <v>45292</v>
      </c>
      <c r="D1595" s="60">
        <v>22024001524</v>
      </c>
      <c r="E1595" s="43" t="s">
        <v>1195</v>
      </c>
      <c r="F1595" s="62">
        <v>2524.84</v>
      </c>
      <c r="G1595" s="43" t="s">
        <v>380</v>
      </c>
      <c r="H1595" s="43" t="s">
        <v>2083</v>
      </c>
      <c r="I1595" s="60">
        <v>220</v>
      </c>
      <c r="J1595" s="43" t="s">
        <v>571</v>
      </c>
      <c r="K1595" s="43" t="s">
        <v>571</v>
      </c>
      <c r="L1595" s="43" t="s">
        <v>399</v>
      </c>
      <c r="M1595" s="43" t="s">
        <v>395</v>
      </c>
      <c r="N1595" s="43" t="s">
        <v>396</v>
      </c>
      <c r="O1595" s="52" t="s">
        <v>325</v>
      </c>
      <c r="P1595" s="63" t="s">
        <v>276</v>
      </c>
      <c r="Q1595" s="57">
        <v>6</v>
      </c>
      <c r="R1595" s="35" t="s">
        <v>266</v>
      </c>
      <c r="S1595" s="57" t="str">
        <f>MID(Tabla1[[#This Row],[Aplicación]],6,2)</f>
        <v>10</v>
      </c>
      <c r="T1595" s="54" t="str">
        <f>VLOOKUP(Tabla1[[#This Row],[AREA]],Hoja1!A:B,2,FALSE)</f>
        <v>10. Personas mayores, familia y servicios sociales</v>
      </c>
      <c r="U1595" s="57">
        <v>2314</v>
      </c>
      <c r="V1595" s="54" t="str">
        <f>VLOOKUP(Tabla1[[#This Row],[PROGRAMA]],Hoja1!A:B,2,FALSE)</f>
        <v>2314. Centro de programas juveniles</v>
      </c>
      <c r="W1595" s="57">
        <v>63</v>
      </c>
      <c r="X1595" s="57">
        <v>632</v>
      </c>
    </row>
    <row r="1596" spans="1:24" hidden="1" x14ac:dyDescent="0.25">
      <c r="A1596" s="60">
        <v>220229000429</v>
      </c>
      <c r="B1596" s="43" t="s">
        <v>390</v>
      </c>
      <c r="C1596" s="61">
        <v>45292</v>
      </c>
      <c r="D1596" s="60">
        <v>22024003425</v>
      </c>
      <c r="E1596" s="43" t="s">
        <v>1221</v>
      </c>
      <c r="F1596" s="62">
        <v>35446.5</v>
      </c>
      <c r="G1596" s="43" t="s">
        <v>529</v>
      </c>
      <c r="H1596" s="43" t="s">
        <v>595</v>
      </c>
      <c r="I1596" s="60">
        <v>220</v>
      </c>
      <c r="J1596" s="43" t="s">
        <v>531</v>
      </c>
      <c r="K1596" s="43" t="s">
        <v>531</v>
      </c>
      <c r="L1596" s="43" t="s">
        <v>399</v>
      </c>
      <c r="M1596" s="43" t="s">
        <v>395</v>
      </c>
      <c r="N1596" s="43" t="s">
        <v>396</v>
      </c>
      <c r="O1596" s="52" t="s">
        <v>321</v>
      </c>
      <c r="P1596" s="63" t="s">
        <v>276</v>
      </c>
      <c r="Q1596" s="57" t="str">
        <f>MID(Tabla1[[#This Row],[Aplicación]],14,1)</f>
        <v>6</v>
      </c>
      <c r="R1596" s="35" t="s">
        <v>266</v>
      </c>
      <c r="S1596" s="57" t="str">
        <f>MID(Tabla1[[#This Row],[Aplicación]],6,2)</f>
        <v>04</v>
      </c>
      <c r="T1596" s="54" t="str">
        <f>VLOOKUP(Tabla1[[#This Row],[AREA]],Hoja1!A:B,2,FALSE)</f>
        <v>04. Hacienda, personal y modernización administrativa</v>
      </c>
      <c r="U1596" s="57" t="str">
        <f>MID(Tabla1[[#This Row],[Aplicación]],9,4)</f>
        <v>9204</v>
      </c>
      <c r="V1596" s="54" t="str">
        <f>VLOOKUP(Tabla1[[#This Row],[PROGRAMA]],Hoja1!A:B,2,FALSE)</f>
        <v>9204. Tecnologías de la información y comunicación</v>
      </c>
      <c r="W1596" s="57" t="str">
        <f>MID(Tabla1[[#This Row],[Aplicación]],14,2)</f>
        <v>64</v>
      </c>
      <c r="X1596" s="57" t="str">
        <f>MID(Tabla1[[#This Row],[Aplicación]],14,6)</f>
        <v>641</v>
      </c>
    </row>
    <row r="1597" spans="1:24" hidden="1" x14ac:dyDescent="0.25">
      <c r="A1597" s="60">
        <v>220229000431</v>
      </c>
      <c r="B1597" s="43" t="s">
        <v>390</v>
      </c>
      <c r="C1597" s="61">
        <v>45292</v>
      </c>
      <c r="D1597" s="60">
        <v>22024002860</v>
      </c>
      <c r="E1597" s="43" t="s">
        <v>1221</v>
      </c>
      <c r="F1597" s="62">
        <v>43597.13</v>
      </c>
      <c r="G1597" s="43" t="s">
        <v>529</v>
      </c>
      <c r="H1597" s="43" t="s">
        <v>584</v>
      </c>
      <c r="I1597" s="60">
        <v>220</v>
      </c>
      <c r="J1597" s="43" t="s">
        <v>531</v>
      </c>
      <c r="K1597" s="43" t="s">
        <v>531</v>
      </c>
      <c r="L1597" s="43" t="s">
        <v>399</v>
      </c>
      <c r="M1597" s="43" t="s">
        <v>395</v>
      </c>
      <c r="N1597" s="43" t="s">
        <v>396</v>
      </c>
      <c r="O1597" s="52" t="s">
        <v>321</v>
      </c>
      <c r="P1597" s="63" t="s">
        <v>276</v>
      </c>
      <c r="Q1597" s="57" t="str">
        <f>MID(Tabla1[[#This Row],[Aplicación]],14,1)</f>
        <v>6</v>
      </c>
      <c r="R1597" s="35" t="s">
        <v>266</v>
      </c>
      <c r="S1597" s="57" t="str">
        <f>MID(Tabla1[[#This Row],[Aplicación]],6,2)</f>
        <v>04</v>
      </c>
      <c r="T1597" s="54" t="str">
        <f>VLOOKUP(Tabla1[[#This Row],[AREA]],Hoja1!A:B,2,FALSE)</f>
        <v>04. Hacienda, personal y modernización administrativa</v>
      </c>
      <c r="U1597" s="57" t="str">
        <f>MID(Tabla1[[#This Row],[Aplicación]],9,4)</f>
        <v>9204</v>
      </c>
      <c r="V1597" s="54" t="str">
        <f>VLOOKUP(Tabla1[[#This Row],[PROGRAMA]],Hoja1!A:B,2,FALSE)</f>
        <v>9204. Tecnologías de la información y comunicación</v>
      </c>
      <c r="W1597" s="57" t="str">
        <f>MID(Tabla1[[#This Row],[Aplicación]],14,2)</f>
        <v>64</v>
      </c>
      <c r="X1597" s="57" t="str">
        <f>MID(Tabla1[[#This Row],[Aplicación]],14,6)</f>
        <v>641</v>
      </c>
    </row>
    <row r="1598" spans="1:24" hidden="1" x14ac:dyDescent="0.25">
      <c r="A1598" s="60">
        <v>220239000400</v>
      </c>
      <c r="B1598" s="43" t="s">
        <v>390</v>
      </c>
      <c r="C1598" s="61">
        <v>45292</v>
      </c>
      <c r="D1598" s="60">
        <v>22024001522</v>
      </c>
      <c r="E1598" s="43" t="s">
        <v>1195</v>
      </c>
      <c r="F1598" s="62">
        <v>2499.66</v>
      </c>
      <c r="G1598" s="43" t="s">
        <v>300</v>
      </c>
      <c r="H1598" s="43" t="s">
        <v>2096</v>
      </c>
      <c r="I1598" s="60">
        <v>220</v>
      </c>
      <c r="J1598" s="43" t="s">
        <v>398</v>
      </c>
      <c r="K1598" s="43" t="s">
        <v>398</v>
      </c>
      <c r="L1598" s="43" t="s">
        <v>399</v>
      </c>
      <c r="M1598" s="43" t="s">
        <v>395</v>
      </c>
      <c r="N1598" s="43" t="s">
        <v>396</v>
      </c>
      <c r="O1598" s="52" t="s">
        <v>325</v>
      </c>
      <c r="P1598" s="63" t="s">
        <v>276</v>
      </c>
      <c r="Q1598" s="57">
        <v>6</v>
      </c>
      <c r="R1598" s="35" t="s">
        <v>266</v>
      </c>
      <c r="S1598" s="57" t="str">
        <f>MID(Tabla1[[#This Row],[Aplicación]],6,2)</f>
        <v>10</v>
      </c>
      <c r="T1598" s="54" t="str">
        <f>VLOOKUP(Tabla1[[#This Row],[AREA]],Hoja1!A:B,2,FALSE)</f>
        <v>10. Personas mayores, familia y servicios sociales</v>
      </c>
      <c r="U1598" s="57">
        <v>2314</v>
      </c>
      <c r="V1598" s="54" t="str">
        <f>VLOOKUP(Tabla1[[#This Row],[PROGRAMA]],Hoja1!A:B,2,FALSE)</f>
        <v>2314. Centro de programas juveniles</v>
      </c>
      <c r="W1598" s="57">
        <v>63</v>
      </c>
      <c r="X1598" s="57">
        <v>632</v>
      </c>
    </row>
    <row r="1599" spans="1:24" hidden="1" x14ac:dyDescent="0.25">
      <c r="A1599" s="60">
        <v>220240003321</v>
      </c>
      <c r="B1599" s="43" t="s">
        <v>390</v>
      </c>
      <c r="C1599" s="61">
        <v>45345</v>
      </c>
      <c r="D1599" s="60">
        <v>22024001655</v>
      </c>
      <c r="E1599" s="43" t="s">
        <v>1422</v>
      </c>
      <c r="F1599" s="62">
        <v>2282.06</v>
      </c>
      <c r="G1599" s="43" t="s">
        <v>300</v>
      </c>
      <c r="H1599" s="43" t="s">
        <v>2147</v>
      </c>
      <c r="I1599" s="60">
        <v>220</v>
      </c>
      <c r="J1599" s="43" t="s">
        <v>398</v>
      </c>
      <c r="K1599" s="43" t="s">
        <v>398</v>
      </c>
      <c r="L1599" s="43" t="s">
        <v>399</v>
      </c>
      <c r="M1599" s="43" t="s">
        <v>395</v>
      </c>
      <c r="N1599" s="43" t="s">
        <v>396</v>
      </c>
      <c r="O1599" s="52" t="s">
        <v>325</v>
      </c>
      <c r="P1599" s="63" t="s">
        <v>276</v>
      </c>
      <c r="Q1599" s="57" t="str">
        <f>MID(Tabla1[[#This Row],[Aplicación]],14,1)</f>
        <v>6</v>
      </c>
      <c r="R1599" s="35" t="s">
        <v>266</v>
      </c>
      <c r="S1599" s="57" t="str">
        <f>MID(Tabla1[[#This Row],[Aplicación]],6,2)</f>
        <v>11</v>
      </c>
      <c r="T1599" s="54" t="str">
        <f>VLOOKUP(Tabla1[[#This Row],[AREA]],Hoja1!A:B,2,FALSE)</f>
        <v>11. Salud pública y seguridad ciudadana</v>
      </c>
      <c r="U1599" s="57" t="str">
        <f>MID(Tabla1[[#This Row],[Aplicación]],9,4)</f>
        <v>3111</v>
      </c>
      <c r="V1599" s="54" t="str">
        <f>VLOOKUP(Tabla1[[#This Row],[PROGRAMA]],Hoja1!A:B,2,FALSE)</f>
        <v>3111. Protección de la salubridad pública</v>
      </c>
      <c r="W1599" s="57" t="str">
        <f>MID(Tabla1[[#This Row],[Aplicación]],14,2)</f>
        <v>63</v>
      </c>
      <c r="X1599" s="57" t="str">
        <f>MID(Tabla1[[#This Row],[Aplicación]],14,6)</f>
        <v>632</v>
      </c>
    </row>
    <row r="1600" spans="1:24" hidden="1" x14ac:dyDescent="0.25">
      <c r="A1600" s="60">
        <v>220239000398</v>
      </c>
      <c r="B1600" s="43" t="s">
        <v>390</v>
      </c>
      <c r="C1600" s="61">
        <v>45292</v>
      </c>
      <c r="D1600" s="60">
        <v>22024003304</v>
      </c>
      <c r="E1600" s="43" t="s">
        <v>1198</v>
      </c>
      <c r="F1600" s="62">
        <v>6980.21</v>
      </c>
      <c r="G1600" s="43" t="s">
        <v>55</v>
      </c>
      <c r="H1600" s="43" t="s">
        <v>2195</v>
      </c>
      <c r="I1600" s="60">
        <v>220</v>
      </c>
      <c r="J1600" s="43" t="s">
        <v>575</v>
      </c>
      <c r="K1600" s="43" t="s">
        <v>398</v>
      </c>
      <c r="L1600" s="43" t="s">
        <v>399</v>
      </c>
      <c r="M1600" s="43" t="s">
        <v>395</v>
      </c>
      <c r="N1600" s="43" t="s">
        <v>396</v>
      </c>
      <c r="O1600" s="52" t="s">
        <v>325</v>
      </c>
      <c r="P1600" s="63" t="s">
        <v>276</v>
      </c>
      <c r="Q1600" s="57" t="str">
        <f>MID(Tabla1[[#This Row],[Aplicación]],14,1)</f>
        <v>6</v>
      </c>
      <c r="R1600" s="35" t="s">
        <v>266</v>
      </c>
      <c r="S1600" s="57" t="str">
        <f>MID(Tabla1[[#This Row],[Aplicación]],6,2)</f>
        <v>08</v>
      </c>
      <c r="T1600" s="54" t="str">
        <f>VLOOKUP(Tabla1[[#This Row],[AREA]],Hoja1!A:B,2,FALSE)</f>
        <v>08. Tráfico y movilidad</v>
      </c>
      <c r="U1600" s="57" t="str">
        <f>MID(Tabla1[[#This Row],[Aplicación]],9,4)</f>
        <v>1651</v>
      </c>
      <c r="V1600" s="54" t="str">
        <f>VLOOKUP(Tabla1[[#This Row],[PROGRAMA]],Hoja1!A:B,2,FALSE)</f>
        <v>1651. Alumbrado público</v>
      </c>
      <c r="W1600" s="57" t="str">
        <f>MID(Tabla1[[#This Row],[Aplicación]],14,2)</f>
        <v>61</v>
      </c>
      <c r="X1600" s="57" t="str">
        <f>MID(Tabla1[[#This Row],[Aplicación]],14,6)</f>
        <v>619</v>
      </c>
    </row>
    <row r="1601" spans="1:24" hidden="1" x14ac:dyDescent="0.25">
      <c r="A1601" s="60">
        <v>220229000599</v>
      </c>
      <c r="B1601" s="43" t="s">
        <v>390</v>
      </c>
      <c r="C1601" s="61">
        <v>45292</v>
      </c>
      <c r="D1601" s="60">
        <v>22024003409</v>
      </c>
      <c r="E1601" s="43" t="s">
        <v>1267</v>
      </c>
      <c r="F1601" s="62">
        <v>46145.84</v>
      </c>
      <c r="G1601" s="43" t="s">
        <v>576</v>
      </c>
      <c r="H1601" s="43" t="s">
        <v>577</v>
      </c>
      <c r="I1601" s="60">
        <v>220</v>
      </c>
      <c r="J1601" s="43" t="s">
        <v>578</v>
      </c>
      <c r="K1601" s="43" t="s">
        <v>393</v>
      </c>
      <c r="L1601" s="43" t="s">
        <v>413</v>
      </c>
      <c r="M1601" s="43" t="s">
        <v>395</v>
      </c>
      <c r="N1601" s="43" t="s">
        <v>396</v>
      </c>
      <c r="O1601" s="52" t="s">
        <v>321</v>
      </c>
      <c r="P1601" s="63" t="s">
        <v>276</v>
      </c>
      <c r="Q1601" s="57" t="str">
        <f>MID(Tabla1[[#This Row],[Aplicación]],14,1)</f>
        <v>6</v>
      </c>
      <c r="R1601" s="35" t="s">
        <v>266</v>
      </c>
      <c r="S1601" s="57" t="str">
        <f>MID(Tabla1[[#This Row],[Aplicación]],6,2)</f>
        <v>11</v>
      </c>
      <c r="T1601" s="54" t="str">
        <f>VLOOKUP(Tabla1[[#This Row],[AREA]],Hoja1!A:B,2,FALSE)</f>
        <v>11. Salud pública y seguridad ciudadana</v>
      </c>
      <c r="U1601" s="57" t="str">
        <f>MID(Tabla1[[#This Row],[Aplicación]],9,4)</f>
        <v>1321</v>
      </c>
      <c r="V1601" s="54" t="str">
        <f>VLOOKUP(Tabla1[[#This Row],[PROGRAMA]],Hoja1!A:B,2,FALSE)</f>
        <v>1321. Policía municipal</v>
      </c>
      <c r="W1601" s="57" t="str">
        <f>MID(Tabla1[[#This Row],[Aplicación]],14,2)</f>
        <v>64</v>
      </c>
      <c r="X1601" s="57" t="str">
        <f>MID(Tabla1[[#This Row],[Aplicación]],14,6)</f>
        <v>641</v>
      </c>
    </row>
    <row r="1602" spans="1:24" hidden="1" x14ac:dyDescent="0.25">
      <c r="A1602" s="53">
        <v>220239000569</v>
      </c>
      <c r="B1602" s="45" t="s">
        <v>390</v>
      </c>
      <c r="C1602" s="50">
        <v>45292</v>
      </c>
      <c r="D1602" s="44">
        <v>22024003190</v>
      </c>
      <c r="E1602" s="45" t="s">
        <v>1191</v>
      </c>
      <c r="F1602" s="51">
        <v>2160.9</v>
      </c>
      <c r="G1602" s="45" t="s">
        <v>380</v>
      </c>
      <c r="H1602" s="45" t="s">
        <v>2199</v>
      </c>
      <c r="I1602" s="44">
        <v>220</v>
      </c>
      <c r="J1602" s="45" t="s">
        <v>571</v>
      </c>
      <c r="K1602" s="45" t="s">
        <v>571</v>
      </c>
      <c r="L1602" s="45" t="s">
        <v>399</v>
      </c>
      <c r="M1602" s="45" t="s">
        <v>395</v>
      </c>
      <c r="N1602" s="45" t="s">
        <v>396</v>
      </c>
      <c r="O1602" s="52" t="s">
        <v>325</v>
      </c>
      <c r="P1602" s="63" t="s">
        <v>276</v>
      </c>
      <c r="Q1602" s="57" t="str">
        <f>MID(Tabla1[[#This Row],[Aplicación]],14,1)</f>
        <v>6</v>
      </c>
      <c r="R1602" s="35" t="s">
        <v>266</v>
      </c>
      <c r="S1602" s="57" t="str">
        <f>MID(Tabla1[[#This Row],[Aplicación]],6,2)</f>
        <v>02</v>
      </c>
      <c r="T1602" s="54" t="str">
        <f>VLOOKUP(Tabla1[[#This Row],[AREA]],Hoja1!A:B,2,FALSE)</f>
        <v>02. Urbanismo y vivienda</v>
      </c>
      <c r="U1602" s="57" t="str">
        <f>MID(Tabla1[[#This Row],[Aplicación]],9,4)</f>
        <v>1511</v>
      </c>
      <c r="V1602" s="54" t="str">
        <f>VLOOKUP(Tabla1[[#This Row],[PROGRAMA]],Hoja1!A:B,2,FALSE)</f>
        <v>1511. Planficación y gestión del urbanismo</v>
      </c>
      <c r="W1602" s="57" t="str">
        <f>MID(Tabla1[[#This Row],[Aplicación]],14,2)</f>
        <v>61</v>
      </c>
      <c r="X1602" s="57" t="str">
        <f>MID(Tabla1[[#This Row],[Aplicación]],14,6)</f>
        <v>619</v>
      </c>
    </row>
    <row r="1603" spans="1:24" hidden="1" x14ac:dyDescent="0.25">
      <c r="A1603" s="60">
        <v>220239000399</v>
      </c>
      <c r="B1603" s="43" t="s">
        <v>390</v>
      </c>
      <c r="C1603" s="61">
        <v>45292</v>
      </c>
      <c r="D1603" s="60">
        <v>22024003305</v>
      </c>
      <c r="E1603" s="43" t="s">
        <v>1198</v>
      </c>
      <c r="F1603" s="62">
        <v>437.81</v>
      </c>
      <c r="G1603" s="43" t="s">
        <v>55</v>
      </c>
      <c r="H1603" s="43" t="s">
        <v>2204</v>
      </c>
      <c r="I1603" s="60">
        <v>220</v>
      </c>
      <c r="J1603" s="43" t="s">
        <v>575</v>
      </c>
      <c r="K1603" s="43" t="s">
        <v>398</v>
      </c>
      <c r="L1603" s="43" t="s">
        <v>399</v>
      </c>
      <c r="M1603" s="43" t="s">
        <v>395</v>
      </c>
      <c r="N1603" s="43" t="s">
        <v>396</v>
      </c>
      <c r="O1603" s="52" t="s">
        <v>325</v>
      </c>
      <c r="P1603" s="63" t="s">
        <v>276</v>
      </c>
      <c r="Q1603" s="57" t="str">
        <f>MID(Tabla1[[#This Row],[Aplicación]],14,1)</f>
        <v>6</v>
      </c>
      <c r="R1603" s="35" t="s">
        <v>266</v>
      </c>
      <c r="S1603" s="57" t="str">
        <f>MID(Tabla1[[#This Row],[Aplicación]],6,2)</f>
        <v>08</v>
      </c>
      <c r="T1603" s="54" t="str">
        <f>VLOOKUP(Tabla1[[#This Row],[AREA]],Hoja1!A:B,2,FALSE)</f>
        <v>08. Tráfico y movilidad</v>
      </c>
      <c r="U1603" s="57" t="str">
        <f>MID(Tabla1[[#This Row],[Aplicación]],9,4)</f>
        <v>1651</v>
      </c>
      <c r="V1603" s="54" t="str">
        <f>VLOOKUP(Tabla1[[#This Row],[PROGRAMA]],Hoja1!A:B,2,FALSE)</f>
        <v>1651. Alumbrado público</v>
      </c>
      <c r="W1603" s="57" t="str">
        <f>MID(Tabla1[[#This Row],[Aplicación]],14,2)</f>
        <v>61</v>
      </c>
      <c r="X1603" s="57" t="str">
        <f>MID(Tabla1[[#This Row],[Aplicación]],14,6)</f>
        <v>619</v>
      </c>
    </row>
    <row r="1604" spans="1:24" hidden="1" x14ac:dyDescent="0.25">
      <c r="A1604" s="60">
        <v>220239000235</v>
      </c>
      <c r="B1604" s="43" t="s">
        <v>390</v>
      </c>
      <c r="C1604" s="61">
        <v>45292</v>
      </c>
      <c r="D1604" s="60">
        <v>22024003152</v>
      </c>
      <c r="E1604" s="43" t="s">
        <v>1221</v>
      </c>
      <c r="F1604" s="62">
        <v>24403.87</v>
      </c>
      <c r="G1604" s="43" t="s">
        <v>614</v>
      </c>
      <c r="H1604" s="43" t="s">
        <v>2210</v>
      </c>
      <c r="I1604" s="60">
        <v>220</v>
      </c>
      <c r="J1604" s="43" t="s">
        <v>393</v>
      </c>
      <c r="K1604" s="43" t="s">
        <v>393</v>
      </c>
      <c r="L1604" s="43" t="s">
        <v>413</v>
      </c>
      <c r="M1604" s="43" t="s">
        <v>395</v>
      </c>
      <c r="N1604" s="43" t="s">
        <v>396</v>
      </c>
      <c r="O1604" s="52" t="s">
        <v>321</v>
      </c>
      <c r="P1604" s="63" t="s">
        <v>276</v>
      </c>
      <c r="Q1604" s="57" t="str">
        <f>MID(Tabla1[[#This Row],[Aplicación]],14,1)</f>
        <v>6</v>
      </c>
      <c r="R1604" s="35" t="s">
        <v>266</v>
      </c>
      <c r="S1604" s="57" t="str">
        <f>MID(Tabla1[[#This Row],[Aplicación]],6,2)</f>
        <v>04</v>
      </c>
      <c r="T1604" s="54" t="str">
        <f>VLOOKUP(Tabla1[[#This Row],[AREA]],Hoja1!A:B,2,FALSE)</f>
        <v>04. Hacienda, personal y modernización administrativa</v>
      </c>
      <c r="U1604" s="57" t="str">
        <f>MID(Tabla1[[#This Row],[Aplicación]],9,4)</f>
        <v>9204</v>
      </c>
      <c r="V1604" s="54" t="str">
        <f>VLOOKUP(Tabla1[[#This Row],[PROGRAMA]],Hoja1!A:B,2,FALSE)</f>
        <v>9204. Tecnologías de la información y comunicación</v>
      </c>
      <c r="W1604" s="57" t="str">
        <f>MID(Tabla1[[#This Row],[Aplicación]],14,2)</f>
        <v>64</v>
      </c>
      <c r="X1604" s="57" t="str">
        <f>MID(Tabla1[[#This Row],[Aplicación]],14,6)</f>
        <v>641</v>
      </c>
    </row>
    <row r="1605" spans="1:24" hidden="1" x14ac:dyDescent="0.25">
      <c r="A1605" s="44">
        <v>220229000800</v>
      </c>
      <c r="B1605" s="45" t="s">
        <v>390</v>
      </c>
      <c r="C1605" s="50">
        <v>45350</v>
      </c>
      <c r="D1605" s="44">
        <v>22023001940</v>
      </c>
      <c r="E1605" s="45" t="s">
        <v>1223</v>
      </c>
      <c r="F1605" s="51">
        <v>27467.02</v>
      </c>
      <c r="G1605" s="45" t="s">
        <v>493</v>
      </c>
      <c r="H1605" s="45" t="s">
        <v>519</v>
      </c>
      <c r="I1605" s="44">
        <v>220</v>
      </c>
      <c r="J1605" s="45" t="s">
        <v>403</v>
      </c>
      <c r="K1605" s="45" t="s">
        <v>393</v>
      </c>
      <c r="L1605" s="45" t="s">
        <v>413</v>
      </c>
      <c r="M1605" s="45" t="s">
        <v>395</v>
      </c>
      <c r="N1605" s="45" t="s">
        <v>396</v>
      </c>
      <c r="O1605" s="52" t="s">
        <v>321</v>
      </c>
      <c r="P1605" s="63" t="s">
        <v>276</v>
      </c>
      <c r="Q1605" s="57">
        <v>6</v>
      </c>
      <c r="R1605" s="35" t="s">
        <v>266</v>
      </c>
      <c r="S1605" s="57" t="str">
        <f>MID(Tabla1[[#This Row],[Aplicación]],6,2)</f>
        <v>07</v>
      </c>
      <c r="T1605" s="54" t="str">
        <f>VLOOKUP(Tabla1[[#This Row],[AREA]],Hoja1!A:B,2,FALSE)</f>
        <v>07. Medio ambiente</v>
      </c>
      <c r="U1605" s="57">
        <v>1721</v>
      </c>
      <c r="V1605" s="54" t="str">
        <f>VLOOKUP(Tabla1[[#This Row],[PROGRAMA]],Hoja1!A:B,2,FALSE)</f>
        <v>1721. Protección del medio ambiente</v>
      </c>
      <c r="W1605" s="57">
        <v>64</v>
      </c>
      <c r="X1605" s="57">
        <v>641</v>
      </c>
    </row>
    <row r="1606" spans="1:24" hidden="1" x14ac:dyDescent="0.25">
      <c r="A1606" s="44">
        <v>220239000444</v>
      </c>
      <c r="B1606" s="45" t="s">
        <v>390</v>
      </c>
      <c r="C1606" s="50">
        <v>45292</v>
      </c>
      <c r="D1606" s="44">
        <v>22024003306</v>
      </c>
      <c r="E1606" s="45" t="s">
        <v>1198</v>
      </c>
      <c r="F1606" s="51">
        <v>250.18</v>
      </c>
      <c r="G1606" s="45" t="s">
        <v>55</v>
      </c>
      <c r="H1606" s="45" t="s">
        <v>2212</v>
      </c>
      <c r="I1606" s="44">
        <v>220</v>
      </c>
      <c r="J1606" s="45" t="s">
        <v>575</v>
      </c>
      <c r="K1606" s="45" t="s">
        <v>398</v>
      </c>
      <c r="L1606" s="45" t="s">
        <v>399</v>
      </c>
      <c r="M1606" s="45" t="s">
        <v>395</v>
      </c>
      <c r="N1606" s="45" t="s">
        <v>396</v>
      </c>
      <c r="O1606" s="52" t="s">
        <v>325</v>
      </c>
      <c r="P1606" s="63" t="s">
        <v>276</v>
      </c>
      <c r="Q1606" s="57" t="str">
        <f>MID(Tabla1[[#This Row],[Aplicación]],14,1)</f>
        <v>6</v>
      </c>
      <c r="R1606" s="35" t="s">
        <v>266</v>
      </c>
      <c r="S1606" s="57" t="str">
        <f>MID(Tabla1[[#This Row],[Aplicación]],6,2)</f>
        <v>08</v>
      </c>
      <c r="T1606" s="54" t="str">
        <f>VLOOKUP(Tabla1[[#This Row],[AREA]],Hoja1!A:B,2,FALSE)</f>
        <v>08. Tráfico y movilidad</v>
      </c>
      <c r="U1606" s="57" t="str">
        <f>MID(Tabla1[[#This Row],[Aplicación]],9,4)</f>
        <v>1651</v>
      </c>
      <c r="V1606" s="54" t="str">
        <f>VLOOKUP(Tabla1[[#This Row],[PROGRAMA]],Hoja1!A:B,2,FALSE)</f>
        <v>1651. Alumbrado público</v>
      </c>
      <c r="W1606" s="57" t="str">
        <f>MID(Tabla1[[#This Row],[Aplicación]],14,2)</f>
        <v>61</v>
      </c>
      <c r="X1606" s="57" t="str">
        <f>MID(Tabla1[[#This Row],[Aplicación]],14,6)</f>
        <v>619</v>
      </c>
    </row>
    <row r="1607" spans="1:24" hidden="1" x14ac:dyDescent="0.25">
      <c r="A1607" s="60">
        <v>220239000616</v>
      </c>
      <c r="B1607" s="43" t="s">
        <v>390</v>
      </c>
      <c r="C1607" s="61">
        <v>45292</v>
      </c>
      <c r="D1607" s="60">
        <v>22024003373</v>
      </c>
      <c r="E1607" s="43" t="s">
        <v>1143</v>
      </c>
      <c r="F1607" s="62">
        <v>19833.47</v>
      </c>
      <c r="G1607" s="43" t="s">
        <v>55</v>
      </c>
      <c r="H1607" s="43" t="s">
        <v>2232</v>
      </c>
      <c r="I1607" s="60">
        <v>220</v>
      </c>
      <c r="J1607" s="43" t="s">
        <v>575</v>
      </c>
      <c r="K1607" s="43" t="s">
        <v>398</v>
      </c>
      <c r="L1607" s="43" t="s">
        <v>399</v>
      </c>
      <c r="M1607" s="43" t="s">
        <v>395</v>
      </c>
      <c r="N1607" s="43" t="s">
        <v>433</v>
      </c>
      <c r="O1607" s="52" t="s">
        <v>325</v>
      </c>
      <c r="P1607" s="63" t="s">
        <v>276</v>
      </c>
      <c r="Q1607" s="57" t="str">
        <f>MID(Tabla1[[#This Row],[Aplicación]],14,1)</f>
        <v>6</v>
      </c>
      <c r="R1607" s="35" t="s">
        <v>266</v>
      </c>
      <c r="S1607" s="57" t="str">
        <f>MID(Tabla1[[#This Row],[Aplicación]],6,2)</f>
        <v>08</v>
      </c>
      <c r="T1607" s="54" t="str">
        <f>VLOOKUP(Tabla1[[#This Row],[AREA]],Hoja1!A:B,2,FALSE)</f>
        <v>08. Tráfico y movilidad</v>
      </c>
      <c r="U1607" s="57" t="str">
        <f>MID(Tabla1[[#This Row],[Aplicación]],9,4)</f>
        <v>1532</v>
      </c>
      <c r="V1607" s="54" t="str">
        <f>VLOOKUP(Tabla1[[#This Row],[PROGRAMA]],Hoja1!A:B,2,FALSE)</f>
        <v>1532. Pavimentación vias públicas y otros servicios urbanísticos</v>
      </c>
      <c r="W1607" s="57" t="str">
        <f>MID(Tabla1[[#This Row],[Aplicación]],14,2)</f>
        <v>61</v>
      </c>
      <c r="X1607" s="57" t="str">
        <f>MID(Tabla1[[#This Row],[Aplicación]],14,6)</f>
        <v>619</v>
      </c>
    </row>
    <row r="1608" spans="1:24" hidden="1" x14ac:dyDescent="0.25">
      <c r="A1608" s="44">
        <v>220239000637</v>
      </c>
      <c r="B1608" s="45" t="s">
        <v>390</v>
      </c>
      <c r="C1608" s="50">
        <v>45292</v>
      </c>
      <c r="D1608" s="44">
        <v>22024001488</v>
      </c>
      <c r="E1608" s="45" t="s">
        <v>1142</v>
      </c>
      <c r="F1608" s="51">
        <v>20970.37</v>
      </c>
      <c r="G1608" s="45" t="s">
        <v>55</v>
      </c>
      <c r="H1608" s="45" t="s">
        <v>2240</v>
      </c>
      <c r="I1608" s="44">
        <v>220</v>
      </c>
      <c r="J1608" s="45" t="s">
        <v>575</v>
      </c>
      <c r="K1608" s="45" t="s">
        <v>398</v>
      </c>
      <c r="L1608" s="45" t="s">
        <v>399</v>
      </c>
      <c r="M1608" s="45" t="s">
        <v>395</v>
      </c>
      <c r="N1608" s="45" t="s">
        <v>396</v>
      </c>
      <c r="O1608" s="52" t="s">
        <v>325</v>
      </c>
      <c r="P1608" s="63" t="s">
        <v>276</v>
      </c>
      <c r="Q1608" s="57">
        <v>6</v>
      </c>
      <c r="R1608" s="35" t="s">
        <v>266</v>
      </c>
      <c r="S1608" s="57" t="str">
        <f>MID(Tabla1[[#This Row],[Aplicación]],6,2)</f>
        <v>02</v>
      </c>
      <c r="T1608" s="54" t="str">
        <f>VLOOKUP(Tabla1[[#This Row],[AREA]],Hoja1!A:B,2,FALSE)</f>
        <v>02. Urbanismo y vivienda</v>
      </c>
      <c r="U1608" s="57">
        <v>9332</v>
      </c>
      <c r="V1608" s="54" t="str">
        <f>VLOOKUP(Tabla1[[#This Row],[PROGRAMA]],Hoja1!A:B,2,FALSE)</f>
        <v>9332. Mantenimiento de edificios e instalaciones municipales</v>
      </c>
      <c r="W1608" s="57">
        <v>63</v>
      </c>
      <c r="X1608" s="57">
        <v>632</v>
      </c>
    </row>
    <row r="1609" spans="1:24" hidden="1" x14ac:dyDescent="0.25">
      <c r="A1609" s="60">
        <v>220230071784</v>
      </c>
      <c r="B1609" s="43" t="s">
        <v>390</v>
      </c>
      <c r="C1609" s="61">
        <v>45350</v>
      </c>
      <c r="D1609" s="60">
        <v>22023006279</v>
      </c>
      <c r="E1609" s="43" t="s">
        <v>1148</v>
      </c>
      <c r="F1609" s="62">
        <v>1836.1</v>
      </c>
      <c r="G1609" s="43" t="s">
        <v>636</v>
      </c>
      <c r="H1609" s="43" t="s">
        <v>1139</v>
      </c>
      <c r="I1609" s="60">
        <v>220</v>
      </c>
      <c r="J1609" s="43" t="s">
        <v>637</v>
      </c>
      <c r="K1609" s="43" t="s">
        <v>537</v>
      </c>
      <c r="L1609" s="43" t="s">
        <v>399</v>
      </c>
      <c r="M1609" s="43" t="s">
        <v>395</v>
      </c>
      <c r="N1609" s="43" t="s">
        <v>396</v>
      </c>
      <c r="O1609" s="52" t="s">
        <v>325</v>
      </c>
      <c r="P1609" s="63" t="s">
        <v>276</v>
      </c>
      <c r="Q1609" s="57" t="str">
        <f>MID(Tabla1[[#This Row],[Aplicación]],14,1)</f>
        <v>6</v>
      </c>
      <c r="R1609" s="35" t="s">
        <v>266</v>
      </c>
      <c r="S1609" s="57" t="str">
        <f>MID(Tabla1[[#This Row],[Aplicación]],6,2)</f>
        <v>03</v>
      </c>
      <c r="T1609" s="54" t="str">
        <f>VLOOKUP(Tabla1[[#This Row],[AREA]],Hoja1!A:B,2,FALSE)</f>
        <v>03. Participación ciudadana y deportes</v>
      </c>
      <c r="U1609" s="57" t="str">
        <f>MID(Tabla1[[#This Row],[Aplicación]],9,4)</f>
        <v>9241</v>
      </c>
      <c r="V1609" s="54" t="str">
        <f>VLOOKUP(Tabla1[[#This Row],[PROGRAMA]],Hoja1!A:B,2,FALSE)</f>
        <v>9241. Participación ciudadana</v>
      </c>
      <c r="W1609" s="57" t="str">
        <f>MID(Tabla1[[#This Row],[Aplicación]],14,2)</f>
        <v>63</v>
      </c>
      <c r="X1609" s="57" t="str">
        <f>MID(Tabla1[[#This Row],[Aplicación]],14,6)</f>
        <v>632</v>
      </c>
    </row>
    <row r="1610" spans="1:24" hidden="1" x14ac:dyDescent="0.25">
      <c r="A1610" s="60">
        <v>220240003301</v>
      </c>
      <c r="B1610" s="43" t="s">
        <v>390</v>
      </c>
      <c r="C1610" s="61">
        <v>45344</v>
      </c>
      <c r="D1610" s="60">
        <v>22024000190</v>
      </c>
      <c r="E1610" s="43" t="s">
        <v>1208</v>
      </c>
      <c r="F1610" s="62">
        <v>22165.38</v>
      </c>
      <c r="G1610" s="43" t="s">
        <v>55</v>
      </c>
      <c r="H1610" s="43" t="s">
        <v>2241</v>
      </c>
      <c r="I1610" s="60">
        <v>220</v>
      </c>
      <c r="J1610" s="43" t="s">
        <v>575</v>
      </c>
      <c r="K1610" s="43" t="s">
        <v>398</v>
      </c>
      <c r="L1610" s="43" t="s">
        <v>399</v>
      </c>
      <c r="M1610" s="43" t="s">
        <v>395</v>
      </c>
      <c r="N1610" s="43" t="s">
        <v>396</v>
      </c>
      <c r="O1610" s="52" t="s">
        <v>325</v>
      </c>
      <c r="P1610" s="63" t="s">
        <v>276</v>
      </c>
      <c r="Q1610" s="57">
        <v>6</v>
      </c>
      <c r="R1610" s="35" t="s">
        <v>266</v>
      </c>
      <c r="S1610" s="57" t="str">
        <f>MID(Tabla1[[#This Row],[Aplicación]],6,2)</f>
        <v>07</v>
      </c>
      <c r="T1610" s="54" t="str">
        <f>VLOOKUP(Tabla1[[#This Row],[AREA]],Hoja1!A:B,2,FALSE)</f>
        <v>07. Medio ambiente</v>
      </c>
      <c r="U1610" s="57">
        <v>1711</v>
      </c>
      <c r="V1610" s="54" t="str">
        <f>VLOOKUP(Tabla1[[#This Row],[PROGRAMA]],Hoja1!A:B,2,FALSE)</f>
        <v>1711. Parques y jardines</v>
      </c>
      <c r="W1610" s="57">
        <v>61</v>
      </c>
      <c r="X1610" s="57">
        <v>610</v>
      </c>
    </row>
    <row r="1611" spans="1:24" hidden="1" x14ac:dyDescent="0.25">
      <c r="A1611" s="60">
        <v>220240003310</v>
      </c>
      <c r="B1611" s="43" t="s">
        <v>390</v>
      </c>
      <c r="C1611" s="61">
        <v>45345</v>
      </c>
      <c r="D1611" s="60">
        <v>22024001762</v>
      </c>
      <c r="E1611" s="43" t="s">
        <v>1239</v>
      </c>
      <c r="F1611" s="62">
        <v>1712.15</v>
      </c>
      <c r="G1611" s="43" t="s">
        <v>966</v>
      </c>
      <c r="H1611" s="43" t="s">
        <v>2253</v>
      </c>
      <c r="I1611" s="60">
        <v>220</v>
      </c>
      <c r="J1611" s="43" t="s">
        <v>398</v>
      </c>
      <c r="K1611" s="43" t="s">
        <v>398</v>
      </c>
      <c r="L1611" s="43" t="s">
        <v>413</v>
      </c>
      <c r="M1611" s="43" t="s">
        <v>585</v>
      </c>
      <c r="N1611" s="43" t="s">
        <v>539</v>
      </c>
      <c r="O1611" s="52" t="s">
        <v>326</v>
      </c>
      <c r="P1611" s="63" t="s">
        <v>276</v>
      </c>
      <c r="Q1611" s="57" t="str">
        <f>MID(Tabla1[[#This Row],[Aplicación]],14,1)</f>
        <v>6</v>
      </c>
      <c r="R1611" s="35" t="s">
        <v>266</v>
      </c>
      <c r="S1611" s="57" t="str">
        <f>MID(Tabla1[[#This Row],[Aplicación]],6,2)</f>
        <v>04</v>
      </c>
      <c r="T1611" s="54" t="str">
        <f>VLOOKUP(Tabla1[[#This Row],[AREA]],Hoja1!A:B,2,FALSE)</f>
        <v>04. Hacienda, personal y modernización administrativa</v>
      </c>
      <c r="U1611" s="57" t="str">
        <f>MID(Tabla1[[#This Row],[Aplicación]],9,4)</f>
        <v>9204</v>
      </c>
      <c r="V1611" s="54" t="str">
        <f>VLOOKUP(Tabla1[[#This Row],[PROGRAMA]],Hoja1!A:B,2,FALSE)</f>
        <v>9204. Tecnologías de la información y comunicación</v>
      </c>
      <c r="W1611" s="57" t="str">
        <f>MID(Tabla1[[#This Row],[Aplicación]],14,2)</f>
        <v>62</v>
      </c>
      <c r="X1611" s="57" t="str">
        <f>MID(Tabla1[[#This Row],[Aplicación]],14,6)</f>
        <v>626</v>
      </c>
    </row>
    <row r="1612" spans="1:24" hidden="1" x14ac:dyDescent="0.25">
      <c r="A1612" s="60">
        <v>220239000515</v>
      </c>
      <c r="B1612" s="43" t="s">
        <v>390</v>
      </c>
      <c r="C1612" s="61">
        <v>45292</v>
      </c>
      <c r="D1612" s="60">
        <v>22024003201</v>
      </c>
      <c r="E1612" s="43" t="s">
        <v>1143</v>
      </c>
      <c r="F1612" s="62">
        <v>45375</v>
      </c>
      <c r="G1612" s="43" t="s">
        <v>337</v>
      </c>
      <c r="H1612" s="43" t="s">
        <v>2261</v>
      </c>
      <c r="I1612" s="60">
        <v>220</v>
      </c>
      <c r="J1612" s="43" t="s">
        <v>398</v>
      </c>
      <c r="K1612" s="43" t="s">
        <v>398</v>
      </c>
      <c r="L1612" s="43" t="s">
        <v>399</v>
      </c>
      <c r="M1612" s="43" t="s">
        <v>395</v>
      </c>
      <c r="N1612" s="43" t="s">
        <v>396</v>
      </c>
      <c r="O1612" s="52" t="s">
        <v>321</v>
      </c>
      <c r="P1612" s="63" t="s">
        <v>276</v>
      </c>
      <c r="Q1612" s="57" t="str">
        <f>MID(Tabla1[[#This Row],[Aplicación]],14,1)</f>
        <v>6</v>
      </c>
      <c r="R1612" s="35" t="s">
        <v>266</v>
      </c>
      <c r="S1612" s="57" t="str">
        <f>MID(Tabla1[[#This Row],[Aplicación]],6,2)</f>
        <v>08</v>
      </c>
      <c r="T1612" s="54" t="str">
        <f>VLOOKUP(Tabla1[[#This Row],[AREA]],Hoja1!A:B,2,FALSE)</f>
        <v>08. Tráfico y movilidad</v>
      </c>
      <c r="U1612" s="57" t="str">
        <f>MID(Tabla1[[#This Row],[Aplicación]],9,4)</f>
        <v>1532</v>
      </c>
      <c r="V1612" s="54" t="str">
        <f>VLOOKUP(Tabla1[[#This Row],[PROGRAMA]],Hoja1!A:B,2,FALSE)</f>
        <v>1532. Pavimentación vias públicas y otros servicios urbanísticos</v>
      </c>
      <c r="W1612" s="57" t="str">
        <f>MID(Tabla1[[#This Row],[Aplicación]],14,2)</f>
        <v>61</v>
      </c>
      <c r="X1612" s="57" t="str">
        <f>MID(Tabla1[[#This Row],[Aplicación]],14,6)</f>
        <v>619</v>
      </c>
    </row>
    <row r="1613" spans="1:24" hidden="1" x14ac:dyDescent="0.25">
      <c r="A1613" s="60">
        <v>220229000903</v>
      </c>
      <c r="B1613" s="43" t="s">
        <v>390</v>
      </c>
      <c r="C1613" s="61">
        <v>45292</v>
      </c>
      <c r="D1613" s="60">
        <v>22024002871</v>
      </c>
      <c r="E1613" s="43" t="s">
        <v>1445</v>
      </c>
      <c r="F1613" s="62">
        <v>37664.730000000003</v>
      </c>
      <c r="G1613" s="43" t="s">
        <v>937</v>
      </c>
      <c r="H1613" s="43" t="s">
        <v>938</v>
      </c>
      <c r="I1613" s="60">
        <v>220</v>
      </c>
      <c r="J1613" s="43" t="s">
        <v>939</v>
      </c>
      <c r="K1613" s="43" t="s">
        <v>428</v>
      </c>
      <c r="L1613" s="43" t="s">
        <v>452</v>
      </c>
      <c r="M1613" s="43" t="s">
        <v>395</v>
      </c>
      <c r="N1613" s="43" t="s">
        <v>396</v>
      </c>
      <c r="O1613" s="52" t="s">
        <v>321</v>
      </c>
      <c r="P1613" s="63" t="s">
        <v>276</v>
      </c>
      <c r="Q1613" s="57" t="str">
        <f>MID(Tabla1[[#This Row],[Aplicación]],14,1)</f>
        <v>6</v>
      </c>
      <c r="R1613" s="35" t="s">
        <v>266</v>
      </c>
      <c r="S1613" s="57" t="str">
        <f>MID(Tabla1[[#This Row],[Aplicación]],6,2)</f>
        <v>04</v>
      </c>
      <c r="T1613" s="54" t="str">
        <f>VLOOKUP(Tabla1[[#This Row],[AREA]],Hoja1!A:B,2,FALSE)</f>
        <v>04. Hacienda, personal y modernización administrativa</v>
      </c>
      <c r="U1613" s="57">
        <v>4312</v>
      </c>
      <c r="V1613" s="54" t="str">
        <f>VLOOKUP(Tabla1[[#This Row],[PROGRAMA]],Hoja1!A:B,2,FALSE)</f>
        <v>4312. Mercados</v>
      </c>
      <c r="W1613" s="57">
        <v>22</v>
      </c>
      <c r="X1613" s="57">
        <v>22602</v>
      </c>
    </row>
    <row r="1614" spans="1:24" hidden="1" x14ac:dyDescent="0.25">
      <c r="A1614" s="53">
        <v>220230054576</v>
      </c>
      <c r="B1614" s="45" t="s">
        <v>390</v>
      </c>
      <c r="C1614" s="50">
        <v>45350</v>
      </c>
      <c r="D1614" s="44">
        <v>22023004288</v>
      </c>
      <c r="E1614" s="45" t="s">
        <v>1148</v>
      </c>
      <c r="F1614" s="51">
        <v>1273.68</v>
      </c>
      <c r="G1614" s="45" t="s">
        <v>1024</v>
      </c>
      <c r="H1614" s="45" t="s">
        <v>2264</v>
      </c>
      <c r="I1614" s="44">
        <v>220</v>
      </c>
      <c r="J1614" s="45" t="s">
        <v>398</v>
      </c>
      <c r="K1614" s="45" t="s">
        <v>398</v>
      </c>
      <c r="L1614" s="45" t="s">
        <v>399</v>
      </c>
      <c r="M1614" s="45" t="s">
        <v>395</v>
      </c>
      <c r="N1614" s="45" t="s">
        <v>396</v>
      </c>
      <c r="O1614" s="52" t="s">
        <v>321</v>
      </c>
      <c r="P1614" s="63" t="s">
        <v>276</v>
      </c>
      <c r="Q1614" s="57" t="str">
        <f>MID(Tabla1[[#This Row],[Aplicación]],14,1)</f>
        <v>6</v>
      </c>
      <c r="R1614" s="35" t="s">
        <v>266</v>
      </c>
      <c r="S1614" s="57" t="str">
        <f>MID(Tabla1[[#This Row],[Aplicación]],6,2)</f>
        <v>03</v>
      </c>
      <c r="T1614" s="54" t="str">
        <f>VLOOKUP(Tabla1[[#This Row],[AREA]],Hoja1!A:B,2,FALSE)</f>
        <v>03. Participación ciudadana y deportes</v>
      </c>
      <c r="U1614" s="57" t="str">
        <f>MID(Tabla1[[#This Row],[Aplicación]],9,4)</f>
        <v>9241</v>
      </c>
      <c r="V1614" s="54" t="str">
        <f>VLOOKUP(Tabla1[[#This Row],[PROGRAMA]],Hoja1!A:B,2,FALSE)</f>
        <v>9241. Participación ciudadana</v>
      </c>
      <c r="W1614" s="57" t="str">
        <f>MID(Tabla1[[#This Row],[Aplicación]],14,2)</f>
        <v>63</v>
      </c>
      <c r="X1614" s="57" t="str">
        <f>MID(Tabla1[[#This Row],[Aplicación]],14,6)</f>
        <v>632</v>
      </c>
    </row>
    <row r="1615" spans="1:24" hidden="1" x14ac:dyDescent="0.25">
      <c r="A1615" s="60">
        <v>220239000390</v>
      </c>
      <c r="B1615" s="43" t="s">
        <v>390</v>
      </c>
      <c r="C1615" s="61">
        <v>45292</v>
      </c>
      <c r="D1615" s="60">
        <v>22024003301</v>
      </c>
      <c r="E1615" s="43" t="s">
        <v>1198</v>
      </c>
      <c r="F1615" s="62">
        <v>1433.42</v>
      </c>
      <c r="G1615" s="43" t="s">
        <v>337</v>
      </c>
      <c r="H1615" s="43" t="s">
        <v>2265</v>
      </c>
      <c r="I1615" s="60">
        <v>220</v>
      </c>
      <c r="J1615" s="43" t="s">
        <v>398</v>
      </c>
      <c r="K1615" s="43" t="s">
        <v>398</v>
      </c>
      <c r="L1615" s="43" t="s">
        <v>399</v>
      </c>
      <c r="M1615" s="43" t="s">
        <v>395</v>
      </c>
      <c r="N1615" s="43" t="s">
        <v>396</v>
      </c>
      <c r="O1615" s="52" t="s">
        <v>321</v>
      </c>
      <c r="P1615" s="63" t="s">
        <v>276</v>
      </c>
      <c r="Q1615" s="57" t="str">
        <f>MID(Tabla1[[#This Row],[Aplicación]],14,1)</f>
        <v>6</v>
      </c>
      <c r="R1615" s="35" t="s">
        <v>266</v>
      </c>
      <c r="S1615" s="57" t="str">
        <f>MID(Tabla1[[#This Row],[Aplicación]],6,2)</f>
        <v>08</v>
      </c>
      <c r="T1615" s="54" t="str">
        <f>VLOOKUP(Tabla1[[#This Row],[AREA]],Hoja1!A:B,2,FALSE)</f>
        <v>08. Tráfico y movilidad</v>
      </c>
      <c r="U1615" s="57" t="str">
        <f>MID(Tabla1[[#This Row],[Aplicación]],9,4)</f>
        <v>1651</v>
      </c>
      <c r="V1615" s="54" t="str">
        <f>VLOOKUP(Tabla1[[#This Row],[PROGRAMA]],Hoja1!A:B,2,FALSE)</f>
        <v>1651. Alumbrado público</v>
      </c>
      <c r="W1615" s="57" t="str">
        <f>MID(Tabla1[[#This Row],[Aplicación]],14,2)</f>
        <v>61</v>
      </c>
      <c r="X1615" s="57" t="str">
        <f>MID(Tabla1[[#This Row],[Aplicación]],14,6)</f>
        <v>619</v>
      </c>
    </row>
    <row r="1616" spans="1:24" hidden="1" x14ac:dyDescent="0.25">
      <c r="A1616" s="60">
        <v>220239000082</v>
      </c>
      <c r="B1616" s="43" t="s">
        <v>390</v>
      </c>
      <c r="C1616" s="61">
        <v>45292</v>
      </c>
      <c r="D1616" s="60">
        <v>22024003130</v>
      </c>
      <c r="E1616" s="43" t="s">
        <v>1143</v>
      </c>
      <c r="F1616" s="62">
        <v>5500</v>
      </c>
      <c r="G1616" s="43" t="s">
        <v>337</v>
      </c>
      <c r="H1616" s="43" t="s">
        <v>1002</v>
      </c>
      <c r="I1616" s="60">
        <v>220</v>
      </c>
      <c r="J1616" s="43" t="s">
        <v>398</v>
      </c>
      <c r="K1616" s="43" t="s">
        <v>398</v>
      </c>
      <c r="L1616" s="43" t="s">
        <v>399</v>
      </c>
      <c r="M1616" s="43" t="s">
        <v>395</v>
      </c>
      <c r="N1616" s="43" t="s">
        <v>396</v>
      </c>
      <c r="O1616" s="52" t="s">
        <v>321</v>
      </c>
      <c r="P1616" s="63" t="s">
        <v>276</v>
      </c>
      <c r="Q1616" s="57" t="str">
        <f>MID(Tabla1[[#This Row],[Aplicación]],14,1)</f>
        <v>6</v>
      </c>
      <c r="R1616" s="35" t="s">
        <v>266</v>
      </c>
      <c r="S1616" s="57" t="str">
        <f>MID(Tabla1[[#This Row],[Aplicación]],6,2)</f>
        <v>08</v>
      </c>
      <c r="T1616" s="54" t="str">
        <f>VLOOKUP(Tabla1[[#This Row],[AREA]],Hoja1!A:B,2,FALSE)</f>
        <v>08. Tráfico y movilidad</v>
      </c>
      <c r="U1616" s="57" t="str">
        <f>MID(Tabla1[[#This Row],[Aplicación]],9,4)</f>
        <v>1532</v>
      </c>
      <c r="V1616" s="54" t="str">
        <f>VLOOKUP(Tabla1[[#This Row],[PROGRAMA]],Hoja1!A:B,2,FALSE)</f>
        <v>1532. Pavimentación vias públicas y otros servicios urbanísticos</v>
      </c>
      <c r="W1616" s="57" t="str">
        <f>MID(Tabla1[[#This Row],[Aplicación]],14,2)</f>
        <v>61</v>
      </c>
      <c r="X1616" s="57" t="str">
        <f>MID(Tabla1[[#This Row],[Aplicación]],14,6)</f>
        <v>619</v>
      </c>
    </row>
    <row r="1617" spans="1:24" hidden="1" x14ac:dyDescent="0.25">
      <c r="A1617" s="53">
        <v>220239000089</v>
      </c>
      <c r="B1617" s="45" t="s">
        <v>390</v>
      </c>
      <c r="C1617" s="50">
        <v>45292</v>
      </c>
      <c r="D1617" s="44">
        <v>22024003183</v>
      </c>
      <c r="E1617" s="45" t="s">
        <v>1191</v>
      </c>
      <c r="F1617" s="51">
        <v>1872.79</v>
      </c>
      <c r="G1617" s="45" t="s">
        <v>337</v>
      </c>
      <c r="H1617" s="45" t="s">
        <v>2266</v>
      </c>
      <c r="I1617" s="44">
        <v>220</v>
      </c>
      <c r="J1617" s="45" t="s">
        <v>398</v>
      </c>
      <c r="K1617" s="45" t="s">
        <v>398</v>
      </c>
      <c r="L1617" s="45" t="s">
        <v>399</v>
      </c>
      <c r="M1617" s="45" t="s">
        <v>395</v>
      </c>
      <c r="N1617" s="45" t="s">
        <v>396</v>
      </c>
      <c r="O1617" s="52" t="s">
        <v>321</v>
      </c>
      <c r="P1617" s="63" t="s">
        <v>276</v>
      </c>
      <c r="Q1617" s="57" t="str">
        <f>MID(Tabla1[[#This Row],[Aplicación]],14,1)</f>
        <v>6</v>
      </c>
      <c r="R1617" s="35" t="s">
        <v>266</v>
      </c>
      <c r="S1617" s="57" t="str">
        <f>MID(Tabla1[[#This Row],[Aplicación]],6,2)</f>
        <v>02</v>
      </c>
      <c r="T1617" s="54" t="str">
        <f>VLOOKUP(Tabla1[[#This Row],[AREA]],Hoja1!A:B,2,FALSE)</f>
        <v>02. Urbanismo y vivienda</v>
      </c>
      <c r="U1617" s="57" t="str">
        <f>MID(Tabla1[[#This Row],[Aplicación]],9,4)</f>
        <v>1511</v>
      </c>
      <c r="V1617" s="54" t="str">
        <f>VLOOKUP(Tabla1[[#This Row],[PROGRAMA]],Hoja1!A:B,2,FALSE)</f>
        <v>1511. Planficación y gestión del urbanismo</v>
      </c>
      <c r="W1617" s="57" t="str">
        <f>MID(Tabla1[[#This Row],[Aplicación]],14,2)</f>
        <v>61</v>
      </c>
      <c r="X1617" s="57" t="str">
        <f>MID(Tabla1[[#This Row],[Aplicación]],14,6)</f>
        <v>619</v>
      </c>
    </row>
    <row r="1618" spans="1:24" hidden="1" x14ac:dyDescent="0.25">
      <c r="A1618" s="53">
        <v>220239000392</v>
      </c>
      <c r="B1618" s="45" t="s">
        <v>390</v>
      </c>
      <c r="C1618" s="50">
        <v>45292</v>
      </c>
      <c r="D1618" s="44">
        <v>22024003303</v>
      </c>
      <c r="E1618" s="45" t="s">
        <v>1198</v>
      </c>
      <c r="F1618" s="51">
        <v>83.85</v>
      </c>
      <c r="G1618" s="45" t="s">
        <v>337</v>
      </c>
      <c r="H1618" s="45" t="s">
        <v>2267</v>
      </c>
      <c r="I1618" s="44">
        <v>220</v>
      </c>
      <c r="J1618" s="45" t="s">
        <v>398</v>
      </c>
      <c r="K1618" s="45" t="s">
        <v>398</v>
      </c>
      <c r="L1618" s="45" t="s">
        <v>399</v>
      </c>
      <c r="M1618" s="45" t="s">
        <v>395</v>
      </c>
      <c r="N1618" s="45" t="s">
        <v>396</v>
      </c>
      <c r="O1618" s="52" t="s">
        <v>321</v>
      </c>
      <c r="P1618" s="63" t="s">
        <v>276</v>
      </c>
      <c r="Q1618" s="57" t="str">
        <f>MID(Tabla1[[#This Row],[Aplicación]],14,1)</f>
        <v>6</v>
      </c>
      <c r="R1618" s="35" t="s">
        <v>266</v>
      </c>
      <c r="S1618" s="57" t="str">
        <f>MID(Tabla1[[#This Row],[Aplicación]],6,2)</f>
        <v>08</v>
      </c>
      <c r="T1618" s="54" t="str">
        <f>VLOOKUP(Tabla1[[#This Row],[AREA]],Hoja1!A:B,2,FALSE)</f>
        <v>08. Tráfico y movilidad</v>
      </c>
      <c r="U1618" s="57" t="str">
        <f>MID(Tabla1[[#This Row],[Aplicación]],9,4)</f>
        <v>1651</v>
      </c>
      <c r="V1618" s="54" t="str">
        <f>VLOOKUP(Tabla1[[#This Row],[PROGRAMA]],Hoja1!A:B,2,FALSE)</f>
        <v>1651. Alumbrado público</v>
      </c>
      <c r="W1618" s="57" t="str">
        <f>MID(Tabla1[[#This Row],[Aplicación]],14,2)</f>
        <v>61</v>
      </c>
      <c r="X1618" s="57" t="str">
        <f>MID(Tabla1[[#This Row],[Aplicación]],14,6)</f>
        <v>619</v>
      </c>
    </row>
    <row r="1619" spans="1:24" hidden="1" x14ac:dyDescent="0.25">
      <c r="A1619" s="60">
        <v>220239000391</v>
      </c>
      <c r="B1619" s="43" t="s">
        <v>390</v>
      </c>
      <c r="C1619" s="61">
        <v>45292</v>
      </c>
      <c r="D1619" s="60">
        <v>22024003302</v>
      </c>
      <c r="E1619" s="43" t="s">
        <v>1198</v>
      </c>
      <c r="F1619" s="62">
        <v>47.92</v>
      </c>
      <c r="G1619" s="43" t="s">
        <v>337</v>
      </c>
      <c r="H1619" s="43" t="s">
        <v>2268</v>
      </c>
      <c r="I1619" s="60">
        <v>220</v>
      </c>
      <c r="J1619" s="43" t="s">
        <v>398</v>
      </c>
      <c r="K1619" s="43" t="s">
        <v>398</v>
      </c>
      <c r="L1619" s="43" t="s">
        <v>399</v>
      </c>
      <c r="M1619" s="43" t="s">
        <v>395</v>
      </c>
      <c r="N1619" s="43" t="s">
        <v>396</v>
      </c>
      <c r="O1619" s="52" t="s">
        <v>321</v>
      </c>
      <c r="P1619" s="63" t="s">
        <v>276</v>
      </c>
      <c r="Q1619" s="57" t="str">
        <f>MID(Tabla1[[#This Row],[Aplicación]],14,1)</f>
        <v>6</v>
      </c>
      <c r="R1619" s="35" t="s">
        <v>266</v>
      </c>
      <c r="S1619" s="57" t="str">
        <f>MID(Tabla1[[#This Row],[Aplicación]],6,2)</f>
        <v>08</v>
      </c>
      <c r="T1619" s="54" t="str">
        <f>VLOOKUP(Tabla1[[#This Row],[AREA]],Hoja1!A:B,2,FALSE)</f>
        <v>08. Tráfico y movilidad</v>
      </c>
      <c r="U1619" s="57" t="str">
        <f>MID(Tabla1[[#This Row],[Aplicación]],9,4)</f>
        <v>1651</v>
      </c>
      <c r="V1619" s="54" t="str">
        <f>VLOOKUP(Tabla1[[#This Row],[PROGRAMA]],Hoja1!A:B,2,FALSE)</f>
        <v>1651. Alumbrado público</v>
      </c>
      <c r="W1619" s="57" t="str">
        <f>MID(Tabla1[[#This Row],[Aplicación]],14,2)</f>
        <v>61</v>
      </c>
      <c r="X1619" s="57" t="str">
        <f>MID(Tabla1[[#This Row],[Aplicación]],14,6)</f>
        <v>619</v>
      </c>
    </row>
    <row r="1620" spans="1:24" hidden="1" x14ac:dyDescent="0.25">
      <c r="A1620" s="60">
        <v>220240003300</v>
      </c>
      <c r="B1620" s="43" t="s">
        <v>390</v>
      </c>
      <c r="C1620" s="61">
        <v>45344</v>
      </c>
      <c r="D1620" s="60">
        <v>22024000181</v>
      </c>
      <c r="E1620" s="43" t="s">
        <v>1208</v>
      </c>
      <c r="F1620" s="62">
        <v>7680.85</v>
      </c>
      <c r="G1620" s="43" t="s">
        <v>931</v>
      </c>
      <c r="H1620" s="43" t="s">
        <v>2273</v>
      </c>
      <c r="I1620" s="60">
        <v>220</v>
      </c>
      <c r="J1620" s="43" t="s">
        <v>932</v>
      </c>
      <c r="K1620" s="43" t="s">
        <v>410</v>
      </c>
      <c r="L1620" s="43" t="s">
        <v>399</v>
      </c>
      <c r="M1620" s="43" t="s">
        <v>395</v>
      </c>
      <c r="N1620" s="43" t="s">
        <v>396</v>
      </c>
      <c r="O1620" s="52" t="s">
        <v>325</v>
      </c>
      <c r="P1620" s="63" t="s">
        <v>276</v>
      </c>
      <c r="Q1620" s="57">
        <v>6</v>
      </c>
      <c r="R1620" s="35" t="s">
        <v>266</v>
      </c>
      <c r="S1620" s="57" t="str">
        <f>MID(Tabla1[[#This Row],[Aplicación]],6,2)</f>
        <v>07</v>
      </c>
      <c r="T1620" s="54" t="str">
        <f>VLOOKUP(Tabla1[[#This Row],[AREA]],Hoja1!A:B,2,FALSE)</f>
        <v>07. Medio ambiente</v>
      </c>
      <c r="U1620" s="57">
        <v>1711</v>
      </c>
      <c r="V1620" s="54" t="str">
        <f>VLOOKUP(Tabla1[[#This Row],[PROGRAMA]],Hoja1!A:B,2,FALSE)</f>
        <v>1711. Parques y jardines</v>
      </c>
      <c r="W1620" s="57">
        <v>61</v>
      </c>
      <c r="X1620" s="57">
        <v>610</v>
      </c>
    </row>
    <row r="1621" spans="1:24" hidden="1" x14ac:dyDescent="0.25">
      <c r="A1621" s="60">
        <v>220239000094</v>
      </c>
      <c r="B1621" s="43" t="s">
        <v>390</v>
      </c>
      <c r="C1621" s="61">
        <v>45292</v>
      </c>
      <c r="D1621" s="60">
        <v>22024003185</v>
      </c>
      <c r="E1621" s="43" t="s">
        <v>1254</v>
      </c>
      <c r="F1621" s="62">
        <v>4537.5</v>
      </c>
      <c r="G1621" s="43" t="s">
        <v>789</v>
      </c>
      <c r="H1621" s="43" t="s">
        <v>2282</v>
      </c>
      <c r="I1621" s="60">
        <v>220</v>
      </c>
      <c r="J1621" s="43" t="s">
        <v>699</v>
      </c>
      <c r="K1621" s="43" t="s">
        <v>398</v>
      </c>
      <c r="L1621" s="43" t="s">
        <v>399</v>
      </c>
      <c r="M1621" s="43" t="s">
        <v>395</v>
      </c>
      <c r="N1621" s="43" t="s">
        <v>396</v>
      </c>
      <c r="O1621" s="52" t="s">
        <v>325</v>
      </c>
      <c r="P1621" s="63" t="s">
        <v>276</v>
      </c>
      <c r="Q1621" s="57" t="str">
        <f>MID(Tabla1[[#This Row],[Aplicación]],14,1)</f>
        <v>6</v>
      </c>
      <c r="R1621" s="35" t="s">
        <v>266</v>
      </c>
      <c r="S1621" s="57" t="str">
        <f>MID(Tabla1[[#This Row],[Aplicación]],6,2)</f>
        <v>02</v>
      </c>
      <c r="T1621" s="54" t="str">
        <f>VLOOKUP(Tabla1[[#This Row],[AREA]],Hoja1!A:B,2,FALSE)</f>
        <v>02. Urbanismo y vivienda</v>
      </c>
      <c r="U1621" s="57" t="str">
        <f>MID(Tabla1[[#This Row],[Aplicación]],9,4)</f>
        <v>1511</v>
      </c>
      <c r="V1621" s="54" t="str">
        <f>VLOOKUP(Tabla1[[#This Row],[PROGRAMA]],Hoja1!A:B,2,FALSE)</f>
        <v>1511. Planficación y gestión del urbanismo</v>
      </c>
      <c r="W1621" s="57" t="str">
        <f>MID(Tabla1[[#This Row],[Aplicación]],14,2)</f>
        <v>60</v>
      </c>
      <c r="X1621" s="57" t="str">
        <f>MID(Tabla1[[#This Row],[Aplicación]],14,6)</f>
        <v>609</v>
      </c>
    </row>
    <row r="1622" spans="1:24" hidden="1" x14ac:dyDescent="0.25">
      <c r="A1622" s="44">
        <v>220239000195</v>
      </c>
      <c r="B1622" s="45" t="s">
        <v>390</v>
      </c>
      <c r="C1622" s="50">
        <v>45292</v>
      </c>
      <c r="D1622" s="44">
        <v>22024003131</v>
      </c>
      <c r="E1622" s="45" t="s">
        <v>1143</v>
      </c>
      <c r="F1622" s="51">
        <v>13250</v>
      </c>
      <c r="G1622" s="45" t="s">
        <v>337</v>
      </c>
      <c r="H1622" s="45" t="s">
        <v>787</v>
      </c>
      <c r="I1622" s="44">
        <v>220</v>
      </c>
      <c r="J1622" s="45" t="s">
        <v>398</v>
      </c>
      <c r="K1622" s="45" t="s">
        <v>398</v>
      </c>
      <c r="L1622" s="45" t="s">
        <v>399</v>
      </c>
      <c r="M1622" s="45" t="s">
        <v>395</v>
      </c>
      <c r="N1622" s="45" t="s">
        <v>396</v>
      </c>
      <c r="O1622" s="52" t="s">
        <v>321</v>
      </c>
      <c r="P1622" s="63" t="s">
        <v>276</v>
      </c>
      <c r="Q1622" s="57" t="str">
        <f>MID(Tabla1[[#This Row],[Aplicación]],14,1)</f>
        <v>6</v>
      </c>
      <c r="R1622" s="35" t="s">
        <v>266</v>
      </c>
      <c r="S1622" s="57" t="str">
        <f>MID(Tabla1[[#This Row],[Aplicación]],6,2)</f>
        <v>08</v>
      </c>
      <c r="T1622" s="54" t="str">
        <f>VLOOKUP(Tabla1[[#This Row],[AREA]],Hoja1!A:B,2,FALSE)</f>
        <v>08. Tráfico y movilidad</v>
      </c>
      <c r="U1622" s="57" t="str">
        <f>MID(Tabla1[[#This Row],[Aplicación]],9,4)</f>
        <v>1532</v>
      </c>
      <c r="V1622" s="54" t="str">
        <f>VLOOKUP(Tabla1[[#This Row],[PROGRAMA]],Hoja1!A:B,2,FALSE)</f>
        <v>1532. Pavimentación vias públicas y otros servicios urbanísticos</v>
      </c>
      <c r="W1622" s="57" t="str">
        <f>MID(Tabla1[[#This Row],[Aplicación]],14,2)</f>
        <v>61</v>
      </c>
      <c r="X1622" s="57" t="str">
        <f>MID(Tabla1[[#This Row],[Aplicación]],14,6)</f>
        <v>619</v>
      </c>
    </row>
    <row r="1623" spans="1:24" hidden="1" x14ac:dyDescent="0.25">
      <c r="A1623" s="53">
        <v>220239000196</v>
      </c>
      <c r="B1623" s="45" t="s">
        <v>390</v>
      </c>
      <c r="C1623" s="50">
        <v>45292</v>
      </c>
      <c r="D1623" s="44">
        <v>22024003132</v>
      </c>
      <c r="E1623" s="45" t="s">
        <v>1143</v>
      </c>
      <c r="F1623" s="51">
        <v>1000</v>
      </c>
      <c r="G1623" s="45" t="s">
        <v>337</v>
      </c>
      <c r="H1623" s="45" t="s">
        <v>788</v>
      </c>
      <c r="I1623" s="44">
        <v>220</v>
      </c>
      <c r="J1623" s="45" t="s">
        <v>398</v>
      </c>
      <c r="K1623" s="45" t="s">
        <v>398</v>
      </c>
      <c r="L1623" s="45" t="s">
        <v>399</v>
      </c>
      <c r="M1623" s="45" t="s">
        <v>395</v>
      </c>
      <c r="N1623" s="45" t="s">
        <v>396</v>
      </c>
      <c r="O1623" s="52" t="s">
        <v>321</v>
      </c>
      <c r="P1623" s="63" t="s">
        <v>276</v>
      </c>
      <c r="Q1623" s="57" t="str">
        <f>MID(Tabla1[[#This Row],[Aplicación]],14,1)</f>
        <v>6</v>
      </c>
      <c r="R1623" s="35" t="s">
        <v>266</v>
      </c>
      <c r="S1623" s="57" t="str">
        <f>MID(Tabla1[[#This Row],[Aplicación]],6,2)</f>
        <v>08</v>
      </c>
      <c r="T1623" s="54" t="str">
        <f>VLOOKUP(Tabla1[[#This Row],[AREA]],Hoja1!A:B,2,FALSE)</f>
        <v>08. Tráfico y movilidad</v>
      </c>
      <c r="U1623" s="57" t="str">
        <f>MID(Tabla1[[#This Row],[Aplicación]],9,4)</f>
        <v>1532</v>
      </c>
      <c r="V1623" s="54" t="str">
        <f>VLOOKUP(Tabla1[[#This Row],[PROGRAMA]],Hoja1!A:B,2,FALSE)</f>
        <v>1532. Pavimentación vias públicas y otros servicios urbanísticos</v>
      </c>
      <c r="W1623" s="57" t="str">
        <f>MID(Tabla1[[#This Row],[Aplicación]],14,2)</f>
        <v>61</v>
      </c>
      <c r="X1623" s="57" t="str">
        <f>MID(Tabla1[[#This Row],[Aplicación]],14,6)</f>
        <v>619</v>
      </c>
    </row>
    <row r="1624" spans="1:24" hidden="1" x14ac:dyDescent="0.25">
      <c r="A1624" s="53">
        <v>220239000246</v>
      </c>
      <c r="B1624" s="45" t="s">
        <v>390</v>
      </c>
      <c r="C1624" s="50">
        <v>45292</v>
      </c>
      <c r="D1624" s="44">
        <v>22024003440</v>
      </c>
      <c r="E1624" s="45" t="s">
        <v>1267</v>
      </c>
      <c r="F1624" s="51">
        <v>20401.21</v>
      </c>
      <c r="G1624" s="45" t="s">
        <v>544</v>
      </c>
      <c r="H1624" s="45" t="s">
        <v>2293</v>
      </c>
      <c r="I1624" s="44">
        <v>220</v>
      </c>
      <c r="J1624" s="45" t="s">
        <v>546</v>
      </c>
      <c r="K1624" s="45" t="s">
        <v>547</v>
      </c>
      <c r="L1624" s="45" t="s">
        <v>413</v>
      </c>
      <c r="M1624" s="45" t="s">
        <v>395</v>
      </c>
      <c r="N1624" s="45" t="s">
        <v>396</v>
      </c>
      <c r="O1624" s="52" t="s">
        <v>321</v>
      </c>
      <c r="P1624" s="63" t="s">
        <v>276</v>
      </c>
      <c r="Q1624" s="57" t="str">
        <f>MID(Tabla1[[#This Row],[Aplicación]],14,1)</f>
        <v>6</v>
      </c>
      <c r="R1624" s="35" t="s">
        <v>266</v>
      </c>
      <c r="S1624" s="57" t="str">
        <f>MID(Tabla1[[#This Row],[Aplicación]],6,2)</f>
        <v>11</v>
      </c>
      <c r="T1624" s="54" t="str">
        <f>VLOOKUP(Tabla1[[#This Row],[AREA]],Hoja1!A:B,2,FALSE)</f>
        <v>11. Salud pública y seguridad ciudadana</v>
      </c>
      <c r="U1624" s="57" t="str">
        <f>MID(Tabla1[[#This Row],[Aplicación]],9,4)</f>
        <v>1321</v>
      </c>
      <c r="V1624" s="54" t="str">
        <f>VLOOKUP(Tabla1[[#This Row],[PROGRAMA]],Hoja1!A:B,2,FALSE)</f>
        <v>1321. Policía municipal</v>
      </c>
      <c r="W1624" s="57" t="str">
        <f>MID(Tabla1[[#This Row],[Aplicación]],14,2)</f>
        <v>64</v>
      </c>
      <c r="X1624" s="57" t="str">
        <f>MID(Tabla1[[#This Row],[Aplicación]],14,6)</f>
        <v>641</v>
      </c>
    </row>
    <row r="1625" spans="1:24" hidden="1" x14ac:dyDescent="0.25">
      <c r="A1625" s="60">
        <v>220239000356</v>
      </c>
      <c r="B1625" s="43" t="s">
        <v>390</v>
      </c>
      <c r="C1625" s="61">
        <v>45292</v>
      </c>
      <c r="D1625" s="60">
        <v>22024003299</v>
      </c>
      <c r="E1625" s="43" t="s">
        <v>1198</v>
      </c>
      <c r="F1625" s="62">
        <v>25575.21</v>
      </c>
      <c r="G1625" s="43" t="s">
        <v>69</v>
      </c>
      <c r="H1625" s="43" t="s">
        <v>2299</v>
      </c>
      <c r="I1625" s="60">
        <v>220</v>
      </c>
      <c r="J1625" s="43" t="s">
        <v>398</v>
      </c>
      <c r="K1625" s="43" t="s">
        <v>398</v>
      </c>
      <c r="L1625" s="43" t="s">
        <v>399</v>
      </c>
      <c r="M1625" s="43" t="s">
        <v>395</v>
      </c>
      <c r="N1625" s="43" t="s">
        <v>396</v>
      </c>
      <c r="O1625" s="52" t="s">
        <v>321</v>
      </c>
      <c r="P1625" s="63" t="s">
        <v>276</v>
      </c>
      <c r="Q1625" s="57" t="str">
        <f>MID(Tabla1[[#This Row],[Aplicación]],14,1)</f>
        <v>6</v>
      </c>
      <c r="R1625" s="35" t="s">
        <v>266</v>
      </c>
      <c r="S1625" s="57" t="str">
        <f>MID(Tabla1[[#This Row],[Aplicación]],6,2)</f>
        <v>08</v>
      </c>
      <c r="T1625" s="54" t="str">
        <f>VLOOKUP(Tabla1[[#This Row],[AREA]],Hoja1!A:B,2,FALSE)</f>
        <v>08. Tráfico y movilidad</v>
      </c>
      <c r="U1625" s="57" t="str">
        <f>MID(Tabla1[[#This Row],[Aplicación]],9,4)</f>
        <v>1651</v>
      </c>
      <c r="V1625" s="54" t="str">
        <f>VLOOKUP(Tabla1[[#This Row],[PROGRAMA]],Hoja1!A:B,2,FALSE)</f>
        <v>1651. Alumbrado público</v>
      </c>
      <c r="W1625" s="57" t="str">
        <f>MID(Tabla1[[#This Row],[Aplicación]],14,2)</f>
        <v>61</v>
      </c>
      <c r="X1625" s="57" t="str">
        <f>MID(Tabla1[[#This Row],[Aplicación]],14,6)</f>
        <v>619</v>
      </c>
    </row>
    <row r="1626" spans="1:24" hidden="1" x14ac:dyDescent="0.25">
      <c r="A1626" s="60">
        <v>220239000357</v>
      </c>
      <c r="B1626" s="43" t="s">
        <v>390</v>
      </c>
      <c r="C1626" s="61">
        <v>45292</v>
      </c>
      <c r="D1626" s="60">
        <v>22024003300</v>
      </c>
      <c r="E1626" s="43" t="s">
        <v>1198</v>
      </c>
      <c r="F1626" s="62">
        <v>44756.61</v>
      </c>
      <c r="G1626" s="43" t="s">
        <v>527</v>
      </c>
      <c r="H1626" s="43" t="s">
        <v>1037</v>
      </c>
      <c r="I1626" s="60">
        <v>220</v>
      </c>
      <c r="J1626" s="43" t="s">
        <v>393</v>
      </c>
      <c r="K1626" s="43" t="s">
        <v>393</v>
      </c>
      <c r="L1626" s="43" t="s">
        <v>399</v>
      </c>
      <c r="M1626" s="43" t="s">
        <v>395</v>
      </c>
      <c r="N1626" s="43" t="s">
        <v>396</v>
      </c>
      <c r="O1626" s="52" t="s">
        <v>321</v>
      </c>
      <c r="P1626" s="63" t="s">
        <v>276</v>
      </c>
      <c r="Q1626" s="57" t="str">
        <f>MID(Tabla1[[#This Row],[Aplicación]],14,1)</f>
        <v>6</v>
      </c>
      <c r="R1626" s="35" t="s">
        <v>266</v>
      </c>
      <c r="S1626" s="57" t="str">
        <f>MID(Tabla1[[#This Row],[Aplicación]],6,2)</f>
        <v>08</v>
      </c>
      <c r="T1626" s="54" t="str">
        <f>VLOOKUP(Tabla1[[#This Row],[AREA]],Hoja1!A:B,2,FALSE)</f>
        <v>08. Tráfico y movilidad</v>
      </c>
      <c r="U1626" s="57" t="str">
        <f>MID(Tabla1[[#This Row],[Aplicación]],9,4)</f>
        <v>1651</v>
      </c>
      <c r="V1626" s="54" t="str">
        <f>VLOOKUP(Tabla1[[#This Row],[PROGRAMA]],Hoja1!A:B,2,FALSE)</f>
        <v>1651. Alumbrado público</v>
      </c>
      <c r="W1626" s="57" t="str">
        <f>MID(Tabla1[[#This Row],[Aplicación]],14,2)</f>
        <v>61</v>
      </c>
      <c r="X1626" s="57" t="str">
        <f>MID(Tabla1[[#This Row],[Aplicación]],14,6)</f>
        <v>619</v>
      </c>
    </row>
    <row r="1627" spans="1:24" hidden="1" x14ac:dyDescent="0.25">
      <c r="A1627" s="60">
        <v>220239000451</v>
      </c>
      <c r="B1627" s="43" t="s">
        <v>390</v>
      </c>
      <c r="C1627" s="61">
        <v>45292</v>
      </c>
      <c r="D1627" s="60">
        <v>22024003208</v>
      </c>
      <c r="E1627" s="43" t="s">
        <v>1249</v>
      </c>
      <c r="F1627" s="62">
        <v>30934.43</v>
      </c>
      <c r="G1627" s="43" t="s">
        <v>1045</v>
      </c>
      <c r="H1627" s="43" t="s">
        <v>1051</v>
      </c>
      <c r="I1627" s="60">
        <v>220</v>
      </c>
      <c r="J1627" s="43" t="s">
        <v>537</v>
      </c>
      <c r="K1627" s="43" t="s">
        <v>537</v>
      </c>
      <c r="L1627" s="43" t="s">
        <v>399</v>
      </c>
      <c r="M1627" s="43" t="s">
        <v>395</v>
      </c>
      <c r="N1627" s="43" t="s">
        <v>396</v>
      </c>
      <c r="O1627" s="52" t="s">
        <v>321</v>
      </c>
      <c r="P1627" s="63" t="s">
        <v>276</v>
      </c>
      <c r="Q1627" s="57" t="str">
        <f>MID(Tabla1[[#This Row],[Aplicación]],14,1)</f>
        <v>6</v>
      </c>
      <c r="R1627" s="35" t="s">
        <v>266</v>
      </c>
      <c r="S1627" s="57" t="str">
        <f>MID(Tabla1[[#This Row],[Aplicación]],6,2)</f>
        <v>11</v>
      </c>
      <c r="T1627" s="54" t="str">
        <f>VLOOKUP(Tabla1[[#This Row],[AREA]],Hoja1!A:B,2,FALSE)</f>
        <v>11. Salud pública y seguridad ciudadana</v>
      </c>
      <c r="U1627" s="57" t="str">
        <f>MID(Tabla1[[#This Row],[Aplicación]],9,4)</f>
        <v>1361</v>
      </c>
      <c r="V1627" s="54" t="str">
        <f>VLOOKUP(Tabla1[[#This Row],[PROGRAMA]],Hoja1!A:B,2,FALSE)</f>
        <v>1361. Prevención y extinción de incencios</v>
      </c>
      <c r="W1627" s="57" t="str">
        <f>MID(Tabla1[[#This Row],[Aplicación]],14,2)</f>
        <v>62</v>
      </c>
      <c r="X1627" s="57" t="str">
        <f>MID(Tabla1[[#This Row],[Aplicación]],14,6)</f>
        <v>626</v>
      </c>
    </row>
    <row r="1628" spans="1:24" hidden="1" x14ac:dyDescent="0.25">
      <c r="A1628" s="60">
        <v>220240006273</v>
      </c>
      <c r="B1628" s="43" t="s">
        <v>390</v>
      </c>
      <c r="C1628" s="61">
        <v>45364</v>
      </c>
      <c r="D1628" s="60">
        <v>22024003214</v>
      </c>
      <c r="E1628" s="43" t="s">
        <v>1229</v>
      </c>
      <c r="F1628" s="62">
        <v>1128.0999999999999</v>
      </c>
      <c r="G1628" s="43" t="s">
        <v>300</v>
      </c>
      <c r="H1628" s="43" t="s">
        <v>2316</v>
      </c>
      <c r="I1628" s="60">
        <v>220</v>
      </c>
      <c r="J1628" s="43" t="s">
        <v>398</v>
      </c>
      <c r="K1628" s="43" t="s">
        <v>398</v>
      </c>
      <c r="L1628" s="43" t="s">
        <v>399</v>
      </c>
      <c r="M1628" s="43" t="s">
        <v>395</v>
      </c>
      <c r="N1628" s="43" t="s">
        <v>396</v>
      </c>
      <c r="O1628" s="52" t="s">
        <v>325</v>
      </c>
      <c r="P1628" s="63" t="s">
        <v>276</v>
      </c>
      <c r="Q1628" s="57">
        <v>6</v>
      </c>
      <c r="R1628" s="35" t="s">
        <v>266</v>
      </c>
      <c r="S1628" s="57" t="str">
        <f>MID(Tabla1[[#This Row],[Aplicación]],6,2)</f>
        <v>07</v>
      </c>
      <c r="T1628" s="54" t="str">
        <f>VLOOKUP(Tabla1[[#This Row],[AREA]],Hoja1!A:B,2,FALSE)</f>
        <v>07. Medio ambiente</v>
      </c>
      <c r="U1628" s="57">
        <v>1721</v>
      </c>
      <c r="V1628" s="54" t="str">
        <f>VLOOKUP(Tabla1[[#This Row],[PROGRAMA]],Hoja1!A:B,2,FALSE)</f>
        <v>1721. Protección del medio ambiente</v>
      </c>
      <c r="W1628" s="57">
        <v>62</v>
      </c>
      <c r="X1628" s="57">
        <v>623</v>
      </c>
    </row>
    <row r="1629" spans="1:24" hidden="1" x14ac:dyDescent="0.25">
      <c r="A1629" s="60">
        <v>220239000263</v>
      </c>
      <c r="B1629" s="43" t="s">
        <v>390</v>
      </c>
      <c r="C1629" s="61">
        <v>45292</v>
      </c>
      <c r="D1629" s="60">
        <v>22024003154</v>
      </c>
      <c r="E1629" s="43" t="s">
        <v>1239</v>
      </c>
      <c r="F1629" s="62">
        <v>45375</v>
      </c>
      <c r="G1629" s="43" t="s">
        <v>580</v>
      </c>
      <c r="H1629" s="43" t="s">
        <v>1020</v>
      </c>
      <c r="I1629" s="60">
        <v>220</v>
      </c>
      <c r="J1629" s="43" t="s">
        <v>581</v>
      </c>
      <c r="K1629" s="43" t="s">
        <v>393</v>
      </c>
      <c r="L1629" s="43" t="s">
        <v>413</v>
      </c>
      <c r="M1629" s="43" t="s">
        <v>395</v>
      </c>
      <c r="N1629" s="43" t="s">
        <v>396</v>
      </c>
      <c r="O1629" s="52" t="s">
        <v>321</v>
      </c>
      <c r="P1629" s="63" t="s">
        <v>276</v>
      </c>
      <c r="Q1629" s="57" t="str">
        <f>MID(Tabla1[[#This Row],[Aplicación]],14,1)</f>
        <v>6</v>
      </c>
      <c r="R1629" s="35" t="s">
        <v>266</v>
      </c>
      <c r="S1629" s="57" t="str">
        <f>MID(Tabla1[[#This Row],[Aplicación]],6,2)</f>
        <v>04</v>
      </c>
      <c r="T1629" s="54" t="str">
        <f>VLOOKUP(Tabla1[[#This Row],[AREA]],Hoja1!A:B,2,FALSE)</f>
        <v>04. Hacienda, personal y modernización administrativa</v>
      </c>
      <c r="U1629" s="57" t="str">
        <f>MID(Tabla1[[#This Row],[Aplicación]],9,4)</f>
        <v>9204</v>
      </c>
      <c r="V1629" s="54" t="str">
        <f>VLOOKUP(Tabla1[[#This Row],[PROGRAMA]],Hoja1!A:B,2,FALSE)</f>
        <v>9204. Tecnologías de la información y comunicación</v>
      </c>
      <c r="W1629" s="57" t="str">
        <f>MID(Tabla1[[#This Row],[Aplicación]],14,2)</f>
        <v>62</v>
      </c>
      <c r="X1629" s="57" t="str">
        <f>MID(Tabla1[[#This Row],[Aplicación]],14,6)</f>
        <v>626</v>
      </c>
    </row>
    <row r="1630" spans="1:24" hidden="1" x14ac:dyDescent="0.25">
      <c r="A1630" s="60">
        <v>220230050423</v>
      </c>
      <c r="B1630" s="43" t="s">
        <v>390</v>
      </c>
      <c r="C1630" s="61">
        <v>45350</v>
      </c>
      <c r="D1630" s="60">
        <v>22023006016</v>
      </c>
      <c r="E1630" s="43" t="s">
        <v>1195</v>
      </c>
      <c r="F1630" s="62">
        <v>1107</v>
      </c>
      <c r="G1630" s="43" t="s">
        <v>636</v>
      </c>
      <c r="H1630" s="43" t="s">
        <v>2323</v>
      </c>
      <c r="I1630" s="60">
        <v>220</v>
      </c>
      <c r="J1630" s="43" t="s">
        <v>637</v>
      </c>
      <c r="K1630" s="43" t="s">
        <v>537</v>
      </c>
      <c r="L1630" s="43" t="s">
        <v>399</v>
      </c>
      <c r="M1630" s="43" t="s">
        <v>395</v>
      </c>
      <c r="N1630" s="43" t="s">
        <v>396</v>
      </c>
      <c r="O1630" s="52" t="s">
        <v>325</v>
      </c>
      <c r="P1630" s="63" t="s">
        <v>276</v>
      </c>
      <c r="Q1630" s="57">
        <v>6</v>
      </c>
      <c r="R1630" s="35" t="s">
        <v>266</v>
      </c>
      <c r="S1630" s="57" t="str">
        <f>MID(Tabla1[[#This Row],[Aplicación]],6,2)</f>
        <v>10</v>
      </c>
      <c r="T1630" s="54" t="str">
        <f>VLOOKUP(Tabla1[[#This Row],[AREA]],Hoja1!A:B,2,FALSE)</f>
        <v>10. Personas mayores, familia y servicios sociales</v>
      </c>
      <c r="U1630" s="57">
        <v>2314</v>
      </c>
      <c r="V1630" s="54" t="str">
        <f>VLOOKUP(Tabla1[[#This Row],[PROGRAMA]],Hoja1!A:B,2,FALSE)</f>
        <v>2314. Centro de programas juveniles</v>
      </c>
      <c r="W1630" s="57">
        <v>63</v>
      </c>
      <c r="X1630" s="57">
        <v>632</v>
      </c>
    </row>
    <row r="1631" spans="1:24" hidden="1" x14ac:dyDescent="0.25">
      <c r="A1631" s="60">
        <v>220239000534</v>
      </c>
      <c r="B1631" s="43" t="s">
        <v>390</v>
      </c>
      <c r="C1631" s="61">
        <v>45292</v>
      </c>
      <c r="D1631" s="60">
        <v>22024003056</v>
      </c>
      <c r="E1631" s="43" t="s">
        <v>1224</v>
      </c>
      <c r="F1631" s="62">
        <v>43173.38</v>
      </c>
      <c r="G1631" s="43" t="s">
        <v>2378</v>
      </c>
      <c r="H1631" s="43" t="s">
        <v>2379</v>
      </c>
      <c r="I1631" s="60">
        <v>220</v>
      </c>
      <c r="J1631" s="43" t="s">
        <v>398</v>
      </c>
      <c r="K1631" s="43" t="s">
        <v>398</v>
      </c>
      <c r="L1631" s="43" t="s">
        <v>401</v>
      </c>
      <c r="M1631" s="43" t="s">
        <v>395</v>
      </c>
      <c r="N1631" s="43" t="s">
        <v>433</v>
      </c>
      <c r="O1631" s="52" t="s">
        <v>321</v>
      </c>
      <c r="P1631" s="63" t="s">
        <v>276</v>
      </c>
      <c r="Q1631" s="57" t="str">
        <f>MID(Tabla1[[#This Row],[Aplicación]],14,1)</f>
        <v>6</v>
      </c>
      <c r="R1631" s="35" t="s">
        <v>266</v>
      </c>
      <c r="S1631" s="57" t="str">
        <f>MID(Tabla1[[#This Row],[Aplicación]],6,2)</f>
        <v>06</v>
      </c>
      <c r="T1631" s="54" t="str">
        <f>VLOOKUP(Tabla1[[#This Row],[AREA]],Hoja1!A:B,2,FALSE)</f>
        <v>06. Educación y cultura</v>
      </c>
      <c r="U1631" s="57" t="str">
        <f>MID(Tabla1[[#This Row],[Aplicación]],9,4)</f>
        <v>3232</v>
      </c>
      <c r="V1631" s="54" t="str">
        <f>VLOOKUP(Tabla1[[#This Row],[PROGRAMA]],Hoja1!A:B,2,FALSE)</f>
        <v>3232. Conservación y mantenimiento centros educación infantil y primaria</v>
      </c>
      <c r="W1631" s="57" t="str">
        <f>MID(Tabla1[[#This Row],[Aplicación]],14,2)</f>
        <v>63</v>
      </c>
      <c r="X1631" s="57" t="str">
        <f>MID(Tabla1[[#This Row],[Aplicación]],14,6)</f>
        <v>632</v>
      </c>
    </row>
    <row r="1632" spans="1:24" hidden="1" x14ac:dyDescent="0.25">
      <c r="A1632" s="60">
        <v>220230046220</v>
      </c>
      <c r="B1632" s="43" t="s">
        <v>390</v>
      </c>
      <c r="C1632" s="61">
        <v>45350</v>
      </c>
      <c r="D1632" s="60">
        <v>22023006014</v>
      </c>
      <c r="E1632" s="43" t="s">
        <v>1195</v>
      </c>
      <c r="F1632" s="62">
        <v>833.22</v>
      </c>
      <c r="G1632" s="43" t="s">
        <v>300</v>
      </c>
      <c r="H1632" s="43" t="s">
        <v>2382</v>
      </c>
      <c r="I1632" s="60">
        <v>220</v>
      </c>
      <c r="J1632" s="43" t="s">
        <v>398</v>
      </c>
      <c r="K1632" s="43" t="s">
        <v>398</v>
      </c>
      <c r="L1632" s="43" t="s">
        <v>399</v>
      </c>
      <c r="M1632" s="43" t="s">
        <v>395</v>
      </c>
      <c r="N1632" s="43" t="s">
        <v>396</v>
      </c>
      <c r="O1632" s="52" t="s">
        <v>325</v>
      </c>
      <c r="P1632" s="63" t="s">
        <v>276</v>
      </c>
      <c r="Q1632" s="57">
        <v>6</v>
      </c>
      <c r="R1632" s="35" t="s">
        <v>266</v>
      </c>
      <c r="S1632" s="57" t="str">
        <f>MID(Tabla1[[#This Row],[Aplicación]],6,2)</f>
        <v>10</v>
      </c>
      <c r="T1632" s="54" t="str">
        <f>VLOOKUP(Tabla1[[#This Row],[AREA]],Hoja1!A:B,2,FALSE)</f>
        <v>10. Personas mayores, familia y servicios sociales</v>
      </c>
      <c r="U1632" s="57">
        <v>2314</v>
      </c>
      <c r="V1632" s="54" t="str">
        <f>VLOOKUP(Tabla1[[#This Row],[PROGRAMA]],Hoja1!A:B,2,FALSE)</f>
        <v>2314. Centro de programas juveniles</v>
      </c>
      <c r="W1632" s="57">
        <v>63</v>
      </c>
      <c r="X1632" s="57">
        <v>632</v>
      </c>
    </row>
    <row r="1633" spans="1:24" hidden="1" x14ac:dyDescent="0.25">
      <c r="A1633" s="60">
        <v>220240003320</v>
      </c>
      <c r="B1633" s="43" t="s">
        <v>390</v>
      </c>
      <c r="C1633" s="61">
        <v>45345</v>
      </c>
      <c r="D1633" s="60">
        <v>22024001645</v>
      </c>
      <c r="E1633" s="43" t="s">
        <v>1422</v>
      </c>
      <c r="F1633" s="62">
        <v>2613.6</v>
      </c>
      <c r="G1633" s="43" t="s">
        <v>2393</v>
      </c>
      <c r="H1633" s="43" t="s">
        <v>2394</v>
      </c>
      <c r="I1633" s="60">
        <v>220</v>
      </c>
      <c r="J1633" s="43" t="s">
        <v>684</v>
      </c>
      <c r="K1633" s="43" t="s">
        <v>398</v>
      </c>
      <c r="L1633" s="43" t="s">
        <v>401</v>
      </c>
      <c r="M1633" s="43" t="s">
        <v>585</v>
      </c>
      <c r="N1633" s="43" t="s">
        <v>539</v>
      </c>
      <c r="O1633" s="52" t="s">
        <v>326</v>
      </c>
      <c r="P1633" s="63" t="s">
        <v>276</v>
      </c>
      <c r="Q1633" s="57" t="str">
        <f>MID(Tabla1[[#This Row],[Aplicación]],14,1)</f>
        <v>6</v>
      </c>
      <c r="R1633" s="35" t="s">
        <v>266</v>
      </c>
      <c r="S1633" s="57" t="str">
        <f>MID(Tabla1[[#This Row],[Aplicación]],6,2)</f>
        <v>11</v>
      </c>
      <c r="T1633" s="54" t="str">
        <f>VLOOKUP(Tabla1[[#This Row],[AREA]],Hoja1!A:B,2,FALSE)</f>
        <v>11. Salud pública y seguridad ciudadana</v>
      </c>
      <c r="U1633" s="57" t="str">
        <f>MID(Tabla1[[#This Row],[Aplicación]],9,4)</f>
        <v>3111</v>
      </c>
      <c r="V1633" s="54" t="str">
        <f>VLOOKUP(Tabla1[[#This Row],[PROGRAMA]],Hoja1!A:B,2,FALSE)</f>
        <v>3111. Protección de la salubridad pública</v>
      </c>
      <c r="W1633" s="57" t="str">
        <f>MID(Tabla1[[#This Row],[Aplicación]],14,2)</f>
        <v>63</v>
      </c>
      <c r="X1633" s="57" t="str">
        <f>MID(Tabla1[[#This Row],[Aplicación]],14,6)</f>
        <v>632</v>
      </c>
    </row>
    <row r="1634" spans="1:24" hidden="1" x14ac:dyDescent="0.25">
      <c r="A1634" s="60">
        <v>220239000603</v>
      </c>
      <c r="B1634" s="43" t="s">
        <v>390</v>
      </c>
      <c r="C1634" s="61">
        <v>45292</v>
      </c>
      <c r="D1634" s="60">
        <v>22024003167</v>
      </c>
      <c r="E1634" s="43" t="s">
        <v>1221</v>
      </c>
      <c r="F1634" s="62">
        <v>39660</v>
      </c>
      <c r="G1634" s="43" t="s">
        <v>1101</v>
      </c>
      <c r="H1634" s="43" t="s">
        <v>1102</v>
      </c>
      <c r="I1634" s="60">
        <v>220</v>
      </c>
      <c r="J1634" s="43" t="s">
        <v>393</v>
      </c>
      <c r="K1634" s="43" t="s">
        <v>393</v>
      </c>
      <c r="L1634" s="43" t="s">
        <v>413</v>
      </c>
      <c r="M1634" s="43" t="s">
        <v>395</v>
      </c>
      <c r="N1634" s="43" t="s">
        <v>433</v>
      </c>
      <c r="O1634" s="52" t="s">
        <v>321</v>
      </c>
      <c r="P1634" s="63" t="s">
        <v>276</v>
      </c>
      <c r="Q1634" s="57" t="str">
        <f>MID(Tabla1[[#This Row],[Aplicación]],14,1)</f>
        <v>6</v>
      </c>
      <c r="R1634" s="35" t="s">
        <v>266</v>
      </c>
      <c r="S1634" s="57" t="str">
        <f>MID(Tabla1[[#This Row],[Aplicación]],6,2)</f>
        <v>04</v>
      </c>
      <c r="T1634" s="54" t="str">
        <f>VLOOKUP(Tabla1[[#This Row],[AREA]],Hoja1!A:B,2,FALSE)</f>
        <v>04. Hacienda, personal y modernización administrativa</v>
      </c>
      <c r="U1634" s="57" t="str">
        <f>MID(Tabla1[[#This Row],[Aplicación]],9,4)</f>
        <v>9204</v>
      </c>
      <c r="V1634" s="54" t="str">
        <f>VLOOKUP(Tabla1[[#This Row],[PROGRAMA]],Hoja1!A:B,2,FALSE)</f>
        <v>9204. Tecnologías de la información y comunicación</v>
      </c>
      <c r="W1634" s="57" t="str">
        <f>MID(Tabla1[[#This Row],[Aplicación]],14,2)</f>
        <v>64</v>
      </c>
      <c r="X1634" s="57" t="str">
        <f>MID(Tabla1[[#This Row],[Aplicación]],14,6)</f>
        <v>641</v>
      </c>
    </row>
    <row r="1635" spans="1:24" hidden="1" x14ac:dyDescent="0.25">
      <c r="A1635" s="60">
        <v>220239000617</v>
      </c>
      <c r="B1635" s="43" t="s">
        <v>390</v>
      </c>
      <c r="C1635" s="61">
        <v>45292</v>
      </c>
      <c r="D1635" s="60">
        <v>22024003374</v>
      </c>
      <c r="E1635" s="43" t="s">
        <v>1143</v>
      </c>
      <c r="F1635" s="62">
        <v>2269.1999999999998</v>
      </c>
      <c r="G1635" s="43" t="s">
        <v>337</v>
      </c>
      <c r="H1635" s="43" t="s">
        <v>2408</v>
      </c>
      <c r="I1635" s="60">
        <v>220</v>
      </c>
      <c r="J1635" s="43" t="s">
        <v>398</v>
      </c>
      <c r="K1635" s="43" t="s">
        <v>398</v>
      </c>
      <c r="L1635" s="43" t="s">
        <v>399</v>
      </c>
      <c r="M1635" s="43" t="s">
        <v>395</v>
      </c>
      <c r="N1635" s="43" t="s">
        <v>433</v>
      </c>
      <c r="O1635" s="52" t="s">
        <v>321</v>
      </c>
      <c r="P1635" s="63" t="s">
        <v>276</v>
      </c>
      <c r="Q1635" s="57" t="str">
        <f>MID(Tabla1[[#This Row],[Aplicación]],14,1)</f>
        <v>6</v>
      </c>
      <c r="R1635" s="35" t="s">
        <v>266</v>
      </c>
      <c r="S1635" s="57" t="str">
        <f>MID(Tabla1[[#This Row],[Aplicación]],6,2)</f>
        <v>08</v>
      </c>
      <c r="T1635" s="54" t="str">
        <f>VLOOKUP(Tabla1[[#This Row],[AREA]],Hoja1!A:B,2,FALSE)</f>
        <v>08. Tráfico y movilidad</v>
      </c>
      <c r="U1635" s="57" t="str">
        <f>MID(Tabla1[[#This Row],[Aplicación]],9,4)</f>
        <v>1532</v>
      </c>
      <c r="V1635" s="54" t="str">
        <f>VLOOKUP(Tabla1[[#This Row],[PROGRAMA]],Hoja1!A:B,2,FALSE)</f>
        <v>1532. Pavimentación vias públicas y otros servicios urbanísticos</v>
      </c>
      <c r="W1635" s="57" t="str">
        <f>MID(Tabla1[[#This Row],[Aplicación]],14,2)</f>
        <v>61</v>
      </c>
      <c r="X1635" s="57" t="str">
        <f>MID(Tabla1[[#This Row],[Aplicación]],14,6)</f>
        <v>619</v>
      </c>
    </row>
    <row r="1636" spans="1:24" hidden="1" x14ac:dyDescent="0.25">
      <c r="A1636" s="60">
        <v>220239000621</v>
      </c>
      <c r="B1636" s="43" t="s">
        <v>390</v>
      </c>
      <c r="C1636" s="61">
        <v>45292</v>
      </c>
      <c r="D1636" s="60">
        <v>22024003169</v>
      </c>
      <c r="E1636" s="43" t="s">
        <v>1218</v>
      </c>
      <c r="F1636" s="62">
        <v>13573.84</v>
      </c>
      <c r="G1636" s="43" t="s">
        <v>1103</v>
      </c>
      <c r="H1636" s="43" t="s">
        <v>1104</v>
      </c>
      <c r="I1636" s="60">
        <v>220</v>
      </c>
      <c r="J1636" s="43" t="s">
        <v>486</v>
      </c>
      <c r="K1636" s="43" t="s">
        <v>486</v>
      </c>
      <c r="L1636" s="43" t="s">
        <v>413</v>
      </c>
      <c r="M1636" s="43" t="s">
        <v>395</v>
      </c>
      <c r="N1636" s="43" t="s">
        <v>396</v>
      </c>
      <c r="O1636" s="52" t="s">
        <v>321</v>
      </c>
      <c r="P1636" s="63" t="s">
        <v>276</v>
      </c>
      <c r="Q1636" s="57" t="str">
        <f>MID(Tabla1[[#This Row],[Aplicación]],14,1)</f>
        <v>6</v>
      </c>
      <c r="R1636" s="35" t="s">
        <v>266</v>
      </c>
      <c r="S1636" s="57" t="str">
        <f>MID(Tabla1[[#This Row],[Aplicación]],6,2)</f>
        <v>04</v>
      </c>
      <c r="T1636" s="54" t="str">
        <f>VLOOKUP(Tabla1[[#This Row],[AREA]],Hoja1!A:B,2,FALSE)</f>
        <v>04. Hacienda, personal y modernización administrativa</v>
      </c>
      <c r="U1636" s="57" t="str">
        <f>MID(Tabla1[[#This Row],[Aplicación]],9,4)</f>
        <v>9204</v>
      </c>
      <c r="V1636" s="54" t="str">
        <f>VLOOKUP(Tabla1[[#This Row],[PROGRAMA]],Hoja1!A:B,2,FALSE)</f>
        <v>9204. Tecnologías de la información y comunicación</v>
      </c>
      <c r="W1636" s="57" t="str">
        <f>MID(Tabla1[[#This Row],[Aplicación]],14,2)</f>
        <v>63</v>
      </c>
      <c r="X1636" s="57" t="str">
        <f>MID(Tabla1[[#This Row],[Aplicación]],14,6)</f>
        <v>636</v>
      </c>
    </row>
    <row r="1637" spans="1:24" hidden="1" x14ac:dyDescent="0.25">
      <c r="A1637" s="60">
        <v>220230071479</v>
      </c>
      <c r="B1637" s="43" t="s">
        <v>390</v>
      </c>
      <c r="C1637" s="61">
        <v>45350</v>
      </c>
      <c r="D1637" s="60">
        <v>22021007258</v>
      </c>
      <c r="E1637" s="43" t="s">
        <v>1148</v>
      </c>
      <c r="F1637" s="62">
        <v>682.28</v>
      </c>
      <c r="G1637" s="43" t="s">
        <v>636</v>
      </c>
      <c r="H1637" s="43" t="s">
        <v>1135</v>
      </c>
      <c r="I1637" s="60">
        <v>220</v>
      </c>
      <c r="J1637" s="43" t="s">
        <v>637</v>
      </c>
      <c r="K1637" s="43" t="s">
        <v>537</v>
      </c>
      <c r="L1637" s="43" t="s">
        <v>399</v>
      </c>
      <c r="M1637" s="43" t="s">
        <v>395</v>
      </c>
      <c r="N1637" s="43" t="s">
        <v>396</v>
      </c>
      <c r="O1637" s="52" t="s">
        <v>325</v>
      </c>
      <c r="P1637" s="63" t="s">
        <v>276</v>
      </c>
      <c r="Q1637" s="57" t="str">
        <f>MID(Tabla1[[#This Row],[Aplicación]],14,1)</f>
        <v>6</v>
      </c>
      <c r="R1637" s="35" t="s">
        <v>266</v>
      </c>
      <c r="S1637" s="57" t="str">
        <f>MID(Tabla1[[#This Row],[Aplicación]],6,2)</f>
        <v>03</v>
      </c>
      <c r="T1637" s="54" t="str">
        <f>VLOOKUP(Tabla1[[#This Row],[AREA]],Hoja1!A:B,2,FALSE)</f>
        <v>03. Participación ciudadana y deportes</v>
      </c>
      <c r="U1637" s="57" t="str">
        <f>MID(Tabla1[[#This Row],[Aplicación]],9,4)</f>
        <v>9241</v>
      </c>
      <c r="V1637" s="54" t="str">
        <f>VLOOKUP(Tabla1[[#This Row],[PROGRAMA]],Hoja1!A:B,2,FALSE)</f>
        <v>9241. Participación ciudadana</v>
      </c>
      <c r="W1637" s="57" t="str">
        <f>MID(Tabla1[[#This Row],[Aplicación]],14,2)</f>
        <v>63</v>
      </c>
      <c r="X1637" s="57" t="str">
        <f>MID(Tabla1[[#This Row],[Aplicación]],14,6)</f>
        <v>632</v>
      </c>
    </row>
    <row r="1638" spans="1:24" hidden="1" x14ac:dyDescent="0.25">
      <c r="A1638" s="60">
        <v>220230050422</v>
      </c>
      <c r="B1638" s="43" t="s">
        <v>390</v>
      </c>
      <c r="C1638" s="61">
        <v>45350</v>
      </c>
      <c r="D1638" s="60">
        <v>22023006015</v>
      </c>
      <c r="E1638" s="43" t="s">
        <v>1195</v>
      </c>
      <c r="F1638" s="62">
        <v>632</v>
      </c>
      <c r="G1638" s="43" t="s">
        <v>380</v>
      </c>
      <c r="H1638" s="43" t="s">
        <v>2422</v>
      </c>
      <c r="I1638" s="60">
        <v>220</v>
      </c>
      <c r="J1638" s="43" t="s">
        <v>571</v>
      </c>
      <c r="K1638" s="43" t="s">
        <v>571</v>
      </c>
      <c r="L1638" s="43" t="s">
        <v>399</v>
      </c>
      <c r="M1638" s="43" t="s">
        <v>395</v>
      </c>
      <c r="N1638" s="43" t="s">
        <v>396</v>
      </c>
      <c r="O1638" s="52" t="s">
        <v>325</v>
      </c>
      <c r="P1638" s="63" t="s">
        <v>276</v>
      </c>
      <c r="Q1638" s="57">
        <v>6</v>
      </c>
      <c r="R1638" s="35" t="s">
        <v>266</v>
      </c>
      <c r="S1638" s="57" t="str">
        <f>MID(Tabla1[[#This Row],[Aplicación]],6,2)</f>
        <v>10</v>
      </c>
      <c r="T1638" s="54" t="str">
        <f>VLOOKUP(Tabla1[[#This Row],[AREA]],Hoja1!A:B,2,FALSE)</f>
        <v>10. Personas mayores, familia y servicios sociales</v>
      </c>
      <c r="U1638" s="57">
        <v>2314</v>
      </c>
      <c r="V1638" s="54" t="str">
        <f>VLOOKUP(Tabla1[[#This Row],[PROGRAMA]],Hoja1!A:B,2,FALSE)</f>
        <v>2314. Centro de programas juveniles</v>
      </c>
      <c r="W1638" s="57">
        <v>63</v>
      </c>
      <c r="X1638" s="57">
        <v>632</v>
      </c>
    </row>
    <row r="1639" spans="1:24" hidden="1" x14ac:dyDescent="0.25">
      <c r="A1639" s="60">
        <v>220239000861</v>
      </c>
      <c r="B1639" s="43" t="s">
        <v>390</v>
      </c>
      <c r="C1639" s="61">
        <v>45292</v>
      </c>
      <c r="D1639" s="60">
        <v>22024003199</v>
      </c>
      <c r="E1639" s="43" t="s">
        <v>1149</v>
      </c>
      <c r="F1639" s="62">
        <v>466.24</v>
      </c>
      <c r="G1639" s="43" t="s">
        <v>337</v>
      </c>
      <c r="H1639" s="43" t="s">
        <v>2429</v>
      </c>
      <c r="I1639" s="60">
        <v>220</v>
      </c>
      <c r="J1639" s="43" t="s">
        <v>398</v>
      </c>
      <c r="K1639" s="43" t="s">
        <v>398</v>
      </c>
      <c r="L1639" s="43" t="s">
        <v>399</v>
      </c>
      <c r="M1639" s="43" t="s">
        <v>395</v>
      </c>
      <c r="N1639" s="43" t="s">
        <v>433</v>
      </c>
      <c r="O1639" s="52" t="s">
        <v>321</v>
      </c>
      <c r="P1639" s="63" t="s">
        <v>276</v>
      </c>
      <c r="Q1639" s="57" t="str">
        <f>MID(Tabla1[[#This Row],[Aplicación]],14,1)</f>
        <v>6</v>
      </c>
      <c r="R1639" s="35" t="s">
        <v>266</v>
      </c>
      <c r="S1639" s="57" t="str">
        <f>MID(Tabla1[[#This Row],[Aplicación]],6,2)</f>
        <v>08</v>
      </c>
      <c r="T1639" s="54" t="str">
        <f>VLOOKUP(Tabla1[[#This Row],[AREA]],Hoja1!A:B,2,FALSE)</f>
        <v>08. Tráfico y movilidad</v>
      </c>
      <c r="U1639" s="57" t="str">
        <f>MID(Tabla1[[#This Row],[Aplicación]],9,4)</f>
        <v>1341</v>
      </c>
      <c r="V1639" s="54" t="str">
        <f>VLOOKUP(Tabla1[[#This Row],[PROGRAMA]],Hoja1!A:B,2,FALSE)</f>
        <v>1341. Movilidad</v>
      </c>
      <c r="W1639" s="57" t="str">
        <f>MID(Tabla1[[#This Row],[Aplicación]],14,2)</f>
        <v>61</v>
      </c>
      <c r="X1639" s="57" t="str">
        <f>MID(Tabla1[[#This Row],[Aplicación]],14,6)</f>
        <v>619</v>
      </c>
    </row>
    <row r="1640" spans="1:24" hidden="1" x14ac:dyDescent="0.25">
      <c r="A1640" s="60">
        <v>220239000862</v>
      </c>
      <c r="B1640" s="43" t="s">
        <v>390</v>
      </c>
      <c r="C1640" s="61">
        <v>45292</v>
      </c>
      <c r="D1640" s="60">
        <v>22024003200</v>
      </c>
      <c r="E1640" s="43" t="s">
        <v>1149</v>
      </c>
      <c r="F1640" s="62">
        <v>1402.45</v>
      </c>
      <c r="G1640" s="43" t="s">
        <v>337</v>
      </c>
      <c r="H1640" s="43" t="s">
        <v>2430</v>
      </c>
      <c r="I1640" s="60">
        <v>220</v>
      </c>
      <c r="J1640" s="43" t="s">
        <v>398</v>
      </c>
      <c r="K1640" s="43" t="s">
        <v>398</v>
      </c>
      <c r="L1640" s="43" t="s">
        <v>399</v>
      </c>
      <c r="M1640" s="43" t="s">
        <v>395</v>
      </c>
      <c r="N1640" s="43" t="s">
        <v>433</v>
      </c>
      <c r="O1640" s="52" t="s">
        <v>321</v>
      </c>
      <c r="P1640" s="63" t="s">
        <v>276</v>
      </c>
      <c r="Q1640" s="57" t="str">
        <f>MID(Tabla1[[#This Row],[Aplicación]],14,1)</f>
        <v>6</v>
      </c>
      <c r="R1640" s="35" t="s">
        <v>266</v>
      </c>
      <c r="S1640" s="57" t="str">
        <f>MID(Tabla1[[#This Row],[Aplicación]],6,2)</f>
        <v>08</v>
      </c>
      <c r="T1640" s="54" t="str">
        <f>VLOOKUP(Tabla1[[#This Row],[AREA]],Hoja1!A:B,2,FALSE)</f>
        <v>08. Tráfico y movilidad</v>
      </c>
      <c r="U1640" s="57" t="str">
        <f>MID(Tabla1[[#This Row],[Aplicación]],9,4)</f>
        <v>1341</v>
      </c>
      <c r="V1640" s="54" t="str">
        <f>VLOOKUP(Tabla1[[#This Row],[PROGRAMA]],Hoja1!A:B,2,FALSE)</f>
        <v>1341. Movilidad</v>
      </c>
      <c r="W1640" s="57" t="str">
        <f>MID(Tabla1[[#This Row],[Aplicación]],14,2)</f>
        <v>61</v>
      </c>
      <c r="X1640" s="57" t="str">
        <f>MID(Tabla1[[#This Row],[Aplicación]],14,6)</f>
        <v>619</v>
      </c>
    </row>
    <row r="1641" spans="1:24" hidden="1" x14ac:dyDescent="0.25">
      <c r="A1641" s="60">
        <v>220240004867</v>
      </c>
      <c r="B1641" s="43" t="s">
        <v>702</v>
      </c>
      <c r="C1641" s="61">
        <v>45356</v>
      </c>
      <c r="D1641" s="60">
        <v>22024001576</v>
      </c>
      <c r="E1641" s="43" t="s">
        <v>1203</v>
      </c>
      <c r="F1641" s="62">
        <v>3867.05</v>
      </c>
      <c r="G1641" s="43" t="s">
        <v>380</v>
      </c>
      <c r="H1641" s="43" t="s">
        <v>2435</v>
      </c>
      <c r="I1641" s="60">
        <v>300</v>
      </c>
      <c r="J1641" s="43" t="s">
        <v>571</v>
      </c>
      <c r="K1641" s="43" t="s">
        <v>571</v>
      </c>
      <c r="L1641" s="43" t="s">
        <v>399</v>
      </c>
      <c r="M1641" s="43" t="s">
        <v>395</v>
      </c>
      <c r="N1641" s="43" t="s">
        <v>396</v>
      </c>
      <c r="O1641" s="52" t="s">
        <v>325</v>
      </c>
      <c r="P1641" s="63" t="s">
        <v>276</v>
      </c>
      <c r="Q1641" s="57">
        <v>6</v>
      </c>
      <c r="R1641" s="35" t="s">
        <v>266</v>
      </c>
      <c r="S1641" s="57" t="str">
        <f>MID(Tabla1[[#This Row],[Aplicación]],6,2)</f>
        <v>08</v>
      </c>
      <c r="T1641" s="54" t="str">
        <f>VLOOKUP(Tabla1[[#This Row],[AREA]],Hoja1!A:B,2,FALSE)</f>
        <v>08. Tráfico y movilidad</v>
      </c>
      <c r="U1641" s="57">
        <v>1532</v>
      </c>
      <c r="V1641" s="54" t="str">
        <f>VLOOKUP(Tabla1[[#This Row],[PROGRAMA]],Hoja1!A:B,2,FALSE)</f>
        <v>1532. Pavimentación vias públicas y otros servicios urbanísticos</v>
      </c>
      <c r="W1641" s="57">
        <v>61</v>
      </c>
      <c r="X1641" s="57">
        <v>619</v>
      </c>
    </row>
    <row r="1642" spans="1:24" hidden="1" x14ac:dyDescent="0.25">
      <c r="A1642" s="60">
        <v>220239000877</v>
      </c>
      <c r="B1642" s="43" t="s">
        <v>390</v>
      </c>
      <c r="C1642" s="61">
        <v>45292</v>
      </c>
      <c r="D1642" s="60">
        <v>22024001489</v>
      </c>
      <c r="E1642" s="43" t="s">
        <v>1203</v>
      </c>
      <c r="F1642" s="62">
        <v>2913.83</v>
      </c>
      <c r="G1642" s="43" t="s">
        <v>337</v>
      </c>
      <c r="H1642" s="43" t="s">
        <v>2519</v>
      </c>
      <c r="I1642" s="60">
        <v>220</v>
      </c>
      <c r="J1642" s="43" t="s">
        <v>398</v>
      </c>
      <c r="K1642" s="43" t="s">
        <v>398</v>
      </c>
      <c r="L1642" s="43" t="s">
        <v>399</v>
      </c>
      <c r="M1642" s="43" t="s">
        <v>395</v>
      </c>
      <c r="N1642" s="43" t="s">
        <v>396</v>
      </c>
      <c r="O1642" s="52" t="s">
        <v>321</v>
      </c>
      <c r="P1642" s="63" t="s">
        <v>276</v>
      </c>
      <c r="Q1642" s="57">
        <v>6</v>
      </c>
      <c r="R1642" s="35" t="s">
        <v>266</v>
      </c>
      <c r="S1642" s="57" t="str">
        <f>MID(Tabla1[[#This Row],[Aplicación]],6,2)</f>
        <v>08</v>
      </c>
      <c r="T1642" s="54" t="str">
        <f>VLOOKUP(Tabla1[[#This Row],[AREA]],Hoja1!A:B,2,FALSE)</f>
        <v>08. Tráfico y movilidad</v>
      </c>
      <c r="U1642" s="57">
        <v>1532</v>
      </c>
      <c r="V1642" s="54" t="str">
        <f>VLOOKUP(Tabla1[[#This Row],[PROGRAMA]],Hoja1!A:B,2,FALSE)</f>
        <v>1532. Pavimentación vias públicas y otros servicios urbanísticos</v>
      </c>
      <c r="W1642" s="57">
        <v>61</v>
      </c>
      <c r="X1642" s="57">
        <v>619</v>
      </c>
    </row>
    <row r="1643" spans="1:24" hidden="1" x14ac:dyDescent="0.25">
      <c r="A1643" s="60">
        <v>220239000264</v>
      </c>
      <c r="B1643" s="43" t="s">
        <v>390</v>
      </c>
      <c r="C1643" s="61">
        <v>45292</v>
      </c>
      <c r="D1643" s="60">
        <v>22024003155</v>
      </c>
      <c r="E1643" s="43" t="s">
        <v>1239</v>
      </c>
      <c r="F1643" s="62">
        <v>16335</v>
      </c>
      <c r="G1643" s="43" t="s">
        <v>844</v>
      </c>
      <c r="H1643" s="43" t="s">
        <v>1027</v>
      </c>
      <c r="I1643" s="60">
        <v>220</v>
      </c>
      <c r="J1643" s="43" t="s">
        <v>537</v>
      </c>
      <c r="K1643" s="43" t="s">
        <v>537</v>
      </c>
      <c r="L1643" s="43" t="s">
        <v>413</v>
      </c>
      <c r="M1643" s="43" t="s">
        <v>395</v>
      </c>
      <c r="N1643" s="43" t="s">
        <v>396</v>
      </c>
      <c r="O1643" s="52" t="s">
        <v>321</v>
      </c>
      <c r="P1643" s="63" t="s">
        <v>276</v>
      </c>
      <c r="Q1643" s="57" t="str">
        <f>MID(Tabla1[[#This Row],[Aplicación]],14,1)</f>
        <v>6</v>
      </c>
      <c r="R1643" s="35" t="s">
        <v>266</v>
      </c>
      <c r="S1643" s="57" t="str">
        <f>MID(Tabla1[[#This Row],[Aplicación]],6,2)</f>
        <v>04</v>
      </c>
      <c r="T1643" s="54" t="str">
        <f>VLOOKUP(Tabla1[[#This Row],[AREA]],Hoja1!A:B,2,FALSE)</f>
        <v>04. Hacienda, personal y modernización administrativa</v>
      </c>
      <c r="U1643" s="57" t="str">
        <f>MID(Tabla1[[#This Row],[Aplicación]],9,4)</f>
        <v>9204</v>
      </c>
      <c r="V1643" s="54" t="str">
        <f>VLOOKUP(Tabla1[[#This Row],[PROGRAMA]],Hoja1!A:B,2,FALSE)</f>
        <v>9204. Tecnologías de la información y comunicación</v>
      </c>
      <c r="W1643" s="57" t="str">
        <f>MID(Tabla1[[#This Row],[Aplicación]],14,2)</f>
        <v>62</v>
      </c>
      <c r="X1643" s="57" t="str">
        <f>MID(Tabla1[[#This Row],[Aplicación]],14,6)</f>
        <v>626</v>
      </c>
    </row>
    <row r="1644" spans="1:24" hidden="1" x14ac:dyDescent="0.25">
      <c r="A1644" s="44">
        <v>220239000941</v>
      </c>
      <c r="B1644" s="45" t="s">
        <v>390</v>
      </c>
      <c r="C1644" s="50">
        <v>45292</v>
      </c>
      <c r="D1644" s="44">
        <v>22024003875</v>
      </c>
      <c r="E1644" s="45" t="s">
        <v>1265</v>
      </c>
      <c r="F1644" s="51">
        <v>9120.98</v>
      </c>
      <c r="G1644" s="45" t="s">
        <v>708</v>
      </c>
      <c r="H1644" s="45" t="s">
        <v>2521</v>
      </c>
      <c r="I1644" s="44">
        <v>220</v>
      </c>
      <c r="J1644" s="45" t="s">
        <v>398</v>
      </c>
      <c r="K1644" s="45" t="s">
        <v>398</v>
      </c>
      <c r="L1644" s="45" t="s">
        <v>413</v>
      </c>
      <c r="M1644" s="45" t="s">
        <v>585</v>
      </c>
      <c r="N1644" s="45" t="s">
        <v>539</v>
      </c>
      <c r="O1644" s="52" t="s">
        <v>326</v>
      </c>
      <c r="P1644" s="63" t="s">
        <v>276</v>
      </c>
      <c r="Q1644" s="57">
        <v>6</v>
      </c>
      <c r="R1644" s="35" t="s">
        <v>266</v>
      </c>
      <c r="S1644" s="57" t="str">
        <f>MID(Tabla1[[#This Row],[Aplicación]],6,2)</f>
        <v>05</v>
      </c>
      <c r="T1644" s="54" t="str">
        <f>VLOOKUP(Tabla1[[#This Row],[AREA]],Hoja1!A:B,2,FALSE)</f>
        <v>05. Comercio, mercados y consumo</v>
      </c>
      <c r="U1644" s="57">
        <v>4312</v>
      </c>
      <c r="V1644" s="54" t="str">
        <f>VLOOKUP(Tabla1[[#This Row],[PROGRAMA]],Hoja1!A:B,2,FALSE)</f>
        <v>4312. Mercados</v>
      </c>
      <c r="W1644" s="57">
        <v>62</v>
      </c>
      <c r="X1644" s="57">
        <v>623</v>
      </c>
    </row>
    <row r="1645" spans="1:24" hidden="1" x14ac:dyDescent="0.25">
      <c r="A1645" s="60">
        <v>220230071776</v>
      </c>
      <c r="B1645" s="43" t="s">
        <v>390</v>
      </c>
      <c r="C1645" s="61">
        <v>45350</v>
      </c>
      <c r="D1645" s="60">
        <v>22023006279</v>
      </c>
      <c r="E1645" s="43" t="s">
        <v>1148</v>
      </c>
      <c r="F1645" s="62">
        <v>436.51</v>
      </c>
      <c r="G1645" s="43" t="s">
        <v>300</v>
      </c>
      <c r="H1645" s="43" t="s">
        <v>1130</v>
      </c>
      <c r="I1645" s="60">
        <v>220</v>
      </c>
      <c r="J1645" s="43" t="s">
        <v>398</v>
      </c>
      <c r="K1645" s="43" t="s">
        <v>398</v>
      </c>
      <c r="L1645" s="43" t="s">
        <v>399</v>
      </c>
      <c r="M1645" s="43" t="s">
        <v>395</v>
      </c>
      <c r="N1645" s="43" t="s">
        <v>396</v>
      </c>
      <c r="O1645" s="52" t="s">
        <v>321</v>
      </c>
      <c r="P1645" s="63" t="s">
        <v>276</v>
      </c>
      <c r="Q1645" s="57" t="str">
        <f>MID(Tabla1[[#This Row],[Aplicación]],14,1)</f>
        <v>6</v>
      </c>
      <c r="R1645" s="35" t="s">
        <v>266</v>
      </c>
      <c r="S1645" s="57" t="str">
        <f>MID(Tabla1[[#This Row],[Aplicación]],6,2)</f>
        <v>03</v>
      </c>
      <c r="T1645" s="54" t="str">
        <f>VLOOKUP(Tabla1[[#This Row],[AREA]],Hoja1!A:B,2,FALSE)</f>
        <v>03. Participación ciudadana y deportes</v>
      </c>
      <c r="U1645" s="57" t="str">
        <f>MID(Tabla1[[#This Row],[Aplicación]],9,4)</f>
        <v>9241</v>
      </c>
      <c r="V1645" s="54" t="str">
        <f>VLOOKUP(Tabla1[[#This Row],[PROGRAMA]],Hoja1!A:B,2,FALSE)</f>
        <v>9241. Participación ciudadana</v>
      </c>
      <c r="W1645" s="57" t="str">
        <f>MID(Tabla1[[#This Row],[Aplicación]],14,2)</f>
        <v>63</v>
      </c>
      <c r="X1645" s="57" t="str">
        <f>MID(Tabla1[[#This Row],[Aplicación]],14,6)</f>
        <v>632</v>
      </c>
    </row>
    <row r="1646" spans="1:24" hidden="1" x14ac:dyDescent="0.25">
      <c r="A1646" s="60">
        <v>220240002026</v>
      </c>
      <c r="B1646" s="43" t="s">
        <v>390</v>
      </c>
      <c r="C1646" s="61">
        <v>45343</v>
      </c>
      <c r="D1646" s="60">
        <v>22024001515</v>
      </c>
      <c r="E1646" s="43" t="s">
        <v>1208</v>
      </c>
      <c r="F1646" s="62">
        <v>1021.31</v>
      </c>
      <c r="G1646" s="43" t="s">
        <v>337</v>
      </c>
      <c r="H1646" s="43" t="s">
        <v>2564</v>
      </c>
      <c r="I1646" s="60">
        <v>220</v>
      </c>
      <c r="J1646" s="43" t="s">
        <v>398</v>
      </c>
      <c r="K1646" s="43" t="s">
        <v>398</v>
      </c>
      <c r="L1646" s="43" t="s">
        <v>399</v>
      </c>
      <c r="M1646" s="43" t="s">
        <v>395</v>
      </c>
      <c r="N1646" s="43" t="s">
        <v>396</v>
      </c>
      <c r="O1646" s="52" t="s">
        <v>321</v>
      </c>
      <c r="P1646" s="63" t="s">
        <v>276</v>
      </c>
      <c r="Q1646" s="57">
        <v>6</v>
      </c>
      <c r="R1646" s="35" t="s">
        <v>266</v>
      </c>
      <c r="S1646" s="57" t="str">
        <f>MID(Tabla1[[#This Row],[Aplicación]],6,2)</f>
        <v>07</v>
      </c>
      <c r="T1646" s="54" t="str">
        <f>VLOOKUP(Tabla1[[#This Row],[AREA]],Hoja1!A:B,2,FALSE)</f>
        <v>07. Medio ambiente</v>
      </c>
      <c r="U1646" s="57">
        <v>1711</v>
      </c>
      <c r="V1646" s="54" t="str">
        <f>VLOOKUP(Tabla1[[#This Row],[PROGRAMA]],Hoja1!A:B,2,FALSE)</f>
        <v>1711. Parques y jardines</v>
      </c>
      <c r="W1646" s="57">
        <v>61</v>
      </c>
      <c r="X1646" s="57">
        <v>610</v>
      </c>
    </row>
    <row r="1647" spans="1:24" hidden="1" x14ac:dyDescent="0.25">
      <c r="A1647" s="60">
        <v>220230035062</v>
      </c>
      <c r="B1647" s="43" t="s">
        <v>390</v>
      </c>
      <c r="C1647" s="61">
        <v>45350</v>
      </c>
      <c r="D1647" s="60">
        <v>22023003746</v>
      </c>
      <c r="E1647" s="43" t="s">
        <v>1148</v>
      </c>
      <c r="F1647" s="62">
        <v>262.27999999999997</v>
      </c>
      <c r="G1647" s="43" t="s">
        <v>1024</v>
      </c>
      <c r="H1647" s="43" t="s">
        <v>1025</v>
      </c>
      <c r="I1647" s="60">
        <v>220</v>
      </c>
      <c r="J1647" s="43" t="s">
        <v>398</v>
      </c>
      <c r="K1647" s="43" t="s">
        <v>398</v>
      </c>
      <c r="L1647" s="43" t="s">
        <v>399</v>
      </c>
      <c r="M1647" s="43" t="s">
        <v>585</v>
      </c>
      <c r="N1647" s="43" t="s">
        <v>539</v>
      </c>
      <c r="O1647" s="52" t="s">
        <v>326</v>
      </c>
      <c r="P1647" s="63" t="s">
        <v>276</v>
      </c>
      <c r="Q1647" s="57" t="str">
        <f>MID(Tabla1[[#This Row],[Aplicación]],14,1)</f>
        <v>6</v>
      </c>
      <c r="R1647" s="35" t="s">
        <v>266</v>
      </c>
      <c r="S1647" s="57" t="str">
        <f>MID(Tabla1[[#This Row],[Aplicación]],6,2)</f>
        <v>03</v>
      </c>
      <c r="T1647" s="54" t="str">
        <f>VLOOKUP(Tabla1[[#This Row],[AREA]],Hoja1!A:B,2,FALSE)</f>
        <v>03. Participación ciudadana y deportes</v>
      </c>
      <c r="U1647" s="57" t="str">
        <f>MID(Tabla1[[#This Row],[Aplicación]],9,4)</f>
        <v>9241</v>
      </c>
      <c r="V1647" s="54" t="str">
        <f>VLOOKUP(Tabla1[[#This Row],[PROGRAMA]],Hoja1!A:B,2,FALSE)</f>
        <v>9241. Participación ciudadana</v>
      </c>
      <c r="W1647" s="57" t="str">
        <f>MID(Tabla1[[#This Row],[Aplicación]],14,2)</f>
        <v>63</v>
      </c>
      <c r="X1647" s="57" t="str">
        <f>MID(Tabla1[[#This Row],[Aplicación]],14,6)</f>
        <v>632</v>
      </c>
    </row>
    <row r="1648" spans="1:24" hidden="1" x14ac:dyDescent="0.25">
      <c r="A1648" s="60">
        <v>220230069253</v>
      </c>
      <c r="B1648" s="43" t="s">
        <v>390</v>
      </c>
      <c r="C1648" s="61">
        <v>45350</v>
      </c>
      <c r="D1648" s="60">
        <v>22021007258</v>
      </c>
      <c r="E1648" s="43" t="s">
        <v>1148</v>
      </c>
      <c r="F1648" s="62">
        <v>197.69</v>
      </c>
      <c r="G1648" s="43" t="s">
        <v>300</v>
      </c>
      <c r="H1648" s="43" t="s">
        <v>1131</v>
      </c>
      <c r="I1648" s="60">
        <v>220</v>
      </c>
      <c r="J1648" s="43" t="s">
        <v>398</v>
      </c>
      <c r="K1648" s="43" t="s">
        <v>398</v>
      </c>
      <c r="L1648" s="43" t="s">
        <v>399</v>
      </c>
      <c r="M1648" s="43" t="s">
        <v>585</v>
      </c>
      <c r="N1648" s="43" t="s">
        <v>539</v>
      </c>
      <c r="O1648" s="52" t="s">
        <v>326</v>
      </c>
      <c r="P1648" s="63" t="s">
        <v>276</v>
      </c>
      <c r="Q1648" s="57" t="str">
        <f>MID(Tabla1[[#This Row],[Aplicación]],14,1)</f>
        <v>6</v>
      </c>
      <c r="R1648" s="35" t="s">
        <v>266</v>
      </c>
      <c r="S1648" s="57" t="str">
        <f>MID(Tabla1[[#This Row],[Aplicación]],6,2)</f>
        <v>03</v>
      </c>
      <c r="T1648" s="54" t="str">
        <f>VLOOKUP(Tabla1[[#This Row],[AREA]],Hoja1!A:B,2,FALSE)</f>
        <v>03. Participación ciudadana y deportes</v>
      </c>
      <c r="U1648" s="57" t="str">
        <f>MID(Tabla1[[#This Row],[Aplicación]],9,4)</f>
        <v>9241</v>
      </c>
      <c r="V1648" s="54" t="str">
        <f>VLOOKUP(Tabla1[[#This Row],[PROGRAMA]],Hoja1!A:B,2,FALSE)</f>
        <v>9241. Participación ciudadana</v>
      </c>
      <c r="W1648" s="57" t="str">
        <f>MID(Tabla1[[#This Row],[Aplicación]],14,2)</f>
        <v>63</v>
      </c>
      <c r="X1648" s="57" t="str">
        <f>MID(Tabla1[[#This Row],[Aplicación]],14,6)</f>
        <v>632</v>
      </c>
    </row>
    <row r="1649" spans="1:24" hidden="1" x14ac:dyDescent="0.25">
      <c r="A1649" s="60">
        <v>220230071775</v>
      </c>
      <c r="B1649" s="43" t="s">
        <v>390</v>
      </c>
      <c r="C1649" s="61">
        <v>45350</v>
      </c>
      <c r="D1649" s="60">
        <v>22023006279</v>
      </c>
      <c r="E1649" s="43" t="s">
        <v>1148</v>
      </c>
      <c r="F1649" s="62">
        <v>180.38</v>
      </c>
      <c r="G1649" s="43" t="s">
        <v>380</v>
      </c>
      <c r="H1649" s="43" t="s">
        <v>1136</v>
      </c>
      <c r="I1649" s="60">
        <v>220</v>
      </c>
      <c r="J1649" s="43" t="s">
        <v>571</v>
      </c>
      <c r="K1649" s="43" t="s">
        <v>571</v>
      </c>
      <c r="L1649" s="43" t="s">
        <v>399</v>
      </c>
      <c r="M1649" s="43" t="s">
        <v>395</v>
      </c>
      <c r="N1649" s="43" t="s">
        <v>396</v>
      </c>
      <c r="O1649" s="52" t="s">
        <v>325</v>
      </c>
      <c r="P1649" s="63" t="s">
        <v>276</v>
      </c>
      <c r="Q1649" s="57" t="str">
        <f>MID(Tabla1[[#This Row],[Aplicación]],14,1)</f>
        <v>6</v>
      </c>
      <c r="R1649" s="35" t="s">
        <v>266</v>
      </c>
      <c r="S1649" s="57" t="str">
        <f>MID(Tabla1[[#This Row],[Aplicación]],6,2)</f>
        <v>03</v>
      </c>
      <c r="T1649" s="54" t="str">
        <f>VLOOKUP(Tabla1[[#This Row],[AREA]],Hoja1!A:B,2,FALSE)</f>
        <v>03. Participación ciudadana y deportes</v>
      </c>
      <c r="U1649" s="57" t="str">
        <f>MID(Tabla1[[#This Row],[Aplicación]],9,4)</f>
        <v>9241</v>
      </c>
      <c r="V1649" s="54" t="str">
        <f>VLOOKUP(Tabla1[[#This Row],[PROGRAMA]],Hoja1!A:B,2,FALSE)</f>
        <v>9241. Participación ciudadana</v>
      </c>
      <c r="W1649" s="57" t="str">
        <f>MID(Tabla1[[#This Row],[Aplicación]],14,2)</f>
        <v>63</v>
      </c>
      <c r="X1649" s="57" t="str">
        <f>MID(Tabla1[[#This Row],[Aplicación]],14,6)</f>
        <v>632</v>
      </c>
    </row>
    <row r="1650" spans="1:24" hidden="1" x14ac:dyDescent="0.25">
      <c r="A1650" s="60">
        <v>220230071478</v>
      </c>
      <c r="B1650" s="43" t="s">
        <v>390</v>
      </c>
      <c r="C1650" s="61">
        <v>45350</v>
      </c>
      <c r="D1650" s="60">
        <v>22021007258</v>
      </c>
      <c r="E1650" s="43" t="s">
        <v>1148</v>
      </c>
      <c r="F1650" s="62">
        <v>53.11</v>
      </c>
      <c r="G1650" s="43" t="s">
        <v>380</v>
      </c>
      <c r="H1650" s="43" t="s">
        <v>1140</v>
      </c>
      <c r="I1650" s="60">
        <v>220</v>
      </c>
      <c r="J1650" s="43" t="s">
        <v>571</v>
      </c>
      <c r="K1650" s="43" t="s">
        <v>571</v>
      </c>
      <c r="L1650" s="43" t="s">
        <v>399</v>
      </c>
      <c r="M1650" s="43" t="s">
        <v>395</v>
      </c>
      <c r="N1650" s="43" t="s">
        <v>396</v>
      </c>
      <c r="O1650" s="52" t="s">
        <v>325</v>
      </c>
      <c r="P1650" s="63" t="s">
        <v>276</v>
      </c>
      <c r="Q1650" s="57" t="str">
        <f>MID(Tabla1[[#This Row],[Aplicación]],14,1)</f>
        <v>6</v>
      </c>
      <c r="R1650" s="35" t="s">
        <v>266</v>
      </c>
      <c r="S1650" s="57" t="str">
        <f>MID(Tabla1[[#This Row],[Aplicación]],6,2)</f>
        <v>03</v>
      </c>
      <c r="T1650" s="54" t="str">
        <f>VLOOKUP(Tabla1[[#This Row],[AREA]],Hoja1!A:B,2,FALSE)</f>
        <v>03. Participación ciudadana y deportes</v>
      </c>
      <c r="U1650" s="57" t="str">
        <f>MID(Tabla1[[#This Row],[Aplicación]],9,4)</f>
        <v>9241</v>
      </c>
      <c r="V1650" s="54" t="str">
        <f>VLOOKUP(Tabla1[[#This Row],[PROGRAMA]],Hoja1!A:B,2,FALSE)</f>
        <v>9241. Participación ciudadana</v>
      </c>
      <c r="W1650" s="57" t="str">
        <f>MID(Tabla1[[#This Row],[Aplicación]],14,2)</f>
        <v>63</v>
      </c>
      <c r="X1650" s="57" t="str">
        <f>MID(Tabla1[[#This Row],[Aplicación]],14,6)</f>
        <v>632</v>
      </c>
    </row>
    <row r="1651" spans="1:24" hidden="1" x14ac:dyDescent="0.25">
      <c r="A1651" s="60">
        <v>220240007175</v>
      </c>
      <c r="B1651" s="43" t="s">
        <v>390</v>
      </c>
      <c r="C1651" s="61">
        <v>45369</v>
      </c>
      <c r="D1651" s="60">
        <v>22024003038</v>
      </c>
      <c r="E1651" s="43" t="s">
        <v>1221</v>
      </c>
      <c r="F1651" s="62">
        <v>6957.5</v>
      </c>
      <c r="G1651" s="43" t="s">
        <v>2665</v>
      </c>
      <c r="H1651" s="43" t="s">
        <v>2666</v>
      </c>
      <c r="I1651" s="60">
        <v>220</v>
      </c>
      <c r="J1651" s="43" t="s">
        <v>1029</v>
      </c>
      <c r="K1651" s="43" t="s">
        <v>481</v>
      </c>
      <c r="L1651" s="43" t="s">
        <v>399</v>
      </c>
      <c r="M1651" s="43" t="s">
        <v>585</v>
      </c>
      <c r="N1651" s="43" t="s">
        <v>539</v>
      </c>
      <c r="O1651" s="52" t="s">
        <v>326</v>
      </c>
      <c r="P1651" s="63" t="s">
        <v>276</v>
      </c>
      <c r="Q1651" s="57" t="str">
        <f>MID(Tabla1[[#This Row],[Aplicación]],14,1)</f>
        <v>6</v>
      </c>
      <c r="R1651" s="35" t="s">
        <v>266</v>
      </c>
      <c r="S1651" s="57" t="str">
        <f>MID(Tabla1[[#This Row],[Aplicación]],6,2)</f>
        <v>04</v>
      </c>
      <c r="T1651" s="54" t="str">
        <f>VLOOKUP(Tabla1[[#This Row],[AREA]],Hoja1!A:B,2,FALSE)</f>
        <v>04. Hacienda, personal y modernización administrativa</v>
      </c>
      <c r="U1651" s="57" t="str">
        <f>MID(Tabla1[[#This Row],[Aplicación]],9,4)</f>
        <v>9204</v>
      </c>
      <c r="V1651" s="54" t="str">
        <f>VLOOKUP(Tabla1[[#This Row],[PROGRAMA]],Hoja1!A:B,2,FALSE)</f>
        <v>9204. Tecnologías de la información y comunicación</v>
      </c>
      <c r="W1651" s="57" t="str">
        <f>MID(Tabla1[[#This Row],[Aplicación]],14,2)</f>
        <v>64</v>
      </c>
      <c r="X1651" s="57" t="str">
        <f>MID(Tabla1[[#This Row],[Aplicación]],14,6)</f>
        <v>641</v>
      </c>
    </row>
    <row r="1652" spans="1:24" hidden="1" x14ac:dyDescent="0.25">
      <c r="A1652" s="60">
        <v>220240006264</v>
      </c>
      <c r="B1652" s="43" t="s">
        <v>390</v>
      </c>
      <c r="C1652" s="61">
        <v>45364</v>
      </c>
      <c r="D1652" s="60">
        <v>22024003176</v>
      </c>
      <c r="E1652" s="43" t="s">
        <v>1224</v>
      </c>
      <c r="F1652" s="62">
        <v>7187.13</v>
      </c>
      <c r="G1652" s="43" t="s">
        <v>961</v>
      </c>
      <c r="H1652" s="43" t="s">
        <v>2674</v>
      </c>
      <c r="I1652" s="60">
        <v>220</v>
      </c>
      <c r="J1652" s="43" t="s">
        <v>398</v>
      </c>
      <c r="K1652" s="43" t="s">
        <v>398</v>
      </c>
      <c r="L1652" s="43" t="s">
        <v>413</v>
      </c>
      <c r="M1652" s="43" t="s">
        <v>585</v>
      </c>
      <c r="N1652" s="43" t="s">
        <v>539</v>
      </c>
      <c r="O1652" s="52" t="s">
        <v>326</v>
      </c>
      <c r="P1652" s="63" t="s">
        <v>276</v>
      </c>
      <c r="Q1652" s="57" t="str">
        <f>MID(Tabla1[[#This Row],[Aplicación]],14,1)</f>
        <v>6</v>
      </c>
      <c r="R1652" s="35" t="s">
        <v>266</v>
      </c>
      <c r="S1652" s="57" t="str">
        <f>MID(Tabla1[[#This Row],[Aplicación]],6,2)</f>
        <v>06</v>
      </c>
      <c r="T1652" s="54" t="str">
        <f>VLOOKUP(Tabla1[[#This Row],[AREA]],Hoja1!A:B,2,FALSE)</f>
        <v>06. Educación y cultura</v>
      </c>
      <c r="U1652" s="57" t="str">
        <f>MID(Tabla1[[#This Row],[Aplicación]],9,4)</f>
        <v>3232</v>
      </c>
      <c r="V1652" s="54" t="str">
        <f>VLOOKUP(Tabla1[[#This Row],[PROGRAMA]],Hoja1!A:B,2,FALSE)</f>
        <v>3232. Conservación y mantenimiento centros educación infantil y primaria</v>
      </c>
      <c r="W1652" s="57" t="str">
        <f>MID(Tabla1[[#This Row],[Aplicación]],14,2)</f>
        <v>63</v>
      </c>
      <c r="X1652" s="57" t="str">
        <f>MID(Tabla1[[#This Row],[Aplicación]],14,6)</f>
        <v>632</v>
      </c>
    </row>
    <row r="1653" spans="1:24" hidden="1" x14ac:dyDescent="0.25">
      <c r="A1653" s="44">
        <v>220240005413</v>
      </c>
      <c r="B1653" s="45" t="s">
        <v>390</v>
      </c>
      <c r="C1653" s="50">
        <v>45363</v>
      </c>
      <c r="D1653" s="44">
        <v>22024003289</v>
      </c>
      <c r="E1653" s="45" t="s">
        <v>1224</v>
      </c>
      <c r="F1653" s="51">
        <v>7257.17</v>
      </c>
      <c r="G1653" s="45" t="s">
        <v>958</v>
      </c>
      <c r="H1653" s="45" t="s">
        <v>2691</v>
      </c>
      <c r="I1653" s="44">
        <v>220</v>
      </c>
      <c r="J1653" s="45" t="s">
        <v>420</v>
      </c>
      <c r="K1653" s="45" t="s">
        <v>420</v>
      </c>
      <c r="L1653" s="45" t="s">
        <v>401</v>
      </c>
      <c r="M1653" s="45" t="s">
        <v>585</v>
      </c>
      <c r="N1653" s="45" t="s">
        <v>539</v>
      </c>
      <c r="O1653" s="52" t="s">
        <v>326</v>
      </c>
      <c r="P1653" s="63" t="s">
        <v>276</v>
      </c>
      <c r="Q1653" s="57" t="str">
        <f>MID(Tabla1[[#This Row],[Aplicación]],14,1)</f>
        <v>6</v>
      </c>
      <c r="R1653" s="35" t="s">
        <v>266</v>
      </c>
      <c r="S1653" s="57" t="str">
        <f>MID(Tabla1[[#This Row],[Aplicación]],6,2)</f>
        <v>06</v>
      </c>
      <c r="T1653" s="54" t="str">
        <f>VLOOKUP(Tabla1[[#This Row],[AREA]],Hoja1!A:B,2,FALSE)</f>
        <v>06. Educación y cultura</v>
      </c>
      <c r="U1653" s="57" t="str">
        <f>MID(Tabla1[[#This Row],[Aplicación]],9,4)</f>
        <v>3232</v>
      </c>
      <c r="V1653" s="54" t="str">
        <f>VLOOKUP(Tabla1[[#This Row],[PROGRAMA]],Hoja1!A:B,2,FALSE)</f>
        <v>3232. Conservación y mantenimiento centros educación infantil y primaria</v>
      </c>
      <c r="W1653" s="57" t="str">
        <f>MID(Tabla1[[#This Row],[Aplicación]],14,2)</f>
        <v>63</v>
      </c>
      <c r="X1653" s="57" t="str">
        <f>MID(Tabla1[[#This Row],[Aplicación]],14,6)</f>
        <v>632</v>
      </c>
    </row>
    <row r="1654" spans="1:24" hidden="1" x14ac:dyDescent="0.25">
      <c r="A1654" s="60">
        <v>220240004866</v>
      </c>
      <c r="B1654" s="43" t="s">
        <v>702</v>
      </c>
      <c r="C1654" s="61">
        <v>45356</v>
      </c>
      <c r="D1654" s="60">
        <v>22024001576</v>
      </c>
      <c r="E1654" s="43" t="s">
        <v>1203</v>
      </c>
      <c r="F1654" s="62">
        <v>6364.71</v>
      </c>
      <c r="G1654" s="43" t="s">
        <v>55</v>
      </c>
      <c r="H1654" s="43" t="s">
        <v>2737</v>
      </c>
      <c r="I1654" s="60">
        <v>300</v>
      </c>
      <c r="J1654" s="43" t="s">
        <v>575</v>
      </c>
      <c r="K1654" s="43" t="s">
        <v>398</v>
      </c>
      <c r="L1654" s="43" t="s">
        <v>399</v>
      </c>
      <c r="M1654" s="43" t="s">
        <v>395</v>
      </c>
      <c r="N1654" s="43" t="s">
        <v>396</v>
      </c>
      <c r="O1654" s="52" t="s">
        <v>325</v>
      </c>
      <c r="P1654" s="63" t="s">
        <v>276</v>
      </c>
      <c r="Q1654" s="57">
        <v>6</v>
      </c>
      <c r="R1654" s="35" t="s">
        <v>266</v>
      </c>
      <c r="S1654" s="57" t="str">
        <f>MID(Tabla1[[#This Row],[Aplicación]],6,2)</f>
        <v>08</v>
      </c>
      <c r="T1654" s="54" t="str">
        <f>VLOOKUP(Tabla1[[#This Row],[AREA]],Hoja1!A:B,2,FALSE)</f>
        <v>08. Tráfico y movilidad</v>
      </c>
      <c r="U1654" s="57">
        <v>1532</v>
      </c>
      <c r="V1654" s="54" t="str">
        <f>VLOOKUP(Tabla1[[#This Row],[PROGRAMA]],Hoja1!A:B,2,FALSE)</f>
        <v>1532. Pavimentación vias públicas y otros servicios urbanísticos</v>
      </c>
      <c r="W1654" s="57">
        <v>61</v>
      </c>
      <c r="X1654" s="57">
        <v>619</v>
      </c>
    </row>
    <row r="1655" spans="1:24" hidden="1" x14ac:dyDescent="0.25">
      <c r="A1655" s="60">
        <v>220240003672</v>
      </c>
      <c r="B1655" s="43" t="s">
        <v>390</v>
      </c>
      <c r="C1655" s="61">
        <v>45350</v>
      </c>
      <c r="D1655" s="60">
        <v>22024002490</v>
      </c>
      <c r="E1655" s="43" t="s">
        <v>1221</v>
      </c>
      <c r="F1655" s="62">
        <v>13861.76</v>
      </c>
      <c r="G1655" s="43" t="s">
        <v>694</v>
      </c>
      <c r="H1655" s="43" t="s">
        <v>2763</v>
      </c>
      <c r="I1655" s="60">
        <v>220</v>
      </c>
      <c r="J1655" s="43" t="s">
        <v>393</v>
      </c>
      <c r="K1655" s="43" t="s">
        <v>393</v>
      </c>
      <c r="L1655" s="43" t="s">
        <v>413</v>
      </c>
      <c r="M1655" s="43" t="s">
        <v>585</v>
      </c>
      <c r="N1655" s="43" t="s">
        <v>539</v>
      </c>
      <c r="O1655" s="52" t="s">
        <v>326</v>
      </c>
      <c r="P1655" s="63" t="s">
        <v>276</v>
      </c>
      <c r="Q1655" s="57" t="str">
        <f>MID(Tabla1[[#This Row],[Aplicación]],14,1)</f>
        <v>6</v>
      </c>
      <c r="R1655" s="35" t="s">
        <v>266</v>
      </c>
      <c r="S1655" s="57" t="str">
        <f>MID(Tabla1[[#This Row],[Aplicación]],6,2)</f>
        <v>04</v>
      </c>
      <c r="T1655" s="54" t="str">
        <f>VLOOKUP(Tabla1[[#This Row],[AREA]],Hoja1!A:B,2,FALSE)</f>
        <v>04. Hacienda, personal y modernización administrativa</v>
      </c>
      <c r="U1655" s="57" t="str">
        <f>MID(Tabla1[[#This Row],[Aplicación]],9,4)</f>
        <v>9204</v>
      </c>
      <c r="V1655" s="54" t="str">
        <f>VLOOKUP(Tabla1[[#This Row],[PROGRAMA]],Hoja1!A:B,2,FALSE)</f>
        <v>9204. Tecnologías de la información y comunicación</v>
      </c>
      <c r="W1655" s="57" t="str">
        <f>MID(Tabla1[[#This Row],[Aplicación]],14,2)</f>
        <v>64</v>
      </c>
      <c r="X1655" s="57" t="str">
        <f>MID(Tabla1[[#This Row],[Aplicación]],14,6)</f>
        <v>641</v>
      </c>
    </row>
    <row r="1656" spans="1:24" hidden="1" x14ac:dyDescent="0.25">
      <c r="A1656" s="60">
        <v>220240007180</v>
      </c>
      <c r="B1656" s="43" t="s">
        <v>673</v>
      </c>
      <c r="C1656" s="61">
        <v>45369</v>
      </c>
      <c r="D1656" s="60">
        <v>22023003766</v>
      </c>
      <c r="E1656" s="43" t="s">
        <v>1248</v>
      </c>
      <c r="F1656" s="62">
        <v>-112864.02</v>
      </c>
      <c r="G1656" s="43" t="s">
        <v>754</v>
      </c>
      <c r="H1656" s="43" t="s">
        <v>1044</v>
      </c>
      <c r="I1656" s="60">
        <v>220</v>
      </c>
      <c r="J1656" s="43" t="s">
        <v>398</v>
      </c>
      <c r="K1656" s="43" t="s">
        <v>398</v>
      </c>
      <c r="L1656" s="43" t="s">
        <v>401</v>
      </c>
      <c r="M1656" s="43" t="s">
        <v>395</v>
      </c>
      <c r="N1656" s="43" t="s">
        <v>396</v>
      </c>
      <c r="O1656" s="52" t="s">
        <v>321</v>
      </c>
      <c r="P1656" s="63" t="s">
        <v>276</v>
      </c>
      <c r="Q1656" s="57" t="str">
        <f>MID(Tabla1[[#This Row],[Aplicación]],14,1)</f>
        <v>6</v>
      </c>
      <c r="R1656" s="35" t="s">
        <v>266</v>
      </c>
      <c r="S1656" s="57" t="str">
        <f>MID(Tabla1[[#This Row],[Aplicación]],6,2)</f>
        <v>05</v>
      </c>
      <c r="T1656" s="54" t="str">
        <f>VLOOKUP(Tabla1[[#This Row],[AREA]],Hoja1!A:B,2,FALSE)</f>
        <v>05. Comercio, mercados y consumo</v>
      </c>
      <c r="U1656" s="57" t="str">
        <f>MID(Tabla1[[#This Row],[Aplicación]],9,4)</f>
        <v>4312</v>
      </c>
      <c r="V1656" s="54" t="str">
        <f>VLOOKUP(Tabla1[[#This Row],[PROGRAMA]],Hoja1!A:B,2,FALSE)</f>
        <v>4312. Mercados</v>
      </c>
      <c r="W1656" s="57" t="str">
        <f>MID(Tabla1[[#This Row],[Aplicación]],14,2)</f>
        <v>63</v>
      </c>
      <c r="X1656" s="57" t="str">
        <f>MID(Tabla1[[#This Row],[Aplicación]],14,6)</f>
        <v>632</v>
      </c>
    </row>
    <row r="1657" spans="1:24" hidden="1" x14ac:dyDescent="0.25">
      <c r="A1657" s="60">
        <v>220240008022</v>
      </c>
      <c r="B1657" s="43" t="s">
        <v>390</v>
      </c>
      <c r="C1657" s="61">
        <v>45372</v>
      </c>
      <c r="D1657" s="60">
        <v>22024003094</v>
      </c>
      <c r="E1657" s="43" t="s">
        <v>1252</v>
      </c>
      <c r="F1657" s="62">
        <v>20461.38</v>
      </c>
      <c r="G1657" s="43" t="s">
        <v>1591</v>
      </c>
      <c r="H1657" s="43" t="s">
        <v>2887</v>
      </c>
      <c r="I1657" s="60">
        <v>220</v>
      </c>
      <c r="J1657" s="43" t="s">
        <v>864</v>
      </c>
      <c r="K1657" s="43" t="s">
        <v>864</v>
      </c>
      <c r="L1657" s="43" t="s">
        <v>399</v>
      </c>
      <c r="M1657" s="43" t="s">
        <v>395</v>
      </c>
      <c r="N1657" s="43" t="s">
        <v>396</v>
      </c>
      <c r="O1657" s="52" t="s">
        <v>321</v>
      </c>
      <c r="P1657" s="63" t="s">
        <v>276</v>
      </c>
      <c r="Q1657" s="57">
        <v>6</v>
      </c>
      <c r="R1657" s="35" t="s">
        <v>266</v>
      </c>
      <c r="S1657" s="57" t="str">
        <f>MID(Tabla1[[#This Row],[Aplicación]],6,2)</f>
        <v>09</v>
      </c>
      <c r="T1657" s="54" t="str">
        <f>VLOOKUP(Tabla1[[#This Row],[AREA]],Hoja1!A:B,2,FALSE)</f>
        <v>09. Turismo, eventos y marca ciudad</v>
      </c>
      <c r="U1657" s="57">
        <v>4321</v>
      </c>
      <c r="V1657" s="54" t="str">
        <f>VLOOKUP(Tabla1[[#This Row],[PROGRAMA]],Hoja1!A:B,2,FALSE)</f>
        <v>4321. Turismo</v>
      </c>
      <c r="W1657" s="57">
        <v>64</v>
      </c>
      <c r="X1657" s="57">
        <v>641</v>
      </c>
    </row>
    <row r="1658" spans="1:24" hidden="1" x14ac:dyDescent="0.25">
      <c r="A1658" s="60">
        <v>220240008394</v>
      </c>
      <c r="B1658" s="43" t="s">
        <v>390</v>
      </c>
      <c r="C1658" s="61">
        <v>45373</v>
      </c>
      <c r="D1658" s="60">
        <v>22024003492</v>
      </c>
      <c r="E1658" s="43" t="s">
        <v>1498</v>
      </c>
      <c r="F1658" s="62">
        <v>42850.71</v>
      </c>
      <c r="G1658" s="43" t="s">
        <v>532</v>
      </c>
      <c r="H1658" s="43" t="s">
        <v>2888</v>
      </c>
      <c r="I1658" s="60">
        <v>220</v>
      </c>
      <c r="J1658" s="43" t="s">
        <v>393</v>
      </c>
      <c r="K1658" s="43" t="s">
        <v>393</v>
      </c>
      <c r="L1658" s="43" t="s">
        <v>399</v>
      </c>
      <c r="M1658" s="43" t="s">
        <v>395</v>
      </c>
      <c r="N1658" s="43" t="s">
        <v>396</v>
      </c>
      <c r="O1658" s="52" t="s">
        <v>321</v>
      </c>
      <c r="P1658" s="63" t="s">
        <v>276</v>
      </c>
      <c r="Q1658" s="57">
        <v>6</v>
      </c>
      <c r="R1658" s="35" t="s">
        <v>266</v>
      </c>
      <c r="S1658" s="57" t="str">
        <f>MID(Tabla1[[#This Row],[Aplicación]],6,2)</f>
        <v>10</v>
      </c>
      <c r="T1658" s="54" t="str">
        <f>VLOOKUP(Tabla1[[#This Row],[AREA]],Hoja1!A:B,2,FALSE)</f>
        <v>10. Personas mayores, familia y servicios sociales</v>
      </c>
      <c r="U1658" s="57">
        <v>2313</v>
      </c>
      <c r="V1658" s="54" t="str">
        <f>VLOOKUP(Tabla1[[#This Row],[PROGRAMA]],Hoja1!A:B,2,FALSE)</f>
        <v>2313. Dirección del área de personas mayores, familia y servicios sociales</v>
      </c>
      <c r="W1658" s="57">
        <v>64</v>
      </c>
      <c r="X1658" s="57">
        <v>641</v>
      </c>
    </row>
    <row r="1659" spans="1:24" hidden="1" x14ac:dyDescent="0.25">
      <c r="A1659" s="44">
        <v>220240008394</v>
      </c>
      <c r="B1659" s="45" t="s">
        <v>390</v>
      </c>
      <c r="C1659" s="50">
        <v>45373</v>
      </c>
      <c r="D1659" s="44">
        <v>22024003491</v>
      </c>
      <c r="E1659" s="45" t="s">
        <v>1498</v>
      </c>
      <c r="F1659" s="51">
        <v>8999</v>
      </c>
      <c r="G1659" s="45" t="s">
        <v>532</v>
      </c>
      <c r="H1659" s="45" t="s">
        <v>2888</v>
      </c>
      <c r="I1659" s="44">
        <v>220</v>
      </c>
      <c r="J1659" s="45" t="s">
        <v>393</v>
      </c>
      <c r="K1659" s="45" t="s">
        <v>393</v>
      </c>
      <c r="L1659" s="45" t="s">
        <v>399</v>
      </c>
      <c r="M1659" s="45" t="s">
        <v>395</v>
      </c>
      <c r="N1659" s="45" t="s">
        <v>396</v>
      </c>
      <c r="O1659" s="52" t="s">
        <v>321</v>
      </c>
      <c r="P1659" s="63" t="s">
        <v>276</v>
      </c>
      <c r="Q1659" s="57">
        <v>6</v>
      </c>
      <c r="R1659" s="35" t="s">
        <v>266</v>
      </c>
      <c r="S1659" s="57" t="str">
        <f>MID(Tabla1[[#This Row],[Aplicación]],6,2)</f>
        <v>10</v>
      </c>
      <c r="T1659" s="54" t="str">
        <f>VLOOKUP(Tabla1[[#This Row],[AREA]],Hoja1!A:B,2,FALSE)</f>
        <v>10. Personas mayores, familia y servicios sociales</v>
      </c>
      <c r="U1659" s="57">
        <v>2313</v>
      </c>
      <c r="V1659" s="54" t="str">
        <f>VLOOKUP(Tabla1[[#This Row],[PROGRAMA]],Hoja1!A:B,2,FALSE)</f>
        <v>2313. Dirección del área de personas mayores, familia y servicios sociales</v>
      </c>
      <c r="W1659" s="57">
        <v>64</v>
      </c>
      <c r="X1659" s="57">
        <v>641</v>
      </c>
    </row>
    <row r="1660" spans="1:24" hidden="1" x14ac:dyDescent="0.25">
      <c r="A1660" s="60">
        <v>220239000641</v>
      </c>
      <c r="B1660" s="43" t="s">
        <v>390</v>
      </c>
      <c r="C1660" s="61">
        <v>45292</v>
      </c>
      <c r="D1660" s="60">
        <v>22024001395</v>
      </c>
      <c r="E1660" s="43" t="s">
        <v>1243</v>
      </c>
      <c r="F1660" s="62">
        <v>150040</v>
      </c>
      <c r="G1660" s="43" t="s">
        <v>527</v>
      </c>
      <c r="H1660" s="43" t="s">
        <v>1590</v>
      </c>
      <c r="I1660" s="60">
        <v>220</v>
      </c>
      <c r="J1660" s="43" t="s">
        <v>393</v>
      </c>
      <c r="K1660" s="43" t="s">
        <v>393</v>
      </c>
      <c r="L1660" s="43" t="s">
        <v>399</v>
      </c>
      <c r="M1660" s="43" t="s">
        <v>395</v>
      </c>
      <c r="N1660" s="43" t="s">
        <v>396</v>
      </c>
      <c r="O1660" s="52" t="s">
        <v>321</v>
      </c>
      <c r="P1660" s="63" t="s">
        <v>276</v>
      </c>
      <c r="Q1660" s="57" t="str">
        <f>MID(Tabla1[[#This Row],[Aplicación]],14,1)</f>
        <v>8</v>
      </c>
      <c r="R1660" s="35" t="s">
        <v>267</v>
      </c>
      <c r="S1660" s="57" t="str">
        <f>MID(Tabla1[[#This Row],[Aplicación]],6,2)</f>
        <v>02</v>
      </c>
      <c r="T1660" s="54" t="str">
        <f>VLOOKUP(Tabla1[[#This Row],[AREA]],Hoja1!A:B,2,FALSE)</f>
        <v>02. Urbanismo y vivienda</v>
      </c>
      <c r="U1660" s="57" t="str">
        <f>MID(Tabla1[[#This Row],[Aplicación]],9,4)</f>
        <v>1513</v>
      </c>
      <c r="V1660" s="54" t="str">
        <f>VLOOKUP(Tabla1[[#This Row],[PROGRAMA]],Hoja1!A:B,2,FALSE)</f>
        <v>1513. Licencias urbanísticas</v>
      </c>
      <c r="W1660" s="57" t="str">
        <f>MID(Tabla1[[#This Row],[Aplicación]],14,2)</f>
        <v>83</v>
      </c>
      <c r="X1660" s="57" t="str">
        <f>MID(Tabla1[[#This Row],[Aplicación]],14,6)</f>
        <v>83100</v>
      </c>
    </row>
    <row r="1661" spans="1:24" hidden="1" x14ac:dyDescent="0.25">
      <c r="A1661" s="60">
        <v>220240005404</v>
      </c>
      <c r="B1661" s="43" t="s">
        <v>390</v>
      </c>
      <c r="C1661" s="61">
        <v>45363</v>
      </c>
      <c r="D1661" s="60">
        <v>22024002934</v>
      </c>
      <c r="E1661" s="43" t="s">
        <v>1339</v>
      </c>
      <c r="F1661" s="62">
        <v>128.13999999999999</v>
      </c>
      <c r="G1661" s="43" t="s">
        <v>852</v>
      </c>
      <c r="H1661" s="43" t="s">
        <v>1801</v>
      </c>
      <c r="I1661" s="60">
        <v>220</v>
      </c>
      <c r="J1661" s="43" t="s">
        <v>398</v>
      </c>
      <c r="K1661" s="43" t="s">
        <v>398</v>
      </c>
      <c r="L1661" s="43" t="s">
        <v>413</v>
      </c>
      <c r="M1661" s="43" t="s">
        <v>585</v>
      </c>
      <c r="N1661" s="43" t="s">
        <v>539</v>
      </c>
      <c r="O1661" s="52" t="s">
        <v>326</v>
      </c>
      <c r="P1661" s="63" t="s">
        <v>276</v>
      </c>
      <c r="Q1661" s="57" t="str">
        <f>MID(Tabla1[[#This Row],[Aplicación]],14,1)</f>
        <v>8</v>
      </c>
      <c r="R1661" s="35" t="s">
        <v>267</v>
      </c>
      <c r="S1661" s="57" t="str">
        <f>MID(Tabla1[[#This Row],[Aplicación]],6,2)</f>
        <v>02</v>
      </c>
      <c r="T1661" s="54" t="str">
        <f>VLOOKUP(Tabla1[[#This Row],[AREA]],Hoja1!A:B,2,FALSE)</f>
        <v>02. Urbanismo y vivienda</v>
      </c>
      <c r="U1661" s="57" t="str">
        <f>MID(Tabla1[[#This Row],[Aplicación]],9,4)</f>
        <v>9331</v>
      </c>
      <c r="V1661" s="54" t="str">
        <f>VLOOKUP(Tabla1[[#This Row],[PROGRAMA]],Hoja1!A:B,2,FALSE)</f>
        <v>9331. Gestión del patrimonio</v>
      </c>
      <c r="W1661" s="57" t="str">
        <f>MID(Tabla1[[#This Row],[Aplicación]],14,2)</f>
        <v>83</v>
      </c>
      <c r="X1661" s="57" t="str">
        <f>MID(Tabla1[[#This Row],[Aplicación]],14,6)</f>
        <v>83100</v>
      </c>
    </row>
    <row r="1662" spans="1:24" hidden="1" x14ac:dyDescent="0.25">
      <c r="A1662" s="60">
        <v>220239000640</v>
      </c>
      <c r="B1662" s="43" t="s">
        <v>390</v>
      </c>
      <c r="C1662" s="61">
        <v>45292</v>
      </c>
      <c r="D1662" s="60">
        <v>22024001394</v>
      </c>
      <c r="E1662" s="43" t="s">
        <v>1243</v>
      </c>
      <c r="F1662" s="62">
        <v>30250</v>
      </c>
      <c r="G1662" s="43" t="s">
        <v>605</v>
      </c>
      <c r="H1662" s="43" t="s">
        <v>1919</v>
      </c>
      <c r="I1662" s="60">
        <v>220</v>
      </c>
      <c r="J1662" s="43" t="s">
        <v>398</v>
      </c>
      <c r="K1662" s="43" t="s">
        <v>398</v>
      </c>
      <c r="L1662" s="43" t="s">
        <v>399</v>
      </c>
      <c r="M1662" s="43" t="s">
        <v>395</v>
      </c>
      <c r="N1662" s="43" t="s">
        <v>396</v>
      </c>
      <c r="O1662" s="52" t="s">
        <v>321</v>
      </c>
      <c r="P1662" s="63" t="s">
        <v>276</v>
      </c>
      <c r="Q1662" s="57" t="str">
        <f>MID(Tabla1[[#This Row],[Aplicación]],14,1)</f>
        <v>8</v>
      </c>
      <c r="R1662" s="35" t="s">
        <v>267</v>
      </c>
      <c r="S1662" s="57" t="str">
        <f>MID(Tabla1[[#This Row],[Aplicación]],6,2)</f>
        <v>02</v>
      </c>
      <c r="T1662" s="54" t="str">
        <f>VLOOKUP(Tabla1[[#This Row],[AREA]],Hoja1!A:B,2,FALSE)</f>
        <v>02. Urbanismo y vivienda</v>
      </c>
      <c r="U1662" s="57" t="str">
        <f>MID(Tabla1[[#This Row],[Aplicación]],9,4)</f>
        <v>1513</v>
      </c>
      <c r="V1662" s="54" t="str">
        <f>VLOOKUP(Tabla1[[#This Row],[PROGRAMA]],Hoja1!A:B,2,FALSE)</f>
        <v>1513. Licencias urbanísticas</v>
      </c>
      <c r="W1662" s="57" t="str">
        <f>MID(Tabla1[[#This Row],[Aplicación]],14,2)</f>
        <v>83</v>
      </c>
      <c r="X1662" s="57" t="str">
        <f>MID(Tabla1[[#This Row],[Aplicación]],14,6)</f>
        <v>83100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showGridLines="0" tabSelected="1" view="pageLayout" zoomScaleNormal="100" workbookViewId="0">
      <selection activeCell="E4" sqref="E4"/>
    </sheetView>
  </sheetViews>
  <sheetFormatPr baseColWidth="10" defaultColWidth="27.140625" defaultRowHeight="11.25" x14ac:dyDescent="0.25"/>
  <cols>
    <col min="1" max="1" width="28.28515625" style="7" customWidth="1"/>
    <col min="2" max="2" width="10.85546875" style="7" bestFit="1" customWidth="1"/>
    <col min="3" max="3" width="12" style="7" customWidth="1"/>
    <col min="4" max="4" width="11.140625" style="7" bestFit="1" customWidth="1"/>
    <col min="5" max="5" width="12.5703125" style="7" customWidth="1"/>
    <col min="6" max="6" width="10.140625" style="7" bestFit="1" customWidth="1"/>
    <col min="7" max="7" width="10.85546875" style="7" bestFit="1" customWidth="1"/>
    <col min="8" max="9" width="10.7109375" style="7" bestFit="1" customWidth="1"/>
    <col min="10" max="10" width="10" style="7" bestFit="1" customWidth="1"/>
    <col min="11" max="12" width="10.7109375" style="7" bestFit="1" customWidth="1"/>
    <col min="13" max="13" width="11.7109375" style="7" bestFit="1" customWidth="1"/>
    <col min="14" max="16384" width="27.140625" style="7"/>
  </cols>
  <sheetData>
    <row r="1" spans="1:13" x14ac:dyDescent="0.25">
      <c r="A1" s="6" t="s">
        <v>275</v>
      </c>
      <c r="B1" s="7" t="s">
        <v>276</v>
      </c>
    </row>
    <row r="3" spans="1:13" ht="22.5" x14ac:dyDescent="0.25">
      <c r="A3" s="6" t="s">
        <v>280</v>
      </c>
      <c r="B3" s="6" t="s">
        <v>279</v>
      </c>
    </row>
    <row r="4" spans="1:13" ht="56.25" x14ac:dyDescent="0.25">
      <c r="A4" s="8" t="s">
        <v>277</v>
      </c>
      <c r="B4" s="9" t="s">
        <v>101</v>
      </c>
      <c r="C4" s="9" t="s">
        <v>2908</v>
      </c>
      <c r="D4" s="9" t="s">
        <v>324</v>
      </c>
      <c r="E4" s="9" t="s">
        <v>2909</v>
      </c>
      <c r="F4" s="9" t="s">
        <v>2910</v>
      </c>
      <c r="G4" s="9" t="s">
        <v>2911</v>
      </c>
      <c r="H4" s="9" t="s">
        <v>2912</v>
      </c>
      <c r="I4" s="9" t="s">
        <v>2913</v>
      </c>
      <c r="J4" s="9" t="s">
        <v>2914</v>
      </c>
      <c r="K4" s="9" t="s">
        <v>2915</v>
      </c>
      <c r="L4" s="9" t="s">
        <v>305</v>
      </c>
      <c r="M4" s="9" t="s">
        <v>278</v>
      </c>
    </row>
    <row r="5" spans="1:13" x14ac:dyDescent="0.25">
      <c r="A5" s="10" t="s">
        <v>325</v>
      </c>
      <c r="B5" s="11">
        <v>5670.23</v>
      </c>
      <c r="C5" s="11">
        <v>302719.18</v>
      </c>
      <c r="D5" s="11">
        <v>27765.060000000005</v>
      </c>
      <c r="E5" s="11">
        <v>171757.44000000003</v>
      </c>
      <c r="F5" s="11">
        <v>16986.09</v>
      </c>
      <c r="G5" s="11">
        <v>14780.129999999997</v>
      </c>
      <c r="H5" s="11">
        <v>58439.709999999992</v>
      </c>
      <c r="I5" s="11">
        <v>43686.3</v>
      </c>
      <c r="J5" s="11">
        <v>39603.96</v>
      </c>
      <c r="K5" s="11">
        <v>15955.71</v>
      </c>
      <c r="L5" s="11">
        <v>112014.21</v>
      </c>
      <c r="M5" s="11">
        <v>809378.0199999999</v>
      </c>
    </row>
    <row r="6" spans="1:13" x14ac:dyDescent="0.25">
      <c r="A6" s="10" t="s">
        <v>326</v>
      </c>
      <c r="B6" s="11">
        <v>258086.69</v>
      </c>
      <c r="C6" s="11">
        <v>55465.380000000005</v>
      </c>
      <c r="D6" s="11">
        <v>54017.350000000006</v>
      </c>
      <c r="E6" s="11">
        <v>112636.43000000001</v>
      </c>
      <c r="F6" s="11">
        <v>84334.080000000002</v>
      </c>
      <c r="G6" s="11">
        <v>207349.43</v>
      </c>
      <c r="H6" s="11">
        <v>45048.950000000004</v>
      </c>
      <c r="I6" s="11">
        <v>54926.100000000006</v>
      </c>
      <c r="J6" s="11">
        <v>82427.209999999992</v>
      </c>
      <c r="K6" s="11">
        <v>259136.91000000006</v>
      </c>
      <c r="L6" s="11">
        <v>280051.14999999997</v>
      </c>
      <c r="M6" s="11">
        <v>1493479.68</v>
      </c>
    </row>
    <row r="7" spans="1:13" x14ac:dyDescent="0.25">
      <c r="A7" s="10" t="s">
        <v>321</v>
      </c>
      <c r="B7" s="11">
        <v>445432.61000000004</v>
      </c>
      <c r="C7" s="11">
        <v>7060278.5799999991</v>
      </c>
      <c r="D7" s="11">
        <v>3189249.5700000003</v>
      </c>
      <c r="E7" s="11">
        <v>7784251.04</v>
      </c>
      <c r="F7" s="11">
        <v>965980.51999999979</v>
      </c>
      <c r="G7" s="11">
        <v>6589246.5599999996</v>
      </c>
      <c r="H7" s="11">
        <v>10512768.379999999</v>
      </c>
      <c r="I7" s="11">
        <v>19647839.100000001</v>
      </c>
      <c r="J7" s="11">
        <v>1814816.6699999997</v>
      </c>
      <c r="K7" s="11">
        <v>15871006.710000008</v>
      </c>
      <c r="L7" s="11">
        <v>8563773.4399999995</v>
      </c>
      <c r="M7" s="11">
        <v>82444643.180000007</v>
      </c>
    </row>
    <row r="8" spans="1:13" x14ac:dyDescent="0.25">
      <c r="A8" s="10" t="s">
        <v>323</v>
      </c>
      <c r="B8" s="11">
        <v>1175333.26</v>
      </c>
      <c r="C8" s="11"/>
      <c r="D8" s="11"/>
      <c r="E8" s="11">
        <v>190130.75</v>
      </c>
      <c r="F8" s="11"/>
      <c r="G8" s="11"/>
      <c r="H8" s="11"/>
      <c r="I8" s="11"/>
      <c r="J8" s="11"/>
      <c r="K8" s="11"/>
      <c r="L8" s="11"/>
      <c r="M8" s="11">
        <v>1365464.01</v>
      </c>
    </row>
    <row r="9" spans="1:13" x14ac:dyDescent="0.25">
      <c r="A9" s="10" t="s">
        <v>278</v>
      </c>
      <c r="B9" s="11">
        <v>1884522.79</v>
      </c>
      <c r="C9" s="11">
        <v>7418463.1399999987</v>
      </c>
      <c r="D9" s="11">
        <v>3271031.9800000004</v>
      </c>
      <c r="E9" s="11">
        <v>8258775.6600000001</v>
      </c>
      <c r="F9" s="11">
        <v>1067300.6899999997</v>
      </c>
      <c r="G9" s="11">
        <v>6811376.1199999992</v>
      </c>
      <c r="H9" s="11">
        <v>10616257.039999999</v>
      </c>
      <c r="I9" s="11">
        <v>19746451.5</v>
      </c>
      <c r="J9" s="11">
        <v>1936847.8399999996</v>
      </c>
      <c r="K9" s="11">
        <v>16146099.330000008</v>
      </c>
      <c r="L9" s="11">
        <v>8955838.7999999989</v>
      </c>
      <c r="M9" s="11">
        <v>86112964.890000015</v>
      </c>
    </row>
    <row r="10" spans="1:13" ht="21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</row>
    <row r="13" spans="1:13" x14ac:dyDescent="0.25">
      <c r="A13" s="6" t="s">
        <v>275</v>
      </c>
      <c r="B13" s="7" t="s">
        <v>276</v>
      </c>
      <c r="M13" s="47"/>
    </row>
    <row r="15" spans="1:13" ht="22.5" x14ac:dyDescent="0.25">
      <c r="A15" s="8" t="s">
        <v>277</v>
      </c>
      <c r="B15" s="9" t="s">
        <v>280</v>
      </c>
      <c r="C15" s="26" t="s">
        <v>295</v>
      </c>
      <c r="D15"/>
      <c r="E15"/>
      <c r="F15"/>
      <c r="G15"/>
      <c r="H15"/>
      <c r="I15"/>
      <c r="J15"/>
      <c r="K15"/>
    </row>
    <row r="16" spans="1:13" ht="15" x14ac:dyDescent="0.25">
      <c r="A16" s="10" t="s">
        <v>325</v>
      </c>
      <c r="B16" s="11">
        <v>809378.02000000037</v>
      </c>
      <c r="C16" s="46">
        <f>B16/B20</f>
        <v>9.3990262794213745E-3</v>
      </c>
      <c r="D16"/>
      <c r="E16" s="64"/>
      <c r="F16" s="12"/>
      <c r="G16"/>
      <c r="H16"/>
      <c r="I16"/>
      <c r="J16"/>
      <c r="K16"/>
    </row>
    <row r="17" spans="1:11" ht="15" x14ac:dyDescent="0.25">
      <c r="A17" s="10" t="s">
        <v>326</v>
      </c>
      <c r="B17" s="11">
        <v>1493479.6799999995</v>
      </c>
      <c r="C17" s="46">
        <f>B17/B20</f>
        <v>1.7343261632063855E-2</v>
      </c>
      <c r="D17"/>
      <c r="E17" s="64"/>
      <c r="F17" s="12"/>
      <c r="G17"/>
      <c r="H17"/>
      <c r="I17"/>
      <c r="J17"/>
      <c r="K17"/>
    </row>
    <row r="18" spans="1:11" ht="15" x14ac:dyDescent="0.25">
      <c r="A18" s="10" t="s">
        <v>321</v>
      </c>
      <c r="B18" s="11">
        <v>82444643.180000022</v>
      </c>
      <c r="C18" s="46">
        <f>B18/B20</f>
        <v>0.9574010520403532</v>
      </c>
      <c r="D18"/>
      <c r="E18" s="64"/>
      <c r="F18" s="12"/>
      <c r="G18"/>
      <c r="H18"/>
      <c r="I18"/>
      <c r="J18"/>
      <c r="K18"/>
    </row>
    <row r="19" spans="1:11" ht="15" x14ac:dyDescent="0.25">
      <c r="A19" s="10" t="s">
        <v>323</v>
      </c>
      <c r="B19" s="11">
        <v>1365464.0100000002</v>
      </c>
      <c r="C19" s="46">
        <f>B19/B20</f>
        <v>1.5856660048161532E-2</v>
      </c>
      <c r="D19"/>
      <c r="E19" s="64"/>
      <c r="F19" s="12"/>
      <c r="G19"/>
      <c r="H19"/>
      <c r="I19"/>
      <c r="J19"/>
      <c r="K19"/>
    </row>
    <row r="20" spans="1:11" ht="15" x14ac:dyDescent="0.25">
      <c r="A20" s="10" t="s">
        <v>278</v>
      </c>
      <c r="B20" s="11">
        <v>86112964.89000003</v>
      </c>
      <c r="C20" s="70"/>
      <c r="D20"/>
      <c r="E20" s="64"/>
      <c r="F20" s="12"/>
      <c r="G20"/>
      <c r="H20"/>
      <c r="I20"/>
      <c r="J20"/>
      <c r="K20"/>
    </row>
    <row r="21" spans="1:11" ht="15" x14ac:dyDescent="0.25">
      <c r="A21"/>
      <c r="B21"/>
      <c r="D21"/>
      <c r="E21"/>
      <c r="F21"/>
      <c r="G21"/>
      <c r="H21"/>
      <c r="I21"/>
      <c r="J21"/>
      <c r="K21"/>
    </row>
  </sheetData>
  <printOptions horizontalCentered="1"/>
  <pageMargins left="0.31496062992125984" right="0.31496062992125984" top="0.82677165354330717" bottom="0.35433070866141736" header="0.31496062992125984" footer="0.31496062992125984"/>
  <pageSetup paperSize="9" scale="88" fitToHeight="0" orientation="landscape" r:id="rId3"/>
  <headerFooter>
    <oddHeader>&amp;C&amp;"Arial Narrow,Negrita"&amp;14&amp;UCONTRATACION AYUNTAMIENTO DE VALLADOLID -   PRIMER TRIMESTRE EJERCICIO 2024
&amp;"-,Normal"&amp;11&amp;U
&amp;G</oddHeader>
    <oddFooter>&amp;R&amp;P / &amp;N</oddFooter>
  </headerFooter>
  <legacyDrawingHF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3491"/>
  <sheetViews>
    <sheetView showGridLines="0" view="pageLayout" zoomScaleNormal="100" workbookViewId="0"/>
  </sheetViews>
  <sheetFormatPr baseColWidth="10" defaultColWidth="44.28515625" defaultRowHeight="12.75" x14ac:dyDescent="0.25"/>
  <cols>
    <col min="1" max="1" width="40.14062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275</v>
      </c>
      <c r="B1" s="14" t="s">
        <v>276</v>
      </c>
    </row>
    <row r="2" spans="1:13" x14ac:dyDescent="0.25">
      <c r="A2" s="13" t="s">
        <v>6</v>
      </c>
      <c r="B2" s="14" t="s">
        <v>2934</v>
      </c>
      <c r="G2" s="42"/>
    </row>
    <row r="3" spans="1:13" ht="25.5" x14ac:dyDescent="0.25">
      <c r="A3" s="13" t="s">
        <v>70</v>
      </c>
      <c r="B3" s="14" t="s">
        <v>326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280</v>
      </c>
      <c r="B5" s="13" t="s">
        <v>279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51" x14ac:dyDescent="0.25">
      <c r="A6" s="17" t="s">
        <v>277</v>
      </c>
      <c r="B6" s="18" t="s">
        <v>101</v>
      </c>
      <c r="C6" s="18" t="s">
        <v>2908</v>
      </c>
      <c r="D6" s="18" t="s">
        <v>324</v>
      </c>
      <c r="E6" s="18" t="s">
        <v>2909</v>
      </c>
      <c r="F6" s="18" t="s">
        <v>2910</v>
      </c>
      <c r="G6" s="18" t="s">
        <v>2911</v>
      </c>
      <c r="H6" s="18" t="s">
        <v>2912</v>
      </c>
      <c r="I6" s="18" t="s">
        <v>2913</v>
      </c>
      <c r="J6" s="18" t="s">
        <v>2914</v>
      </c>
      <c r="K6" s="18" t="s">
        <v>2915</v>
      </c>
      <c r="L6" s="18" t="s">
        <v>305</v>
      </c>
      <c r="M6" s="18" t="s">
        <v>278</v>
      </c>
    </row>
    <row r="7" spans="1:13" s="20" customFormat="1" x14ac:dyDescent="0.25">
      <c r="A7" s="21" t="s">
        <v>300</v>
      </c>
      <c r="B7" s="19"/>
      <c r="C7" s="19"/>
      <c r="D7" s="19">
        <v>197.69</v>
      </c>
      <c r="E7" s="19"/>
      <c r="F7" s="19"/>
      <c r="G7" s="19"/>
      <c r="H7" s="19"/>
      <c r="I7" s="19"/>
      <c r="J7" s="19"/>
      <c r="K7" s="19">
        <v>6.06</v>
      </c>
      <c r="L7" s="19"/>
      <c r="M7" s="19">
        <v>203.75</v>
      </c>
    </row>
    <row r="8" spans="1:13" s="20" customFormat="1" x14ac:dyDescent="0.25">
      <c r="A8" s="21" t="s">
        <v>85</v>
      </c>
      <c r="B8" s="19"/>
      <c r="C8" s="19"/>
      <c r="D8" s="19"/>
      <c r="E8" s="19">
        <v>4385.74</v>
      </c>
      <c r="F8" s="19"/>
      <c r="G8" s="19"/>
      <c r="H8" s="19"/>
      <c r="I8" s="19"/>
      <c r="J8" s="19"/>
      <c r="K8" s="19"/>
      <c r="L8" s="19"/>
      <c r="M8" s="19">
        <v>4385.74</v>
      </c>
    </row>
    <row r="9" spans="1:13" s="20" customFormat="1" x14ac:dyDescent="0.25">
      <c r="A9" s="21" t="s">
        <v>2391</v>
      </c>
      <c r="B9" s="19">
        <v>726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>
        <v>726</v>
      </c>
    </row>
    <row r="10" spans="1:13" s="20" customFormat="1" x14ac:dyDescent="0.25">
      <c r="A10" s="21" t="s">
        <v>948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>
        <v>1082.27</v>
      </c>
      <c r="M10" s="19">
        <v>1082.27</v>
      </c>
    </row>
    <row r="11" spans="1:13" s="20" customFormat="1" ht="25.5" x14ac:dyDescent="0.25">
      <c r="A11" s="21" t="s">
        <v>723</v>
      </c>
      <c r="B11" s="19"/>
      <c r="C11" s="19"/>
      <c r="D11" s="19"/>
      <c r="E11" s="19"/>
      <c r="F11" s="19"/>
      <c r="G11" s="19">
        <v>4840</v>
      </c>
      <c r="H11" s="19"/>
      <c r="I11" s="19"/>
      <c r="J11" s="19"/>
      <c r="K11" s="19">
        <v>205.7</v>
      </c>
      <c r="L11" s="19"/>
      <c r="M11" s="19">
        <v>5045.7</v>
      </c>
    </row>
    <row r="12" spans="1:13" s="20" customFormat="1" x14ac:dyDescent="0.25">
      <c r="A12" s="21" t="s">
        <v>1091</v>
      </c>
      <c r="B12" s="19">
        <v>5445</v>
      </c>
      <c r="C12" s="19"/>
      <c r="D12" s="19"/>
      <c r="E12" s="19"/>
      <c r="F12" s="19"/>
      <c r="G12" s="19"/>
      <c r="H12" s="19"/>
      <c r="I12" s="19">
        <v>605</v>
      </c>
      <c r="J12" s="19"/>
      <c r="K12" s="19"/>
      <c r="L12" s="19"/>
      <c r="M12" s="19">
        <v>6050</v>
      </c>
    </row>
    <row r="13" spans="1:13" s="20" customFormat="1" x14ac:dyDescent="0.25">
      <c r="A13" s="21" t="s">
        <v>2661</v>
      </c>
      <c r="B13" s="19"/>
      <c r="C13" s="19"/>
      <c r="D13" s="19"/>
      <c r="E13" s="19"/>
      <c r="F13" s="19"/>
      <c r="G13" s="19"/>
      <c r="H13" s="19"/>
      <c r="I13" s="19"/>
      <c r="J13" s="19">
        <v>6897</v>
      </c>
      <c r="K13" s="19"/>
      <c r="L13" s="19"/>
      <c r="M13" s="19">
        <v>6897</v>
      </c>
    </row>
    <row r="14" spans="1:13" s="20" customFormat="1" x14ac:dyDescent="0.25">
      <c r="A14" s="21" t="s">
        <v>24</v>
      </c>
      <c r="B14" s="19">
        <v>11510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>
        <v>11510</v>
      </c>
    </row>
    <row r="15" spans="1:13" s="20" customFormat="1" x14ac:dyDescent="0.25">
      <c r="A15" s="21" t="s">
        <v>23</v>
      </c>
      <c r="B15" s="19">
        <v>12161.52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v>12161.52</v>
      </c>
    </row>
    <row r="16" spans="1:13" s="20" customFormat="1" x14ac:dyDescent="0.25">
      <c r="A16" s="21" t="s">
        <v>615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8712</v>
      </c>
      <c r="L16" s="19"/>
      <c r="M16" s="19">
        <v>8712</v>
      </c>
    </row>
    <row r="17" spans="1:13" s="20" customFormat="1" x14ac:dyDescent="0.25">
      <c r="A17" s="21" t="s">
        <v>376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1815</v>
      </c>
      <c r="L17" s="19"/>
      <c r="M17" s="19">
        <v>1815</v>
      </c>
    </row>
    <row r="18" spans="1:13" s="20" customFormat="1" x14ac:dyDescent="0.25">
      <c r="A18" s="21" t="s">
        <v>86</v>
      </c>
      <c r="B18" s="19"/>
      <c r="C18" s="19">
        <v>847</v>
      </c>
      <c r="D18" s="19">
        <v>365.55</v>
      </c>
      <c r="E18" s="19"/>
      <c r="F18" s="19"/>
      <c r="G18" s="19">
        <v>4380</v>
      </c>
      <c r="H18" s="19"/>
      <c r="I18" s="19"/>
      <c r="J18" s="19">
        <v>107.31</v>
      </c>
      <c r="K18" s="19">
        <v>3448.66</v>
      </c>
      <c r="L18" s="19"/>
      <c r="M18" s="19">
        <v>9148.52</v>
      </c>
    </row>
    <row r="19" spans="1:13" s="20" customFormat="1" x14ac:dyDescent="0.25">
      <c r="A19" s="21" t="s">
        <v>375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3804.82</v>
      </c>
      <c r="M19" s="19">
        <v>3804.82</v>
      </c>
    </row>
    <row r="20" spans="1:13" s="20" customFormat="1" ht="25.5" x14ac:dyDescent="0.25">
      <c r="A20" s="21" t="s">
        <v>1016</v>
      </c>
      <c r="B20" s="19"/>
      <c r="C20" s="19"/>
      <c r="D20" s="19"/>
      <c r="E20" s="19"/>
      <c r="F20" s="19"/>
      <c r="G20" s="19"/>
      <c r="H20" s="19"/>
      <c r="I20" s="19"/>
      <c r="J20" s="19"/>
      <c r="K20" s="19">
        <v>43.34</v>
      </c>
      <c r="L20" s="19"/>
      <c r="M20" s="19">
        <v>43.34</v>
      </c>
    </row>
    <row r="21" spans="1:13" s="20" customFormat="1" x14ac:dyDescent="0.25">
      <c r="A21" s="21" t="s">
        <v>383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>
        <v>2000</v>
      </c>
      <c r="M21" s="19">
        <v>2000</v>
      </c>
    </row>
    <row r="22" spans="1:13" s="20" customFormat="1" x14ac:dyDescent="0.25">
      <c r="A22" s="21" t="s">
        <v>861</v>
      </c>
      <c r="B22" s="19"/>
      <c r="C22" s="19"/>
      <c r="D22" s="19"/>
      <c r="E22" s="19"/>
      <c r="F22" s="19"/>
      <c r="G22" s="19"/>
      <c r="H22" s="19">
        <v>1577.93</v>
      </c>
      <c r="I22" s="19"/>
      <c r="J22" s="19"/>
      <c r="K22" s="19"/>
      <c r="L22" s="19"/>
      <c r="M22" s="19">
        <v>1577.93</v>
      </c>
    </row>
    <row r="23" spans="1:13" s="20" customFormat="1" x14ac:dyDescent="0.25">
      <c r="A23" s="21" t="s">
        <v>370</v>
      </c>
      <c r="B23" s="19"/>
      <c r="C23" s="19"/>
      <c r="D23" s="19">
        <v>16</v>
      </c>
      <c r="E23" s="19"/>
      <c r="F23" s="19"/>
      <c r="G23" s="19"/>
      <c r="H23" s="19"/>
      <c r="I23" s="19"/>
      <c r="J23" s="19"/>
      <c r="K23" s="19"/>
      <c r="L23" s="19"/>
      <c r="M23" s="19">
        <v>16</v>
      </c>
    </row>
    <row r="24" spans="1:13" s="20" customFormat="1" x14ac:dyDescent="0.25">
      <c r="A24" s="21" t="s">
        <v>93</v>
      </c>
      <c r="B24" s="19"/>
      <c r="C24" s="19"/>
      <c r="D24" s="19"/>
      <c r="E24" s="19"/>
      <c r="F24" s="19"/>
      <c r="G24" s="19"/>
      <c r="H24" s="19"/>
      <c r="I24" s="19">
        <v>1100</v>
      </c>
      <c r="J24" s="19"/>
      <c r="K24" s="19"/>
      <c r="L24" s="19"/>
      <c r="M24" s="19">
        <v>1100</v>
      </c>
    </row>
    <row r="25" spans="1:13" s="20" customFormat="1" x14ac:dyDescent="0.25">
      <c r="A25" s="21" t="s">
        <v>299</v>
      </c>
      <c r="B25" s="19"/>
      <c r="C25" s="19"/>
      <c r="D25" s="19"/>
      <c r="E25" s="19"/>
      <c r="F25" s="19"/>
      <c r="G25" s="19">
        <v>275</v>
      </c>
      <c r="H25" s="19"/>
      <c r="I25" s="19"/>
      <c r="J25" s="19"/>
      <c r="K25" s="19"/>
      <c r="L25" s="19"/>
      <c r="M25" s="19">
        <v>275</v>
      </c>
    </row>
    <row r="26" spans="1:13" s="20" customFormat="1" x14ac:dyDescent="0.25">
      <c r="A26" s="21" t="s">
        <v>38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7247.9</v>
      </c>
      <c r="M26" s="19">
        <v>7247.9</v>
      </c>
    </row>
    <row r="27" spans="1:13" s="20" customFormat="1" x14ac:dyDescent="0.25">
      <c r="A27" s="21" t="s">
        <v>371</v>
      </c>
      <c r="B27" s="19"/>
      <c r="C27" s="19"/>
      <c r="D27" s="19">
        <v>544.5</v>
      </c>
      <c r="E27" s="19"/>
      <c r="F27" s="19"/>
      <c r="G27" s="19"/>
      <c r="H27" s="19"/>
      <c r="I27" s="19"/>
      <c r="J27" s="19"/>
      <c r="K27" s="19"/>
      <c r="L27" s="19"/>
      <c r="M27" s="19">
        <v>544.5</v>
      </c>
    </row>
    <row r="28" spans="1:13" s="20" customFormat="1" x14ac:dyDescent="0.25">
      <c r="A28" s="21" t="s">
        <v>78</v>
      </c>
      <c r="B28" s="19"/>
      <c r="C28" s="19"/>
      <c r="D28" s="19"/>
      <c r="E28" s="19"/>
      <c r="F28" s="19"/>
      <c r="G28" s="19"/>
      <c r="H28" s="19"/>
      <c r="I28" s="19">
        <v>3630</v>
      </c>
      <c r="J28" s="19"/>
      <c r="K28" s="19"/>
      <c r="L28" s="19"/>
      <c r="M28" s="19">
        <v>3630</v>
      </c>
    </row>
    <row r="29" spans="1:13" s="20" customFormat="1" ht="15" customHeight="1" x14ac:dyDescent="0.25">
      <c r="A29" s="21" t="s">
        <v>792</v>
      </c>
      <c r="B29" s="19">
        <v>2629.83</v>
      </c>
      <c r="C29" s="19"/>
      <c r="D29" s="19"/>
      <c r="E29" s="19"/>
      <c r="F29" s="19"/>
      <c r="G29" s="19"/>
      <c r="H29" s="19"/>
      <c r="I29" s="19"/>
      <c r="J29" s="19"/>
      <c r="K29" s="19">
        <v>1580.58</v>
      </c>
      <c r="L29" s="19"/>
      <c r="M29" s="19">
        <v>4210.41</v>
      </c>
    </row>
    <row r="30" spans="1:13" s="20" customFormat="1" x14ac:dyDescent="0.25">
      <c r="A30" s="21" t="s">
        <v>2289</v>
      </c>
      <c r="B30" s="19"/>
      <c r="C30" s="19"/>
      <c r="D30" s="19"/>
      <c r="E30" s="19"/>
      <c r="F30" s="19"/>
      <c r="G30" s="19"/>
      <c r="H30" s="19"/>
      <c r="I30" s="19"/>
      <c r="J30" s="19"/>
      <c r="K30" s="19">
        <v>2018.18</v>
      </c>
      <c r="L30" s="19"/>
      <c r="M30" s="19">
        <v>2018.18</v>
      </c>
    </row>
    <row r="31" spans="1:13" s="20" customFormat="1" x14ac:dyDescent="0.25">
      <c r="A31" s="21" t="s">
        <v>951</v>
      </c>
      <c r="B31" s="19"/>
      <c r="C31" s="19"/>
      <c r="D31" s="19"/>
      <c r="E31" s="19"/>
      <c r="F31" s="19"/>
      <c r="G31" s="19"/>
      <c r="H31" s="19"/>
      <c r="I31" s="19"/>
      <c r="J31" s="19"/>
      <c r="K31" s="19">
        <v>238.31</v>
      </c>
      <c r="L31" s="19"/>
      <c r="M31" s="19">
        <v>238.31</v>
      </c>
    </row>
    <row r="32" spans="1:13" s="20" customFormat="1" x14ac:dyDescent="0.25">
      <c r="A32" s="21" t="s">
        <v>27</v>
      </c>
      <c r="B32" s="19"/>
      <c r="C32" s="19"/>
      <c r="D32" s="19">
        <v>990</v>
      </c>
      <c r="E32" s="19"/>
      <c r="F32" s="19"/>
      <c r="G32" s="19"/>
      <c r="H32" s="19"/>
      <c r="I32" s="19"/>
      <c r="J32" s="19"/>
      <c r="K32" s="19"/>
      <c r="L32" s="19"/>
      <c r="M32" s="19">
        <v>990</v>
      </c>
    </row>
    <row r="33" spans="1:13" s="20" customFormat="1" x14ac:dyDescent="0.25">
      <c r="A33" s="21" t="s">
        <v>87</v>
      </c>
      <c r="B33" s="19">
        <v>7211.6</v>
      </c>
      <c r="C33" s="19"/>
      <c r="D33" s="19"/>
      <c r="E33" s="19"/>
      <c r="F33" s="19"/>
      <c r="G33" s="19"/>
      <c r="H33" s="19"/>
      <c r="I33" s="19"/>
      <c r="J33" s="19"/>
      <c r="K33" s="19"/>
      <c r="L33" s="19">
        <v>2037.71</v>
      </c>
      <c r="M33" s="19">
        <v>9249.3100000000013</v>
      </c>
    </row>
    <row r="34" spans="1:13" s="20" customFormat="1" x14ac:dyDescent="0.25">
      <c r="A34" s="21" t="s">
        <v>2037</v>
      </c>
      <c r="B34" s="19">
        <v>2240.35</v>
      </c>
      <c r="C34" s="19"/>
      <c r="D34" s="19"/>
      <c r="E34" s="19"/>
      <c r="F34" s="19"/>
      <c r="G34" s="19"/>
      <c r="H34" s="19"/>
      <c r="I34" s="19">
        <v>605</v>
      </c>
      <c r="J34" s="19"/>
      <c r="K34" s="19"/>
      <c r="L34" s="19"/>
      <c r="M34" s="19">
        <v>2845.35</v>
      </c>
    </row>
    <row r="35" spans="1:13" s="20" customFormat="1" x14ac:dyDescent="0.25">
      <c r="A35" s="21" t="s">
        <v>384</v>
      </c>
      <c r="B35" s="19"/>
      <c r="C35" s="19"/>
      <c r="D35" s="19"/>
      <c r="E35" s="19"/>
      <c r="F35" s="19"/>
      <c r="G35" s="19">
        <v>7260</v>
      </c>
      <c r="H35" s="19"/>
      <c r="I35" s="19"/>
      <c r="J35" s="19"/>
      <c r="K35" s="19"/>
      <c r="L35" s="19"/>
      <c r="M35" s="19">
        <v>7260</v>
      </c>
    </row>
    <row r="36" spans="1:13" s="20" customFormat="1" x14ac:dyDescent="0.25">
      <c r="A36" s="21" t="s">
        <v>791</v>
      </c>
      <c r="B36" s="19"/>
      <c r="C36" s="19"/>
      <c r="D36" s="19">
        <v>1149.5</v>
      </c>
      <c r="E36" s="19"/>
      <c r="F36" s="19"/>
      <c r="G36" s="19"/>
      <c r="H36" s="19"/>
      <c r="I36" s="19"/>
      <c r="J36" s="19"/>
      <c r="K36" s="19"/>
      <c r="L36" s="19"/>
      <c r="M36" s="19">
        <v>1149.5</v>
      </c>
    </row>
    <row r="37" spans="1:13" s="20" customFormat="1" x14ac:dyDescent="0.25">
      <c r="A37" s="21" t="s">
        <v>33</v>
      </c>
      <c r="B37" s="19"/>
      <c r="C37" s="19"/>
      <c r="D37" s="19">
        <v>3256.4400000000005</v>
      </c>
      <c r="E37" s="19"/>
      <c r="F37" s="19"/>
      <c r="G37" s="19">
        <v>2178</v>
      </c>
      <c r="H37" s="19">
        <v>2333.36</v>
      </c>
      <c r="I37" s="19"/>
      <c r="J37" s="19"/>
      <c r="K37" s="19"/>
      <c r="L37" s="19">
        <v>3550.04</v>
      </c>
      <c r="M37" s="19">
        <v>11317.84</v>
      </c>
    </row>
    <row r="38" spans="1:13" s="20" customFormat="1" x14ac:dyDescent="0.25">
      <c r="A38" s="21" t="s">
        <v>14</v>
      </c>
      <c r="B38" s="19"/>
      <c r="C38" s="19"/>
      <c r="D38" s="19"/>
      <c r="E38" s="19"/>
      <c r="F38" s="19"/>
      <c r="G38" s="19"/>
      <c r="H38" s="19"/>
      <c r="I38" s="19"/>
      <c r="J38" s="19"/>
      <c r="K38" s="19">
        <v>8217.17</v>
      </c>
      <c r="L38" s="19"/>
      <c r="M38" s="19">
        <v>8217.17</v>
      </c>
    </row>
    <row r="39" spans="1:13" s="20" customFormat="1" x14ac:dyDescent="0.25">
      <c r="A39" s="21" t="s">
        <v>1084</v>
      </c>
      <c r="B39" s="19"/>
      <c r="C39" s="19"/>
      <c r="D39" s="19">
        <v>450</v>
      </c>
      <c r="E39" s="19"/>
      <c r="F39" s="19"/>
      <c r="G39" s="19"/>
      <c r="H39" s="19"/>
      <c r="I39" s="19"/>
      <c r="J39" s="19"/>
      <c r="K39" s="19"/>
      <c r="L39" s="19"/>
      <c r="M39" s="19">
        <v>450</v>
      </c>
    </row>
    <row r="40" spans="1:13" s="20" customFormat="1" x14ac:dyDescent="0.25">
      <c r="A40" s="21" t="s">
        <v>2031</v>
      </c>
      <c r="B40" s="19"/>
      <c r="C40" s="19"/>
      <c r="D40" s="19"/>
      <c r="E40" s="19"/>
      <c r="F40" s="19"/>
      <c r="G40" s="19"/>
      <c r="H40" s="19"/>
      <c r="I40" s="19"/>
      <c r="J40" s="19"/>
      <c r="K40" s="19">
        <v>600</v>
      </c>
      <c r="L40" s="19"/>
      <c r="M40" s="19">
        <v>600</v>
      </c>
    </row>
    <row r="41" spans="1:13" s="20" customFormat="1" ht="25.5" x14ac:dyDescent="0.25">
      <c r="A41" s="21" t="s">
        <v>1082</v>
      </c>
      <c r="B41" s="19"/>
      <c r="C41" s="19"/>
      <c r="D41" s="19">
        <v>1500</v>
      </c>
      <c r="E41" s="19"/>
      <c r="F41" s="19"/>
      <c r="G41" s="19"/>
      <c r="H41" s="19"/>
      <c r="I41" s="19"/>
      <c r="J41" s="19"/>
      <c r="K41" s="19"/>
      <c r="L41" s="19"/>
      <c r="M41" s="19">
        <v>1500</v>
      </c>
    </row>
    <row r="42" spans="1:13" s="20" customFormat="1" x14ac:dyDescent="0.25">
      <c r="A42" s="21" t="s">
        <v>2284</v>
      </c>
      <c r="B42" s="19"/>
      <c r="C42" s="19"/>
      <c r="D42" s="19">
        <v>2000</v>
      </c>
      <c r="E42" s="19"/>
      <c r="F42" s="19"/>
      <c r="G42" s="19"/>
      <c r="H42" s="19"/>
      <c r="I42" s="19"/>
      <c r="J42" s="19"/>
      <c r="K42" s="19"/>
      <c r="L42" s="19"/>
      <c r="M42" s="19">
        <v>2000</v>
      </c>
    </row>
    <row r="43" spans="1:13" s="20" customFormat="1" ht="25.5" x14ac:dyDescent="0.25">
      <c r="A43" s="21" t="s">
        <v>372</v>
      </c>
      <c r="B43" s="19"/>
      <c r="C43" s="19"/>
      <c r="D43" s="19"/>
      <c r="E43" s="19"/>
      <c r="F43" s="19"/>
      <c r="G43" s="19"/>
      <c r="H43" s="19"/>
      <c r="I43" s="19"/>
      <c r="J43" s="19"/>
      <c r="K43" s="19">
        <v>1000</v>
      </c>
      <c r="L43" s="19"/>
      <c r="M43" s="19">
        <v>1000</v>
      </c>
    </row>
    <row r="44" spans="1:13" s="20" customFormat="1" x14ac:dyDescent="0.25">
      <c r="A44" s="21" t="s">
        <v>1085</v>
      </c>
      <c r="B44" s="19"/>
      <c r="C44" s="19"/>
      <c r="D44" s="19">
        <v>1000</v>
      </c>
      <c r="E44" s="19"/>
      <c r="F44" s="19"/>
      <c r="G44" s="19"/>
      <c r="H44" s="19"/>
      <c r="I44" s="19"/>
      <c r="J44" s="19"/>
      <c r="K44" s="19"/>
      <c r="L44" s="19"/>
      <c r="M44" s="19">
        <v>1000</v>
      </c>
    </row>
    <row r="45" spans="1:13" s="20" customFormat="1" x14ac:dyDescent="0.25">
      <c r="A45" s="21" t="s">
        <v>594</v>
      </c>
      <c r="B45" s="19"/>
      <c r="C45" s="19"/>
      <c r="D45" s="19"/>
      <c r="E45" s="19"/>
      <c r="F45" s="19"/>
      <c r="G45" s="19"/>
      <c r="H45" s="19"/>
      <c r="I45" s="19"/>
      <c r="J45" s="19"/>
      <c r="K45" s="19">
        <v>544.51</v>
      </c>
      <c r="L45" s="19"/>
      <c r="M45" s="19">
        <v>544.51</v>
      </c>
    </row>
    <row r="46" spans="1:13" s="20" customFormat="1" x14ac:dyDescent="0.25">
      <c r="A46" s="21" t="s">
        <v>351</v>
      </c>
      <c r="B46" s="19"/>
      <c r="C46" s="19"/>
      <c r="D46" s="19"/>
      <c r="E46" s="19"/>
      <c r="F46" s="19"/>
      <c r="G46" s="19">
        <v>687.07</v>
      </c>
      <c r="H46" s="19"/>
      <c r="I46" s="19"/>
      <c r="J46" s="19"/>
      <c r="K46" s="19"/>
      <c r="L46" s="19"/>
      <c r="M46" s="19">
        <v>687.07</v>
      </c>
    </row>
    <row r="47" spans="1:13" s="20" customFormat="1" x14ac:dyDescent="0.25">
      <c r="A47" s="21" t="s">
        <v>96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>
        <v>4000</v>
      </c>
      <c r="M47" s="19">
        <v>4000</v>
      </c>
    </row>
    <row r="48" spans="1:13" s="20" customFormat="1" x14ac:dyDescent="0.25">
      <c r="A48" s="21" t="s">
        <v>726</v>
      </c>
      <c r="B48" s="19"/>
      <c r="C48" s="19"/>
      <c r="D48" s="19"/>
      <c r="E48" s="19"/>
      <c r="F48" s="19"/>
      <c r="G48" s="19"/>
      <c r="H48" s="19"/>
      <c r="I48" s="19">
        <v>326.05</v>
      </c>
      <c r="J48" s="19"/>
      <c r="K48" s="19"/>
      <c r="L48" s="19"/>
      <c r="M48" s="19">
        <v>326.05</v>
      </c>
    </row>
    <row r="49" spans="1:13" s="20" customFormat="1" x14ac:dyDescent="0.25">
      <c r="A49" s="21" t="s">
        <v>327</v>
      </c>
      <c r="B49" s="19"/>
      <c r="C49" s="19"/>
      <c r="D49" s="19"/>
      <c r="E49" s="19">
        <v>17000</v>
      </c>
      <c r="F49" s="19"/>
      <c r="G49" s="19"/>
      <c r="H49" s="19"/>
      <c r="I49" s="19"/>
      <c r="J49" s="19"/>
      <c r="K49" s="19"/>
      <c r="L49" s="19"/>
      <c r="M49" s="19">
        <v>17000</v>
      </c>
    </row>
    <row r="50" spans="1:13" s="20" customFormat="1" x14ac:dyDescent="0.25">
      <c r="A50" s="21" t="s">
        <v>953</v>
      </c>
      <c r="B50" s="19"/>
      <c r="C50" s="19"/>
      <c r="D50" s="19"/>
      <c r="E50" s="19"/>
      <c r="F50" s="19"/>
      <c r="G50" s="19"/>
      <c r="H50" s="19"/>
      <c r="I50" s="19"/>
      <c r="J50" s="19">
        <v>2238.5</v>
      </c>
      <c r="K50" s="19">
        <v>2807.2</v>
      </c>
      <c r="L50" s="19"/>
      <c r="M50" s="19">
        <v>5045.7</v>
      </c>
    </row>
    <row r="51" spans="1:13" s="20" customFormat="1" x14ac:dyDescent="0.25">
      <c r="A51" s="21" t="s">
        <v>644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8712</v>
      </c>
      <c r="L51" s="19"/>
      <c r="M51" s="19">
        <v>8712</v>
      </c>
    </row>
    <row r="52" spans="1:13" s="20" customFormat="1" x14ac:dyDescent="0.25">
      <c r="A52" s="21" t="s">
        <v>796</v>
      </c>
      <c r="B52" s="19"/>
      <c r="C52" s="19"/>
      <c r="D52" s="19"/>
      <c r="E52" s="19"/>
      <c r="F52" s="19"/>
      <c r="G52" s="19">
        <v>4185.2299999999996</v>
      </c>
      <c r="H52" s="19"/>
      <c r="I52" s="19"/>
      <c r="J52" s="19"/>
      <c r="K52" s="19"/>
      <c r="L52" s="19"/>
      <c r="M52" s="19">
        <v>4185.2299999999996</v>
      </c>
    </row>
    <row r="53" spans="1:13" s="20" customFormat="1" x14ac:dyDescent="0.25">
      <c r="A53" s="21" t="s">
        <v>2863</v>
      </c>
      <c r="B53" s="19"/>
      <c r="C53" s="19">
        <v>17488.13</v>
      </c>
      <c r="D53" s="19"/>
      <c r="E53" s="19"/>
      <c r="F53" s="19"/>
      <c r="G53" s="19"/>
      <c r="H53" s="19"/>
      <c r="I53" s="19"/>
      <c r="J53" s="19"/>
      <c r="K53" s="19"/>
      <c r="L53" s="19"/>
      <c r="M53" s="19">
        <v>17488.13</v>
      </c>
    </row>
    <row r="54" spans="1:13" s="20" customFormat="1" x14ac:dyDescent="0.25">
      <c r="A54" s="21" t="s">
        <v>1880</v>
      </c>
      <c r="B54" s="19"/>
      <c r="C54" s="19"/>
      <c r="D54" s="19"/>
      <c r="E54" s="19"/>
      <c r="F54" s="19"/>
      <c r="G54" s="19">
        <v>968</v>
      </c>
      <c r="H54" s="19"/>
      <c r="I54" s="19"/>
      <c r="J54" s="19"/>
      <c r="K54" s="19"/>
      <c r="L54" s="19"/>
      <c r="M54" s="19">
        <v>968</v>
      </c>
    </row>
    <row r="55" spans="1:13" s="20" customFormat="1" x14ac:dyDescent="0.25">
      <c r="A55" s="21" t="s">
        <v>97</v>
      </c>
      <c r="B55" s="19"/>
      <c r="C55" s="19"/>
      <c r="D55" s="19"/>
      <c r="E55" s="19"/>
      <c r="F55" s="19"/>
      <c r="G55" s="19"/>
      <c r="H55" s="19"/>
      <c r="I55" s="19"/>
      <c r="J55" s="19"/>
      <c r="K55" s="19">
        <v>550.54999999999995</v>
      </c>
      <c r="L55" s="19">
        <v>3766.93</v>
      </c>
      <c r="M55" s="19">
        <v>4317.4799999999996</v>
      </c>
    </row>
    <row r="56" spans="1:13" s="20" customFormat="1" x14ac:dyDescent="0.25">
      <c r="A56" s="21" t="s">
        <v>328</v>
      </c>
      <c r="B56" s="19"/>
      <c r="C56" s="19"/>
      <c r="D56" s="19"/>
      <c r="E56" s="19"/>
      <c r="F56" s="19"/>
      <c r="G56" s="19"/>
      <c r="H56" s="19"/>
      <c r="I56" s="19">
        <v>2420</v>
      </c>
      <c r="J56" s="19"/>
      <c r="K56" s="19"/>
      <c r="L56" s="19"/>
      <c r="M56" s="19">
        <v>2420</v>
      </c>
    </row>
    <row r="57" spans="1:13" s="20" customFormat="1" x14ac:dyDescent="0.25">
      <c r="A57" s="21" t="s">
        <v>95</v>
      </c>
      <c r="B57" s="19"/>
      <c r="C57" s="19"/>
      <c r="D57" s="19">
        <v>435.6</v>
      </c>
      <c r="E57" s="19"/>
      <c r="F57" s="19">
        <v>3025</v>
      </c>
      <c r="G57" s="19"/>
      <c r="H57" s="19"/>
      <c r="I57" s="19"/>
      <c r="J57" s="19"/>
      <c r="K57" s="19">
        <v>7187.4</v>
      </c>
      <c r="L57" s="19"/>
      <c r="M57" s="19">
        <v>10648</v>
      </c>
    </row>
    <row r="58" spans="1:13" s="20" customFormat="1" x14ac:dyDescent="0.25">
      <c r="A58" s="21" t="s">
        <v>727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>
        <v>2120</v>
      </c>
      <c r="M58" s="19">
        <v>2120</v>
      </c>
    </row>
    <row r="59" spans="1:13" s="20" customFormat="1" x14ac:dyDescent="0.25">
      <c r="A59" s="21" t="s">
        <v>329</v>
      </c>
      <c r="B59" s="19"/>
      <c r="C59" s="19"/>
      <c r="D59" s="19"/>
      <c r="E59" s="19"/>
      <c r="F59" s="19"/>
      <c r="G59" s="19"/>
      <c r="H59" s="19"/>
      <c r="I59" s="19"/>
      <c r="J59" s="19"/>
      <c r="K59" s="19">
        <v>8808.7999999999993</v>
      </c>
      <c r="L59" s="19"/>
      <c r="M59" s="19">
        <v>8808.7999999999993</v>
      </c>
    </row>
    <row r="60" spans="1:13" s="20" customFormat="1" x14ac:dyDescent="0.25">
      <c r="A60" s="21" t="s">
        <v>958</v>
      </c>
      <c r="B60" s="19"/>
      <c r="C60" s="19"/>
      <c r="D60" s="19"/>
      <c r="E60" s="19"/>
      <c r="F60" s="19"/>
      <c r="G60" s="19">
        <v>7257.17</v>
      </c>
      <c r="H60" s="19"/>
      <c r="I60" s="19"/>
      <c r="J60" s="19"/>
      <c r="K60" s="19"/>
      <c r="L60" s="19"/>
      <c r="M60" s="19">
        <v>7257.17</v>
      </c>
    </row>
    <row r="61" spans="1:13" s="20" customFormat="1" x14ac:dyDescent="0.25">
      <c r="A61" s="21" t="s">
        <v>1009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>
        <v>300</v>
      </c>
      <c r="M61" s="19">
        <v>300</v>
      </c>
    </row>
    <row r="62" spans="1:13" s="20" customFormat="1" x14ac:dyDescent="0.25">
      <c r="A62" s="21" t="s">
        <v>349</v>
      </c>
      <c r="B62" s="19"/>
      <c r="C62" s="19"/>
      <c r="D62" s="19"/>
      <c r="E62" s="19">
        <v>600</v>
      </c>
      <c r="F62" s="19"/>
      <c r="G62" s="19"/>
      <c r="H62" s="19"/>
      <c r="I62" s="19"/>
      <c r="J62" s="19"/>
      <c r="K62" s="19"/>
      <c r="L62" s="19"/>
      <c r="M62" s="19">
        <v>600</v>
      </c>
    </row>
    <row r="63" spans="1:13" s="20" customFormat="1" x14ac:dyDescent="0.25">
      <c r="A63" s="21" t="s">
        <v>729</v>
      </c>
      <c r="B63" s="19"/>
      <c r="C63" s="19"/>
      <c r="D63" s="19"/>
      <c r="E63" s="19"/>
      <c r="F63" s="19"/>
      <c r="G63" s="19">
        <v>462</v>
      </c>
      <c r="H63" s="19"/>
      <c r="I63" s="19"/>
      <c r="J63" s="19"/>
      <c r="K63" s="19"/>
      <c r="L63" s="19"/>
      <c r="M63" s="19">
        <v>462</v>
      </c>
    </row>
    <row r="64" spans="1:13" s="20" customFormat="1" x14ac:dyDescent="0.25">
      <c r="A64" s="21" t="s">
        <v>352</v>
      </c>
      <c r="B64" s="19"/>
      <c r="C64" s="19"/>
      <c r="D64" s="19"/>
      <c r="E64" s="19"/>
      <c r="F64" s="19"/>
      <c r="G64" s="19"/>
      <c r="H64" s="19"/>
      <c r="I64" s="19">
        <v>2904</v>
      </c>
      <c r="J64" s="19"/>
      <c r="K64" s="19"/>
      <c r="L64" s="19"/>
      <c r="M64" s="19">
        <v>2904</v>
      </c>
    </row>
    <row r="65" spans="1:13" s="20" customFormat="1" x14ac:dyDescent="0.25">
      <c r="A65" s="21" t="s">
        <v>39</v>
      </c>
      <c r="B65" s="19"/>
      <c r="C65" s="19"/>
      <c r="D65" s="19"/>
      <c r="E65" s="19"/>
      <c r="F65" s="19"/>
      <c r="G65" s="19"/>
      <c r="H65" s="19"/>
      <c r="I65" s="19"/>
      <c r="J65" s="19"/>
      <c r="K65" s="19">
        <v>1500</v>
      </c>
      <c r="L65" s="19"/>
      <c r="M65" s="19">
        <v>1500</v>
      </c>
    </row>
    <row r="66" spans="1:13" s="20" customFormat="1" ht="25.5" x14ac:dyDescent="0.25">
      <c r="A66" s="21" t="s">
        <v>956</v>
      </c>
      <c r="B66" s="19">
        <v>4840</v>
      </c>
      <c r="C66" s="19"/>
      <c r="D66" s="19"/>
      <c r="E66" s="19"/>
      <c r="F66" s="19"/>
      <c r="G66" s="19">
        <v>3010</v>
      </c>
      <c r="H66" s="19"/>
      <c r="I66" s="19"/>
      <c r="J66" s="19"/>
      <c r="K66" s="19"/>
      <c r="L66" s="19"/>
      <c r="M66" s="19">
        <v>7850</v>
      </c>
    </row>
    <row r="67" spans="1:13" s="20" customFormat="1" x14ac:dyDescent="0.25">
      <c r="A67" s="21" t="s">
        <v>648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>
        <v>476.52</v>
      </c>
      <c r="M67" s="19">
        <v>476.52</v>
      </c>
    </row>
    <row r="68" spans="1:13" s="20" customFormat="1" x14ac:dyDescent="0.25">
      <c r="A68" s="21" t="s">
        <v>330</v>
      </c>
      <c r="B68" s="19"/>
      <c r="C68" s="19"/>
      <c r="D68" s="19">
        <v>1972.3</v>
      </c>
      <c r="E68" s="19"/>
      <c r="F68" s="19"/>
      <c r="G68" s="19">
        <v>3630</v>
      </c>
      <c r="H68" s="19"/>
      <c r="I68" s="19"/>
      <c r="J68" s="19"/>
      <c r="K68" s="19">
        <v>137.88</v>
      </c>
      <c r="L68" s="19"/>
      <c r="M68" s="19">
        <v>5740.18</v>
      </c>
    </row>
    <row r="69" spans="1:13" s="20" customFormat="1" x14ac:dyDescent="0.25">
      <c r="A69" s="21" t="s">
        <v>730</v>
      </c>
      <c r="B69" s="19"/>
      <c r="C69" s="19"/>
      <c r="D69" s="19"/>
      <c r="E69" s="19"/>
      <c r="F69" s="19"/>
      <c r="G69" s="19"/>
      <c r="H69" s="19"/>
      <c r="I69" s="19"/>
      <c r="J69" s="19">
        <v>1815</v>
      </c>
      <c r="K69" s="19"/>
      <c r="L69" s="19"/>
      <c r="M69" s="19">
        <v>1815</v>
      </c>
    </row>
    <row r="70" spans="1:13" s="20" customFormat="1" x14ac:dyDescent="0.25">
      <c r="A70" s="21" t="s">
        <v>934</v>
      </c>
      <c r="B70" s="19"/>
      <c r="C70" s="19"/>
      <c r="D70" s="19"/>
      <c r="E70" s="19"/>
      <c r="F70" s="19"/>
      <c r="G70" s="19"/>
      <c r="H70" s="19"/>
      <c r="I70" s="19"/>
      <c r="J70" s="19"/>
      <c r="K70" s="19">
        <v>1331</v>
      </c>
      <c r="L70" s="19"/>
      <c r="M70" s="19">
        <v>1331</v>
      </c>
    </row>
    <row r="71" spans="1:13" s="20" customFormat="1" x14ac:dyDescent="0.25">
      <c r="A71" s="21" t="s">
        <v>2254</v>
      </c>
      <c r="B71" s="19"/>
      <c r="C71" s="19"/>
      <c r="D71" s="19"/>
      <c r="E71" s="19"/>
      <c r="F71" s="19"/>
      <c r="G71" s="19">
        <v>1741.19</v>
      </c>
      <c r="H71" s="19"/>
      <c r="I71" s="19"/>
      <c r="J71" s="19"/>
      <c r="K71" s="19"/>
      <c r="L71" s="19"/>
      <c r="M71" s="19">
        <v>1741.19</v>
      </c>
    </row>
    <row r="72" spans="1:13" s="20" customFormat="1" x14ac:dyDescent="0.25">
      <c r="A72" s="21" t="s">
        <v>83</v>
      </c>
      <c r="B72" s="19"/>
      <c r="C72" s="19"/>
      <c r="D72" s="19"/>
      <c r="E72" s="19"/>
      <c r="F72" s="19"/>
      <c r="G72" s="19">
        <v>3630</v>
      </c>
      <c r="H72" s="19"/>
      <c r="I72" s="19"/>
      <c r="J72" s="19"/>
      <c r="K72" s="19">
        <v>300.39</v>
      </c>
      <c r="L72" s="19"/>
      <c r="M72" s="19">
        <v>3930.39</v>
      </c>
    </row>
    <row r="73" spans="1:13" s="20" customFormat="1" x14ac:dyDescent="0.25">
      <c r="A73" s="21" t="s">
        <v>64</v>
      </c>
      <c r="B73" s="19">
        <v>2801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>
        <v>2801</v>
      </c>
    </row>
    <row r="74" spans="1:13" s="20" customFormat="1" x14ac:dyDescent="0.25">
      <c r="A74" s="21" t="s">
        <v>1026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>
        <v>370.87</v>
      </c>
      <c r="M74" s="19">
        <v>370.87</v>
      </c>
    </row>
    <row r="75" spans="1:13" s="20" customFormat="1" x14ac:dyDescent="0.25">
      <c r="A75" s="21" t="s">
        <v>650</v>
      </c>
      <c r="B75" s="19"/>
      <c r="C75" s="19"/>
      <c r="D75" s="19"/>
      <c r="E75" s="19"/>
      <c r="F75" s="19"/>
      <c r="G75" s="19">
        <v>5263.5</v>
      </c>
      <c r="H75" s="19"/>
      <c r="I75" s="19"/>
      <c r="J75" s="19"/>
      <c r="K75" s="19"/>
      <c r="L75" s="19"/>
      <c r="M75" s="19">
        <v>5263.5</v>
      </c>
    </row>
    <row r="76" spans="1:13" s="20" customFormat="1" x14ac:dyDescent="0.25">
      <c r="A76" s="21" t="s">
        <v>1081</v>
      </c>
      <c r="B76" s="19"/>
      <c r="C76" s="19"/>
      <c r="D76" s="19"/>
      <c r="E76" s="19"/>
      <c r="F76" s="19"/>
      <c r="G76" s="19"/>
      <c r="H76" s="19">
        <v>14096.5</v>
      </c>
      <c r="I76" s="19"/>
      <c r="J76" s="19"/>
      <c r="K76" s="19"/>
      <c r="L76" s="19"/>
      <c r="M76" s="19">
        <v>14096.5</v>
      </c>
    </row>
    <row r="77" spans="1:13" s="20" customFormat="1" ht="25.5" x14ac:dyDescent="0.25">
      <c r="A77" s="21" t="s">
        <v>292</v>
      </c>
      <c r="B77" s="19">
        <v>7253.95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>
        <v>7253.95</v>
      </c>
    </row>
    <row r="78" spans="1:13" s="20" customFormat="1" ht="25.5" x14ac:dyDescent="0.25">
      <c r="A78" s="21" t="s">
        <v>2237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>
        <v>1573</v>
      </c>
      <c r="M78" s="19">
        <v>1573</v>
      </c>
    </row>
    <row r="79" spans="1:13" s="20" customFormat="1" x14ac:dyDescent="0.25">
      <c r="A79" s="21" t="s">
        <v>354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>
        <v>3876.84</v>
      </c>
      <c r="M79" s="19">
        <v>3876.84</v>
      </c>
    </row>
    <row r="80" spans="1:13" s="20" customFormat="1" x14ac:dyDescent="0.25">
      <c r="A80" s="21" t="s">
        <v>822</v>
      </c>
      <c r="B80" s="19"/>
      <c r="C80" s="19"/>
      <c r="D80" s="19"/>
      <c r="E80" s="19"/>
      <c r="F80" s="19"/>
      <c r="G80" s="19">
        <v>242</v>
      </c>
      <c r="H80" s="19"/>
      <c r="I80" s="19"/>
      <c r="J80" s="19"/>
      <c r="K80" s="19"/>
      <c r="L80" s="19"/>
      <c r="M80" s="19">
        <v>242</v>
      </c>
    </row>
    <row r="81" spans="1:13" s="20" customFormat="1" x14ac:dyDescent="0.25">
      <c r="A81" s="21" t="s">
        <v>94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5846.72</v>
      </c>
      <c r="M81" s="19">
        <v>5846.72</v>
      </c>
    </row>
    <row r="82" spans="1:13" s="20" customFormat="1" ht="25.5" x14ac:dyDescent="0.25">
      <c r="A82" s="21" t="s">
        <v>331</v>
      </c>
      <c r="B82" s="19">
        <v>692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>
        <v>692</v>
      </c>
    </row>
    <row r="83" spans="1:13" s="20" customFormat="1" x14ac:dyDescent="0.25">
      <c r="A83" s="21" t="s">
        <v>1092</v>
      </c>
      <c r="B83" s="19"/>
      <c r="C83" s="19"/>
      <c r="D83" s="19"/>
      <c r="E83" s="19"/>
      <c r="F83" s="19"/>
      <c r="G83" s="19">
        <v>2960</v>
      </c>
      <c r="H83" s="19"/>
      <c r="I83" s="19"/>
      <c r="J83" s="19"/>
      <c r="K83" s="19"/>
      <c r="L83" s="19"/>
      <c r="M83" s="19">
        <v>2960</v>
      </c>
    </row>
    <row r="84" spans="1:13" s="20" customFormat="1" x14ac:dyDescent="0.25">
      <c r="A84" s="21" t="s">
        <v>37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>
        <v>3000</v>
      </c>
      <c r="M84" s="19">
        <v>3000</v>
      </c>
    </row>
    <row r="85" spans="1:13" s="20" customFormat="1" x14ac:dyDescent="0.25">
      <c r="A85" s="21" t="s">
        <v>57</v>
      </c>
      <c r="B85" s="19"/>
      <c r="C85" s="19"/>
      <c r="D85" s="19"/>
      <c r="E85" s="19">
        <v>1829.52</v>
      </c>
      <c r="F85" s="19"/>
      <c r="G85" s="19"/>
      <c r="H85" s="19"/>
      <c r="I85" s="19"/>
      <c r="J85" s="19"/>
      <c r="K85" s="19"/>
      <c r="L85" s="19"/>
      <c r="M85" s="19">
        <v>1829.52</v>
      </c>
    </row>
    <row r="86" spans="1:13" s="20" customFormat="1" x14ac:dyDescent="0.25">
      <c r="A86" s="21" t="s">
        <v>346</v>
      </c>
      <c r="B86" s="19">
        <v>653.4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>
        <v>653.4</v>
      </c>
    </row>
    <row r="87" spans="1:13" s="20" customFormat="1" x14ac:dyDescent="0.25">
      <c r="A87" s="21" t="s">
        <v>1063</v>
      </c>
      <c r="B87" s="19"/>
      <c r="C87" s="19"/>
      <c r="D87" s="19"/>
      <c r="E87" s="19"/>
      <c r="F87" s="19"/>
      <c r="G87" s="19">
        <v>171</v>
      </c>
      <c r="H87" s="19"/>
      <c r="I87" s="19"/>
      <c r="J87" s="19"/>
      <c r="K87" s="19"/>
      <c r="L87" s="19"/>
      <c r="M87" s="19">
        <v>171</v>
      </c>
    </row>
    <row r="88" spans="1:13" s="20" customFormat="1" x14ac:dyDescent="0.25">
      <c r="A88" s="21" t="s">
        <v>92</v>
      </c>
      <c r="B88" s="19"/>
      <c r="C88" s="19">
        <v>700</v>
      </c>
      <c r="D88" s="19"/>
      <c r="E88" s="19"/>
      <c r="F88" s="19"/>
      <c r="G88" s="19">
        <v>6000</v>
      </c>
      <c r="H88" s="19"/>
      <c r="I88" s="19">
        <v>2178</v>
      </c>
      <c r="J88" s="19"/>
      <c r="K88" s="19"/>
      <c r="L88" s="19">
        <v>121</v>
      </c>
      <c r="M88" s="19">
        <v>8999</v>
      </c>
    </row>
    <row r="89" spans="1:13" s="20" customFormat="1" x14ac:dyDescent="0.25">
      <c r="A89" s="21" t="s">
        <v>16</v>
      </c>
      <c r="B89" s="19">
        <v>7126.9</v>
      </c>
      <c r="C89" s="19">
        <v>9.18</v>
      </c>
      <c r="D89" s="19"/>
      <c r="E89" s="19"/>
      <c r="F89" s="19"/>
      <c r="G89" s="19">
        <v>215</v>
      </c>
      <c r="H89" s="19"/>
      <c r="I89" s="19"/>
      <c r="J89" s="19"/>
      <c r="K89" s="19"/>
      <c r="L89" s="19">
        <v>401.12</v>
      </c>
      <c r="M89" s="19">
        <v>7752.2</v>
      </c>
    </row>
    <row r="90" spans="1:13" s="20" customFormat="1" x14ac:dyDescent="0.25">
      <c r="A90" s="21" t="s">
        <v>1137</v>
      </c>
      <c r="B90" s="19">
        <v>477.72</v>
      </c>
      <c r="C90" s="19"/>
      <c r="D90" s="19"/>
      <c r="E90" s="19"/>
      <c r="F90" s="19"/>
      <c r="G90" s="19"/>
      <c r="H90" s="19"/>
      <c r="I90" s="19">
        <v>611.04999999999995</v>
      </c>
      <c r="J90" s="19"/>
      <c r="K90" s="19"/>
      <c r="L90" s="19"/>
      <c r="M90" s="19">
        <v>1088.77</v>
      </c>
    </row>
    <row r="91" spans="1:13" s="20" customFormat="1" x14ac:dyDescent="0.25">
      <c r="A91" s="21" t="s">
        <v>660</v>
      </c>
      <c r="B91" s="19"/>
      <c r="C91" s="19"/>
      <c r="D91" s="19"/>
      <c r="E91" s="19"/>
      <c r="F91" s="19"/>
      <c r="G91" s="19">
        <v>10195.780000000002</v>
      </c>
      <c r="H91" s="19"/>
      <c r="I91" s="19"/>
      <c r="J91" s="19"/>
      <c r="K91" s="19"/>
      <c r="L91" s="19"/>
      <c r="M91" s="19">
        <v>10195.780000000002</v>
      </c>
    </row>
    <row r="92" spans="1:13" s="20" customFormat="1" x14ac:dyDescent="0.25">
      <c r="A92" s="21" t="s">
        <v>763</v>
      </c>
      <c r="B92" s="19"/>
      <c r="C92" s="19"/>
      <c r="D92" s="19"/>
      <c r="E92" s="19">
        <v>9982.5</v>
      </c>
      <c r="F92" s="19"/>
      <c r="G92" s="19"/>
      <c r="H92" s="19"/>
      <c r="I92" s="19"/>
      <c r="J92" s="19"/>
      <c r="K92" s="19"/>
      <c r="L92" s="19"/>
      <c r="M92" s="19">
        <v>9982.5</v>
      </c>
    </row>
    <row r="93" spans="1:13" s="20" customFormat="1" x14ac:dyDescent="0.25">
      <c r="A93" s="21" t="s">
        <v>360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1600</v>
      </c>
      <c r="M93" s="19">
        <v>1600</v>
      </c>
    </row>
    <row r="94" spans="1:13" s="20" customFormat="1" x14ac:dyDescent="0.25">
      <c r="A94" s="21" t="s">
        <v>17</v>
      </c>
      <c r="B94" s="19">
        <v>13310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>
        <v>13310</v>
      </c>
    </row>
    <row r="95" spans="1:13" s="20" customFormat="1" x14ac:dyDescent="0.25">
      <c r="A95" s="21" t="s">
        <v>999</v>
      </c>
      <c r="B95" s="19"/>
      <c r="C95" s="19"/>
      <c r="D95" s="19"/>
      <c r="E95" s="19"/>
      <c r="F95" s="19"/>
      <c r="G95" s="19"/>
      <c r="H95" s="19"/>
      <c r="I95" s="19"/>
      <c r="J95" s="19">
        <v>1646.33</v>
      </c>
      <c r="K95" s="19"/>
      <c r="L95" s="19"/>
      <c r="M95" s="19">
        <v>1646.33</v>
      </c>
    </row>
    <row r="96" spans="1:13" s="20" customFormat="1" x14ac:dyDescent="0.25">
      <c r="A96" s="21" t="s">
        <v>807</v>
      </c>
      <c r="B96" s="19"/>
      <c r="C96" s="19"/>
      <c r="D96" s="19"/>
      <c r="E96" s="19"/>
      <c r="F96" s="19"/>
      <c r="G96" s="19"/>
      <c r="H96" s="19"/>
      <c r="I96" s="19"/>
      <c r="J96" s="19"/>
      <c r="K96" s="19">
        <v>217.8</v>
      </c>
      <c r="L96" s="19"/>
      <c r="M96" s="19">
        <v>217.8</v>
      </c>
    </row>
    <row r="97" spans="1:13" s="20" customFormat="1" x14ac:dyDescent="0.25">
      <c r="A97" s="21" t="s">
        <v>1028</v>
      </c>
      <c r="B97" s="19"/>
      <c r="C97" s="19"/>
      <c r="D97" s="19"/>
      <c r="E97" s="19"/>
      <c r="F97" s="19"/>
      <c r="G97" s="19">
        <v>217</v>
      </c>
      <c r="H97" s="19"/>
      <c r="I97" s="19"/>
      <c r="J97" s="19"/>
      <c r="K97" s="19">
        <v>2170</v>
      </c>
      <c r="L97" s="19"/>
      <c r="M97" s="19">
        <v>2387</v>
      </c>
    </row>
    <row r="98" spans="1:13" s="20" customFormat="1" x14ac:dyDescent="0.25">
      <c r="A98" s="21" t="s">
        <v>21</v>
      </c>
      <c r="B98" s="19"/>
      <c r="C98" s="19"/>
      <c r="D98" s="19">
        <v>2178</v>
      </c>
      <c r="E98" s="19"/>
      <c r="F98" s="19"/>
      <c r="G98" s="19"/>
      <c r="H98" s="19"/>
      <c r="I98" s="19"/>
      <c r="J98" s="19"/>
      <c r="K98" s="19"/>
      <c r="L98" s="19"/>
      <c r="M98" s="19">
        <v>2178</v>
      </c>
    </row>
    <row r="99" spans="1:13" s="20" customFormat="1" x14ac:dyDescent="0.25">
      <c r="A99" s="21" t="s">
        <v>75</v>
      </c>
      <c r="B99" s="19">
        <v>18.149999999999999</v>
      </c>
      <c r="C99" s="19"/>
      <c r="D99" s="19"/>
      <c r="E99" s="19"/>
      <c r="F99" s="19"/>
      <c r="G99" s="19"/>
      <c r="H99" s="19">
        <v>12.04</v>
      </c>
      <c r="I99" s="19"/>
      <c r="J99" s="19"/>
      <c r="K99" s="19"/>
      <c r="L99" s="19"/>
      <c r="M99" s="19">
        <v>30.189999999999998</v>
      </c>
    </row>
    <row r="100" spans="1:13" s="20" customFormat="1" x14ac:dyDescent="0.25">
      <c r="A100" s="21" t="s">
        <v>895</v>
      </c>
      <c r="B100" s="19"/>
      <c r="C100" s="19"/>
      <c r="D100" s="19"/>
      <c r="E100" s="19"/>
      <c r="F100" s="19"/>
      <c r="G100" s="19"/>
      <c r="H100" s="19"/>
      <c r="I100" s="19">
        <v>219.5</v>
      </c>
      <c r="J100" s="19"/>
      <c r="K100" s="19"/>
      <c r="L100" s="19"/>
      <c r="M100" s="19">
        <v>219.5</v>
      </c>
    </row>
    <row r="101" spans="1:13" s="20" customFormat="1" x14ac:dyDescent="0.25">
      <c r="A101" s="21" t="s">
        <v>30</v>
      </c>
      <c r="B101" s="19"/>
      <c r="C101" s="19"/>
      <c r="D101" s="19">
        <v>1215.76</v>
      </c>
      <c r="E101" s="19"/>
      <c r="F101" s="19"/>
      <c r="G101" s="19"/>
      <c r="H101" s="19"/>
      <c r="I101" s="19">
        <v>4377.7800000000007</v>
      </c>
      <c r="J101" s="19"/>
      <c r="K101" s="19"/>
      <c r="L101" s="19">
        <v>3000</v>
      </c>
      <c r="M101" s="19">
        <v>8593.5400000000009</v>
      </c>
    </row>
    <row r="102" spans="1:13" s="20" customFormat="1" x14ac:dyDescent="0.25">
      <c r="A102" s="21" t="s">
        <v>332</v>
      </c>
      <c r="B102" s="19">
        <v>7120.85</v>
      </c>
      <c r="C102" s="19"/>
      <c r="D102" s="19">
        <v>322.04999999999995</v>
      </c>
      <c r="E102" s="19"/>
      <c r="F102" s="19"/>
      <c r="G102" s="19"/>
      <c r="H102" s="19"/>
      <c r="I102" s="19"/>
      <c r="J102" s="19"/>
      <c r="K102" s="19"/>
      <c r="L102" s="19">
        <v>371.47</v>
      </c>
      <c r="M102" s="19">
        <v>7814.3700000000008</v>
      </c>
    </row>
    <row r="103" spans="1:13" s="20" customFormat="1" x14ac:dyDescent="0.25">
      <c r="A103" s="21" t="s">
        <v>664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>
        <v>264.39999999999998</v>
      </c>
      <c r="M103" s="19">
        <v>264.39999999999998</v>
      </c>
    </row>
    <row r="104" spans="1:13" s="20" customFormat="1" x14ac:dyDescent="0.25">
      <c r="A104" s="21" t="s">
        <v>959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1353.4499999999998</v>
      </c>
      <c r="M104" s="19">
        <v>1353.4499999999998</v>
      </c>
    </row>
    <row r="105" spans="1:13" s="20" customFormat="1" x14ac:dyDescent="0.25">
      <c r="A105" s="21" t="s">
        <v>668</v>
      </c>
      <c r="B105" s="19"/>
      <c r="C105" s="19"/>
      <c r="D105" s="19"/>
      <c r="E105" s="19"/>
      <c r="F105" s="19"/>
      <c r="G105" s="19">
        <v>16</v>
      </c>
      <c r="H105" s="19"/>
      <c r="I105" s="19"/>
      <c r="J105" s="19"/>
      <c r="K105" s="19"/>
      <c r="L105" s="19"/>
      <c r="M105" s="19">
        <v>16</v>
      </c>
    </row>
    <row r="106" spans="1:13" s="20" customFormat="1" x14ac:dyDescent="0.25">
      <c r="A106" s="21" t="s">
        <v>333</v>
      </c>
      <c r="B106" s="19"/>
      <c r="C106" s="19"/>
      <c r="D106" s="19"/>
      <c r="E106" s="19"/>
      <c r="F106" s="19"/>
      <c r="G106" s="19">
        <v>1573.9099999999999</v>
      </c>
      <c r="H106" s="19"/>
      <c r="I106" s="19"/>
      <c r="J106" s="19"/>
      <c r="K106" s="19"/>
      <c r="L106" s="19">
        <v>2000</v>
      </c>
      <c r="M106" s="19">
        <v>3573.91</v>
      </c>
    </row>
    <row r="107" spans="1:13" s="20" customFormat="1" ht="25.5" x14ac:dyDescent="0.25">
      <c r="A107" s="21" t="s">
        <v>671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>
        <v>1863.4</v>
      </c>
      <c r="M107" s="19">
        <v>1863.4</v>
      </c>
    </row>
    <row r="108" spans="1:13" s="20" customFormat="1" x14ac:dyDescent="0.25">
      <c r="A108" s="21" t="s">
        <v>88</v>
      </c>
      <c r="B108" s="19"/>
      <c r="C108" s="19"/>
      <c r="D108" s="19"/>
      <c r="E108" s="19"/>
      <c r="F108" s="19"/>
      <c r="G108" s="19">
        <v>72.010000000000005</v>
      </c>
      <c r="H108" s="19"/>
      <c r="I108" s="19"/>
      <c r="J108" s="19"/>
      <c r="K108" s="19"/>
      <c r="L108" s="19"/>
      <c r="M108" s="19">
        <v>72.010000000000005</v>
      </c>
    </row>
    <row r="109" spans="1:13" s="20" customFormat="1" x14ac:dyDescent="0.25">
      <c r="A109" s="21" t="s">
        <v>960</v>
      </c>
      <c r="B109" s="19"/>
      <c r="C109" s="19"/>
      <c r="D109" s="19"/>
      <c r="E109" s="19"/>
      <c r="F109" s="19"/>
      <c r="G109" s="19">
        <v>4712</v>
      </c>
      <c r="H109" s="19"/>
      <c r="I109" s="19"/>
      <c r="J109" s="19"/>
      <c r="K109" s="19"/>
      <c r="L109" s="19"/>
      <c r="M109" s="19">
        <v>4712</v>
      </c>
    </row>
    <row r="110" spans="1:13" s="20" customFormat="1" x14ac:dyDescent="0.25">
      <c r="A110" s="21" t="s">
        <v>72</v>
      </c>
      <c r="B110" s="19"/>
      <c r="C110" s="19"/>
      <c r="D110" s="19"/>
      <c r="E110" s="19"/>
      <c r="F110" s="19"/>
      <c r="G110" s="19">
        <v>300.02</v>
      </c>
      <c r="H110" s="19"/>
      <c r="I110" s="19"/>
      <c r="J110" s="19"/>
      <c r="K110" s="19"/>
      <c r="L110" s="19"/>
      <c r="M110" s="19">
        <v>300.02</v>
      </c>
    </row>
    <row r="111" spans="1:13" s="20" customFormat="1" x14ac:dyDescent="0.25">
      <c r="A111" s="21" t="s">
        <v>62</v>
      </c>
      <c r="B111" s="19"/>
      <c r="C111" s="19">
        <v>12974.44</v>
      </c>
      <c r="D111" s="19"/>
      <c r="E111" s="19"/>
      <c r="F111" s="19"/>
      <c r="G111" s="19">
        <v>587.46</v>
      </c>
      <c r="H111" s="19"/>
      <c r="I111" s="19"/>
      <c r="J111" s="19">
        <v>74.709999999999994</v>
      </c>
      <c r="K111" s="19"/>
      <c r="L111" s="19"/>
      <c r="M111" s="19">
        <v>13636.61</v>
      </c>
    </row>
    <row r="112" spans="1:13" s="20" customFormat="1" x14ac:dyDescent="0.25">
      <c r="A112" s="21" t="s">
        <v>79</v>
      </c>
      <c r="B112" s="19">
        <v>2597.84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>
        <v>2597.84</v>
      </c>
    </row>
    <row r="113" spans="1:13" s="20" customFormat="1" x14ac:dyDescent="0.25">
      <c r="A113" s="21" t="s">
        <v>25</v>
      </c>
      <c r="B113" s="19">
        <v>13375.34</v>
      </c>
      <c r="C113" s="19"/>
      <c r="D113" s="19"/>
      <c r="E113" s="19"/>
      <c r="F113" s="19"/>
      <c r="G113" s="19">
        <v>8861.7900000000009</v>
      </c>
      <c r="H113" s="19"/>
      <c r="I113" s="19"/>
      <c r="J113" s="19"/>
      <c r="K113" s="19"/>
      <c r="L113" s="19"/>
      <c r="M113" s="19">
        <v>22237.13</v>
      </c>
    </row>
    <row r="114" spans="1:13" s="20" customFormat="1" x14ac:dyDescent="0.25">
      <c r="A114" s="21" t="s">
        <v>377</v>
      </c>
      <c r="B114" s="19"/>
      <c r="C114" s="19"/>
      <c r="D114" s="19"/>
      <c r="E114" s="19"/>
      <c r="F114" s="19"/>
      <c r="G114" s="19"/>
      <c r="H114" s="19">
        <v>1815</v>
      </c>
      <c r="I114" s="19"/>
      <c r="J114" s="19"/>
      <c r="K114" s="19"/>
      <c r="L114" s="19"/>
      <c r="M114" s="19">
        <v>1815</v>
      </c>
    </row>
    <row r="115" spans="1:13" s="20" customFormat="1" x14ac:dyDescent="0.25">
      <c r="A115" s="21" t="s">
        <v>69</v>
      </c>
      <c r="B115" s="19"/>
      <c r="C115" s="19"/>
      <c r="D115" s="19"/>
      <c r="E115" s="19"/>
      <c r="F115" s="19"/>
      <c r="G115" s="19">
        <v>0</v>
      </c>
      <c r="H115" s="19"/>
      <c r="I115" s="19"/>
      <c r="J115" s="19">
        <v>2783</v>
      </c>
      <c r="K115" s="19"/>
      <c r="L115" s="19"/>
      <c r="M115" s="19">
        <v>2783</v>
      </c>
    </row>
    <row r="116" spans="1:13" s="20" customFormat="1" x14ac:dyDescent="0.25">
      <c r="A116" s="21" t="s">
        <v>286</v>
      </c>
      <c r="B116" s="19"/>
      <c r="C116" s="19"/>
      <c r="D116" s="19"/>
      <c r="E116" s="19"/>
      <c r="F116" s="19"/>
      <c r="G116" s="19">
        <v>4101.8999999999996</v>
      </c>
      <c r="H116" s="19"/>
      <c r="I116" s="19"/>
      <c r="J116" s="19">
        <v>877.25</v>
      </c>
      <c r="K116" s="19"/>
      <c r="L116" s="19"/>
      <c r="M116" s="19">
        <v>4979.1499999999996</v>
      </c>
    </row>
    <row r="117" spans="1:13" s="20" customFormat="1" x14ac:dyDescent="0.25">
      <c r="A117" s="21" t="s">
        <v>686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>
        <v>2880</v>
      </c>
      <c r="L117" s="19"/>
      <c r="M117" s="19">
        <v>2880</v>
      </c>
    </row>
    <row r="118" spans="1:13" s="20" customFormat="1" x14ac:dyDescent="0.25">
      <c r="A118" s="21" t="s">
        <v>363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>
        <v>600</v>
      </c>
      <c r="L118" s="19"/>
      <c r="M118" s="19">
        <v>600</v>
      </c>
    </row>
    <row r="119" spans="1:13" s="20" customFormat="1" x14ac:dyDescent="0.25">
      <c r="A119" s="21" t="s">
        <v>690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>
        <v>5400</v>
      </c>
      <c r="L119" s="19"/>
      <c r="M119" s="19">
        <v>5400</v>
      </c>
    </row>
    <row r="120" spans="1:13" s="20" customFormat="1" x14ac:dyDescent="0.25">
      <c r="A120" s="21" t="s">
        <v>2118</v>
      </c>
      <c r="B120" s="19"/>
      <c r="C120" s="19"/>
      <c r="D120" s="19"/>
      <c r="E120" s="19"/>
      <c r="F120" s="19"/>
      <c r="G120" s="19"/>
      <c r="H120" s="19">
        <v>2424.84</v>
      </c>
      <c r="I120" s="19"/>
      <c r="J120" s="19"/>
      <c r="K120" s="19"/>
      <c r="L120" s="19"/>
      <c r="M120" s="19">
        <v>2424.84</v>
      </c>
    </row>
    <row r="121" spans="1:13" s="20" customFormat="1" x14ac:dyDescent="0.25">
      <c r="A121" s="21" t="s">
        <v>692</v>
      </c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>
        <v>199.1</v>
      </c>
      <c r="M121" s="19">
        <v>199.1</v>
      </c>
    </row>
    <row r="122" spans="1:13" s="20" customFormat="1" x14ac:dyDescent="0.25">
      <c r="A122" s="21" t="s">
        <v>1059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>
        <v>4091.67</v>
      </c>
      <c r="L122" s="19"/>
      <c r="M122" s="19">
        <v>4091.67</v>
      </c>
    </row>
    <row r="123" spans="1:13" s="20" customFormat="1" x14ac:dyDescent="0.25">
      <c r="A123" s="21" t="s">
        <v>694</v>
      </c>
      <c r="B123" s="19"/>
      <c r="C123" s="19"/>
      <c r="D123" s="19"/>
      <c r="E123" s="19">
        <v>13861.76</v>
      </c>
      <c r="F123" s="19"/>
      <c r="G123" s="19"/>
      <c r="H123" s="19"/>
      <c r="I123" s="19"/>
      <c r="J123" s="19"/>
      <c r="K123" s="19"/>
      <c r="L123" s="19"/>
      <c r="M123" s="19">
        <v>13861.76</v>
      </c>
    </row>
    <row r="124" spans="1:13" s="20" customFormat="1" x14ac:dyDescent="0.25">
      <c r="A124" s="21" t="s">
        <v>368</v>
      </c>
      <c r="B124" s="19">
        <v>1742.27</v>
      </c>
      <c r="C124" s="19">
        <v>1041.1300000000001</v>
      </c>
      <c r="D124" s="19"/>
      <c r="E124" s="19"/>
      <c r="F124" s="19"/>
      <c r="G124" s="19"/>
      <c r="H124" s="19"/>
      <c r="I124" s="19"/>
      <c r="J124" s="19"/>
      <c r="K124" s="19"/>
      <c r="L124" s="19"/>
      <c r="M124" s="19">
        <v>2783.4</v>
      </c>
    </row>
    <row r="125" spans="1:13" s="20" customFormat="1" x14ac:dyDescent="0.25">
      <c r="A125" s="21" t="s">
        <v>22</v>
      </c>
      <c r="B125" s="19">
        <v>19558.560000000001</v>
      </c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>
        <v>19558.560000000001</v>
      </c>
    </row>
    <row r="126" spans="1:13" s="20" customFormat="1" x14ac:dyDescent="0.25">
      <c r="A126" s="21" t="s">
        <v>1011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>
        <v>135.04</v>
      </c>
      <c r="M126" s="19">
        <v>135.04</v>
      </c>
    </row>
    <row r="127" spans="1:13" s="20" customFormat="1" x14ac:dyDescent="0.25">
      <c r="A127" s="21" t="s">
        <v>36</v>
      </c>
      <c r="B127" s="19"/>
      <c r="C127" s="19"/>
      <c r="D127" s="19">
        <v>990</v>
      </c>
      <c r="E127" s="19"/>
      <c r="F127" s="19"/>
      <c r="G127" s="19"/>
      <c r="H127" s="19"/>
      <c r="I127" s="19"/>
      <c r="J127" s="19"/>
      <c r="K127" s="19"/>
      <c r="L127" s="19"/>
      <c r="M127" s="19">
        <v>990</v>
      </c>
    </row>
    <row r="128" spans="1:13" s="20" customFormat="1" x14ac:dyDescent="0.25">
      <c r="A128" s="21" t="s">
        <v>1001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2096.5</v>
      </c>
      <c r="M128" s="19">
        <v>2096.5</v>
      </c>
    </row>
    <row r="129" spans="1:13" s="20" customFormat="1" x14ac:dyDescent="0.25">
      <c r="A129" s="21" t="s">
        <v>1119</v>
      </c>
      <c r="B129" s="19"/>
      <c r="C129" s="19"/>
      <c r="D129" s="19"/>
      <c r="E129" s="19"/>
      <c r="F129" s="19"/>
      <c r="G129" s="19"/>
      <c r="H129" s="19"/>
      <c r="I129" s="19"/>
      <c r="J129" s="19">
        <v>9698</v>
      </c>
      <c r="K129" s="19"/>
      <c r="L129" s="19"/>
      <c r="M129" s="19">
        <v>9698</v>
      </c>
    </row>
    <row r="130" spans="1:13" s="20" customFormat="1" x14ac:dyDescent="0.25">
      <c r="A130" s="21" t="s">
        <v>373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>
        <v>3872</v>
      </c>
      <c r="L130" s="19"/>
      <c r="M130" s="19">
        <v>3872</v>
      </c>
    </row>
    <row r="131" spans="1:13" s="20" customFormat="1" x14ac:dyDescent="0.25">
      <c r="A131" s="21" t="s">
        <v>1738</v>
      </c>
      <c r="B131" s="19">
        <v>99.46</v>
      </c>
      <c r="C131" s="19"/>
      <c r="D131" s="19">
        <v>79.28</v>
      </c>
      <c r="E131" s="19"/>
      <c r="F131" s="19"/>
      <c r="G131" s="19"/>
      <c r="H131" s="19"/>
      <c r="I131" s="19"/>
      <c r="J131" s="19"/>
      <c r="K131" s="19"/>
      <c r="L131" s="19"/>
      <c r="M131" s="19">
        <v>178.74</v>
      </c>
    </row>
    <row r="132" spans="1:13" s="20" customFormat="1" x14ac:dyDescent="0.25">
      <c r="A132" s="21" t="s">
        <v>353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>
        <v>17997.830000000002</v>
      </c>
      <c r="M132" s="19">
        <v>17997.830000000002</v>
      </c>
    </row>
    <row r="133" spans="1:13" s="20" customFormat="1" x14ac:dyDescent="0.25">
      <c r="A133" s="21" t="s">
        <v>2894</v>
      </c>
      <c r="B133" s="19"/>
      <c r="C133" s="19"/>
      <c r="D133" s="19"/>
      <c r="E133" s="19"/>
      <c r="F133" s="19">
        <v>17605.5</v>
      </c>
      <c r="G133" s="19"/>
      <c r="H133" s="19"/>
      <c r="I133" s="19"/>
      <c r="J133" s="19"/>
      <c r="K133" s="19"/>
      <c r="L133" s="19"/>
      <c r="M133" s="19">
        <v>17605.5</v>
      </c>
    </row>
    <row r="134" spans="1:13" s="20" customFormat="1" x14ac:dyDescent="0.25">
      <c r="A134" s="21" t="s">
        <v>701</v>
      </c>
      <c r="B134" s="19">
        <v>1815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>
        <v>1815</v>
      </c>
    </row>
    <row r="135" spans="1:13" s="20" customFormat="1" x14ac:dyDescent="0.25">
      <c r="A135" s="21" t="s">
        <v>386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>
        <v>159.72</v>
      </c>
      <c r="L135" s="19"/>
      <c r="M135" s="19">
        <v>159.72</v>
      </c>
    </row>
    <row r="136" spans="1:13" s="20" customFormat="1" x14ac:dyDescent="0.25">
      <c r="A136" s="21" t="s">
        <v>852</v>
      </c>
      <c r="B136" s="19"/>
      <c r="C136" s="19">
        <v>128.13999999999999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19">
        <v>128.13999999999999</v>
      </c>
    </row>
    <row r="137" spans="1:13" s="20" customFormat="1" x14ac:dyDescent="0.25">
      <c r="A137" s="21" t="s">
        <v>77</v>
      </c>
      <c r="B137" s="19">
        <v>501.59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>
        <v>501.59</v>
      </c>
    </row>
    <row r="138" spans="1:13" s="20" customFormat="1" x14ac:dyDescent="0.25">
      <c r="A138" s="21" t="s">
        <v>704</v>
      </c>
      <c r="B138" s="19">
        <v>1040.5999999999999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>
        <v>1040.5999999999999</v>
      </c>
    </row>
    <row r="139" spans="1:13" s="20" customFormat="1" x14ac:dyDescent="0.25">
      <c r="A139" s="21" t="s">
        <v>90</v>
      </c>
      <c r="B139" s="19"/>
      <c r="C139" s="19"/>
      <c r="D139" s="19"/>
      <c r="E139" s="19"/>
      <c r="F139" s="19"/>
      <c r="G139" s="19">
        <v>430.37</v>
      </c>
      <c r="H139" s="19"/>
      <c r="I139" s="19"/>
      <c r="J139" s="19"/>
      <c r="K139" s="19"/>
      <c r="L139" s="19"/>
      <c r="M139" s="19">
        <v>430.37</v>
      </c>
    </row>
    <row r="140" spans="1:13" s="20" customFormat="1" x14ac:dyDescent="0.25">
      <c r="A140" s="21" t="s">
        <v>2087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>
        <v>1600</v>
      </c>
      <c r="L140" s="19"/>
      <c r="M140" s="19">
        <v>1600</v>
      </c>
    </row>
    <row r="141" spans="1:13" s="20" customFormat="1" x14ac:dyDescent="0.25">
      <c r="A141" s="21" t="s">
        <v>708</v>
      </c>
      <c r="B141" s="19"/>
      <c r="C141" s="19"/>
      <c r="D141" s="19"/>
      <c r="E141" s="19"/>
      <c r="F141" s="19">
        <v>9120.98</v>
      </c>
      <c r="G141" s="19"/>
      <c r="H141" s="19"/>
      <c r="I141" s="19"/>
      <c r="J141" s="19"/>
      <c r="K141" s="19"/>
      <c r="L141" s="19"/>
      <c r="M141" s="19">
        <v>9120.98</v>
      </c>
    </row>
    <row r="142" spans="1:13" s="20" customFormat="1" x14ac:dyDescent="0.25">
      <c r="A142" s="21" t="s">
        <v>709</v>
      </c>
      <c r="B142" s="19"/>
      <c r="C142" s="19"/>
      <c r="D142" s="19"/>
      <c r="E142" s="19"/>
      <c r="F142" s="19"/>
      <c r="G142" s="19"/>
      <c r="H142" s="19">
        <v>3438.82</v>
      </c>
      <c r="I142" s="19"/>
      <c r="J142" s="19"/>
      <c r="K142" s="19"/>
      <c r="L142" s="19">
        <v>2180.42</v>
      </c>
      <c r="M142" s="19">
        <v>5619.24</v>
      </c>
    </row>
    <row r="143" spans="1:13" s="20" customFormat="1" x14ac:dyDescent="0.25">
      <c r="A143" s="21" t="s">
        <v>961</v>
      </c>
      <c r="B143" s="19"/>
      <c r="C143" s="19"/>
      <c r="D143" s="19"/>
      <c r="E143" s="19"/>
      <c r="F143" s="19"/>
      <c r="G143" s="19">
        <v>7187.13</v>
      </c>
      <c r="H143" s="19"/>
      <c r="I143" s="19"/>
      <c r="J143" s="19"/>
      <c r="K143" s="19"/>
      <c r="L143" s="19"/>
      <c r="M143" s="19">
        <v>7187.13</v>
      </c>
    </row>
    <row r="144" spans="1:13" s="20" customFormat="1" x14ac:dyDescent="0.25">
      <c r="A144" s="21" t="s">
        <v>710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>
        <v>1750</v>
      </c>
      <c r="L144" s="19"/>
      <c r="M144" s="19">
        <v>1750</v>
      </c>
    </row>
    <row r="145" spans="1:13" s="20" customFormat="1" x14ac:dyDescent="0.25">
      <c r="A145" s="21" t="s">
        <v>1078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>
        <v>580.79999999999995</v>
      </c>
      <c r="M145" s="19">
        <v>580.79999999999995</v>
      </c>
    </row>
    <row r="146" spans="1:13" s="20" customFormat="1" x14ac:dyDescent="0.25">
      <c r="A146" s="21" t="s">
        <v>1128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>
        <v>6000</v>
      </c>
      <c r="L146" s="19"/>
      <c r="M146" s="19">
        <v>6000</v>
      </c>
    </row>
    <row r="147" spans="1:13" s="20" customFormat="1" x14ac:dyDescent="0.25">
      <c r="A147" s="21" t="s">
        <v>713</v>
      </c>
      <c r="B147" s="19"/>
      <c r="C147" s="19"/>
      <c r="D147" s="19"/>
      <c r="E147" s="19"/>
      <c r="F147" s="19">
        <v>3475.12</v>
      </c>
      <c r="G147" s="19"/>
      <c r="H147" s="19"/>
      <c r="I147" s="19">
        <v>145.19999999999999</v>
      </c>
      <c r="J147" s="19"/>
      <c r="K147" s="19"/>
      <c r="L147" s="19"/>
      <c r="M147" s="19">
        <v>3620.3199999999997</v>
      </c>
    </row>
    <row r="148" spans="1:13" s="20" customFormat="1" x14ac:dyDescent="0.25">
      <c r="A148" s="21" t="s">
        <v>98</v>
      </c>
      <c r="B148" s="19"/>
      <c r="C148" s="19"/>
      <c r="D148" s="19"/>
      <c r="E148" s="19">
        <v>54.8</v>
      </c>
      <c r="F148" s="19"/>
      <c r="G148" s="19"/>
      <c r="H148" s="19"/>
      <c r="I148" s="19"/>
      <c r="J148" s="19"/>
      <c r="K148" s="19">
        <v>97.5</v>
      </c>
      <c r="L148" s="19"/>
      <c r="M148" s="19">
        <v>152.30000000000001</v>
      </c>
    </row>
    <row r="149" spans="1:13" s="20" customFormat="1" ht="25.5" x14ac:dyDescent="0.25">
      <c r="A149" s="21" t="s">
        <v>714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>
        <v>145.12</v>
      </c>
      <c r="L149" s="19"/>
      <c r="M149" s="19">
        <v>145.12</v>
      </c>
    </row>
    <row r="150" spans="1:13" s="20" customFormat="1" x14ac:dyDescent="0.25">
      <c r="A150" s="21" t="s">
        <v>2197</v>
      </c>
      <c r="B150" s="19"/>
      <c r="C150" s="19"/>
      <c r="D150" s="19"/>
      <c r="E150" s="19"/>
      <c r="F150" s="19"/>
      <c r="G150" s="19"/>
      <c r="H150" s="19"/>
      <c r="I150" s="19"/>
      <c r="J150" s="19">
        <v>14333.66</v>
      </c>
      <c r="K150" s="19"/>
      <c r="L150" s="19"/>
      <c r="M150" s="19">
        <v>14333.66</v>
      </c>
    </row>
    <row r="151" spans="1:13" s="20" customFormat="1" x14ac:dyDescent="0.25">
      <c r="A151" s="21" t="s">
        <v>340</v>
      </c>
      <c r="B151" s="19"/>
      <c r="C151" s="19"/>
      <c r="D151" s="19">
        <v>1210</v>
      </c>
      <c r="E151" s="19"/>
      <c r="F151" s="19"/>
      <c r="G151" s="19"/>
      <c r="H151" s="19"/>
      <c r="I151" s="19"/>
      <c r="J151" s="19"/>
      <c r="K151" s="19"/>
      <c r="L151" s="19"/>
      <c r="M151" s="19">
        <v>1210</v>
      </c>
    </row>
    <row r="152" spans="1:13" s="20" customFormat="1" x14ac:dyDescent="0.25">
      <c r="A152" s="21" t="s">
        <v>2219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>
        <v>1464.1</v>
      </c>
      <c r="L152" s="19"/>
      <c r="M152" s="19">
        <v>1464.1</v>
      </c>
    </row>
    <row r="153" spans="1:13" s="20" customFormat="1" x14ac:dyDescent="0.25">
      <c r="A153" s="21" t="s">
        <v>2767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14724.54</v>
      </c>
      <c r="M153" s="19">
        <v>14724.54</v>
      </c>
    </row>
    <row r="154" spans="1:13" s="20" customFormat="1" x14ac:dyDescent="0.25">
      <c r="A154" s="21" t="s">
        <v>1053</v>
      </c>
      <c r="B154" s="19"/>
      <c r="C154" s="19"/>
      <c r="D154" s="19"/>
      <c r="E154" s="19"/>
      <c r="F154" s="19">
        <v>586.85</v>
      </c>
      <c r="G154" s="19"/>
      <c r="H154" s="19"/>
      <c r="I154" s="19"/>
      <c r="J154" s="19"/>
      <c r="K154" s="19"/>
      <c r="L154" s="19"/>
      <c r="M154" s="19">
        <v>586.85</v>
      </c>
    </row>
    <row r="155" spans="1:13" s="20" customFormat="1" x14ac:dyDescent="0.25">
      <c r="A155" s="21" t="s">
        <v>15</v>
      </c>
      <c r="B155" s="19"/>
      <c r="C155" s="19"/>
      <c r="D155" s="19"/>
      <c r="E155" s="19"/>
      <c r="F155" s="19"/>
      <c r="G155" s="19">
        <v>3520</v>
      </c>
      <c r="H155" s="19"/>
      <c r="I155" s="19"/>
      <c r="J155" s="19"/>
      <c r="K155" s="19"/>
      <c r="L155" s="19"/>
      <c r="M155" s="19">
        <v>3520</v>
      </c>
    </row>
    <row r="156" spans="1:13" s="20" customFormat="1" x14ac:dyDescent="0.25">
      <c r="A156" s="21" t="s">
        <v>715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>
        <v>252.34</v>
      </c>
      <c r="M156" s="19">
        <v>252.34</v>
      </c>
    </row>
    <row r="157" spans="1:13" s="20" customFormat="1" x14ac:dyDescent="0.25">
      <c r="A157" s="21" t="s">
        <v>49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4000</v>
      </c>
      <c r="M157" s="19">
        <v>4000</v>
      </c>
    </row>
    <row r="158" spans="1:13" s="20" customFormat="1" x14ac:dyDescent="0.25">
      <c r="A158" s="21" t="s">
        <v>2375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>
        <v>2693</v>
      </c>
      <c r="L158" s="19"/>
      <c r="M158" s="19">
        <v>2693</v>
      </c>
    </row>
    <row r="159" spans="1:13" s="20" customFormat="1" x14ac:dyDescent="0.25">
      <c r="A159" s="21" t="s">
        <v>2866</v>
      </c>
      <c r="B159" s="19"/>
      <c r="C159" s="19"/>
      <c r="D159" s="19"/>
      <c r="E159" s="19"/>
      <c r="F159" s="19"/>
      <c r="G159" s="19"/>
      <c r="H159" s="19"/>
      <c r="I159" s="19"/>
      <c r="J159" s="19">
        <v>17545</v>
      </c>
      <c r="K159" s="19"/>
      <c r="L159" s="19"/>
      <c r="M159" s="19">
        <v>17545</v>
      </c>
    </row>
    <row r="160" spans="1:13" s="20" customFormat="1" x14ac:dyDescent="0.25">
      <c r="A160" s="21" t="s">
        <v>285</v>
      </c>
      <c r="B160" s="19"/>
      <c r="C160" s="19"/>
      <c r="D160" s="19"/>
      <c r="E160" s="19">
        <v>4500</v>
      </c>
      <c r="F160" s="19"/>
      <c r="G160" s="19"/>
      <c r="H160" s="19"/>
      <c r="I160" s="19"/>
      <c r="J160" s="19"/>
      <c r="K160" s="19"/>
      <c r="L160" s="19"/>
      <c r="M160" s="19">
        <v>4500</v>
      </c>
    </row>
    <row r="161" spans="1:13" s="20" customFormat="1" x14ac:dyDescent="0.25">
      <c r="A161" s="21" t="s">
        <v>2480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>
        <v>8591</v>
      </c>
      <c r="L161" s="19"/>
      <c r="M161" s="19">
        <v>8591</v>
      </c>
    </row>
    <row r="162" spans="1:13" s="20" customFormat="1" x14ac:dyDescent="0.25">
      <c r="A162" s="21" t="s">
        <v>2187</v>
      </c>
      <c r="B162" s="19"/>
      <c r="C162" s="19"/>
      <c r="D162" s="19"/>
      <c r="E162" s="19"/>
      <c r="F162" s="19"/>
      <c r="G162" s="19"/>
      <c r="H162" s="19"/>
      <c r="I162" s="19"/>
      <c r="J162" s="19">
        <v>1219.68</v>
      </c>
      <c r="K162" s="19"/>
      <c r="L162" s="19"/>
      <c r="M162" s="19">
        <v>1219.68</v>
      </c>
    </row>
    <row r="163" spans="1:13" s="20" customFormat="1" x14ac:dyDescent="0.25">
      <c r="A163" s="21" t="s">
        <v>366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>
        <v>3581.6000000000004</v>
      </c>
      <c r="L163" s="19"/>
      <c r="M163" s="19">
        <v>3581.6000000000004</v>
      </c>
    </row>
    <row r="164" spans="1:13" s="20" customFormat="1" x14ac:dyDescent="0.25">
      <c r="A164" s="21" t="s">
        <v>2513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>
        <v>3520</v>
      </c>
      <c r="L164" s="19"/>
      <c r="M164" s="19">
        <v>3520</v>
      </c>
    </row>
    <row r="165" spans="1:13" s="20" customFormat="1" x14ac:dyDescent="0.25">
      <c r="A165" s="21" t="s">
        <v>2420</v>
      </c>
      <c r="B165" s="19"/>
      <c r="C165" s="19"/>
      <c r="D165" s="19"/>
      <c r="E165" s="19"/>
      <c r="F165" s="19"/>
      <c r="G165" s="19">
        <v>3109.37</v>
      </c>
      <c r="H165" s="19"/>
      <c r="I165" s="19"/>
      <c r="J165" s="19"/>
      <c r="K165" s="19"/>
      <c r="L165" s="19"/>
      <c r="M165" s="19">
        <v>3109.37</v>
      </c>
    </row>
    <row r="166" spans="1:13" s="20" customFormat="1" x14ac:dyDescent="0.25">
      <c r="A166" s="21" t="s">
        <v>367</v>
      </c>
      <c r="B166" s="19"/>
      <c r="C166" s="19"/>
      <c r="D166" s="19">
        <v>950</v>
      </c>
      <c r="E166" s="19"/>
      <c r="F166" s="19"/>
      <c r="G166" s="19"/>
      <c r="H166" s="19"/>
      <c r="I166" s="19"/>
      <c r="J166" s="19"/>
      <c r="K166" s="19"/>
      <c r="L166" s="19"/>
      <c r="M166" s="19">
        <v>950</v>
      </c>
    </row>
    <row r="167" spans="1:13" s="20" customFormat="1" x14ac:dyDescent="0.25">
      <c r="A167" s="21" t="s">
        <v>735</v>
      </c>
      <c r="B167" s="19"/>
      <c r="C167" s="19"/>
      <c r="D167" s="19"/>
      <c r="E167" s="19">
        <v>3500</v>
      </c>
      <c r="F167" s="19"/>
      <c r="G167" s="19"/>
      <c r="H167" s="19"/>
      <c r="I167" s="19"/>
      <c r="J167" s="19"/>
      <c r="K167" s="19"/>
      <c r="L167" s="19">
        <v>17465.400000000001</v>
      </c>
      <c r="M167" s="19">
        <v>20965.400000000001</v>
      </c>
    </row>
    <row r="168" spans="1:13" s="20" customFormat="1" x14ac:dyDescent="0.25">
      <c r="A168" s="21" t="s">
        <v>42</v>
      </c>
      <c r="B168" s="19">
        <v>1584</v>
      </c>
      <c r="C168" s="19"/>
      <c r="D168" s="19"/>
      <c r="E168" s="19">
        <v>600</v>
      </c>
      <c r="F168" s="19"/>
      <c r="G168" s="19">
        <v>6546.35</v>
      </c>
      <c r="H168" s="19">
        <v>567.6</v>
      </c>
      <c r="I168" s="19"/>
      <c r="J168" s="19"/>
      <c r="K168" s="19"/>
      <c r="L168" s="19"/>
      <c r="M168" s="19">
        <v>9297.9500000000007</v>
      </c>
    </row>
    <row r="169" spans="1:13" s="20" customFormat="1" x14ac:dyDescent="0.25">
      <c r="A169" s="21" t="s">
        <v>378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>
        <v>568.64</v>
      </c>
      <c r="M169" s="19">
        <v>568.64</v>
      </c>
    </row>
    <row r="170" spans="1:13" s="20" customFormat="1" x14ac:dyDescent="0.25">
      <c r="A170" s="21" t="s">
        <v>964</v>
      </c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>
        <v>417.57</v>
      </c>
      <c r="M170" s="19">
        <v>417.57</v>
      </c>
    </row>
    <row r="171" spans="1:13" s="20" customFormat="1" x14ac:dyDescent="0.25">
      <c r="A171" s="21" t="s">
        <v>739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>
        <v>1704.04</v>
      </c>
      <c r="L171" s="19"/>
      <c r="M171" s="19">
        <v>1704.04</v>
      </c>
    </row>
    <row r="172" spans="1:13" s="20" customFormat="1" x14ac:dyDescent="0.25">
      <c r="A172" s="21" t="s">
        <v>740</v>
      </c>
      <c r="B172" s="19"/>
      <c r="C172" s="19"/>
      <c r="D172" s="19"/>
      <c r="E172" s="19"/>
      <c r="F172" s="19"/>
      <c r="G172" s="19">
        <v>75.260000000000005</v>
      </c>
      <c r="H172" s="19"/>
      <c r="I172" s="19"/>
      <c r="J172" s="19"/>
      <c r="K172" s="19"/>
      <c r="L172" s="19"/>
      <c r="M172" s="19">
        <v>75.260000000000005</v>
      </c>
    </row>
    <row r="173" spans="1:13" s="20" customFormat="1" x14ac:dyDescent="0.25">
      <c r="A173" s="21" t="s">
        <v>1941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>
        <v>6000</v>
      </c>
      <c r="L173" s="19"/>
      <c r="M173" s="19">
        <v>6000</v>
      </c>
    </row>
    <row r="174" spans="1:13" s="20" customFormat="1" x14ac:dyDescent="0.25">
      <c r="A174" s="21" t="s">
        <v>966</v>
      </c>
      <c r="B174" s="19"/>
      <c r="C174" s="19"/>
      <c r="D174" s="19"/>
      <c r="E174" s="19">
        <v>1712.15</v>
      </c>
      <c r="F174" s="19"/>
      <c r="G174" s="19"/>
      <c r="H174" s="19"/>
      <c r="I174" s="19"/>
      <c r="J174" s="19"/>
      <c r="K174" s="19"/>
      <c r="L174" s="19"/>
      <c r="M174" s="19">
        <v>1712.15</v>
      </c>
    </row>
    <row r="175" spans="1:13" s="20" customFormat="1" ht="25.5" x14ac:dyDescent="0.25">
      <c r="A175" s="21" t="s">
        <v>742</v>
      </c>
      <c r="B175" s="19">
        <v>1600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>
        <v>1600</v>
      </c>
    </row>
    <row r="176" spans="1:13" s="20" customFormat="1" x14ac:dyDescent="0.25">
      <c r="A176" s="21" t="s">
        <v>358</v>
      </c>
      <c r="B176" s="19"/>
      <c r="C176" s="19">
        <v>477.95</v>
      </c>
      <c r="D176" s="19"/>
      <c r="E176" s="19"/>
      <c r="F176" s="19"/>
      <c r="G176" s="19"/>
      <c r="H176" s="19"/>
      <c r="I176" s="19"/>
      <c r="J176" s="19"/>
      <c r="K176" s="19">
        <v>1445.95</v>
      </c>
      <c r="L176" s="19"/>
      <c r="M176" s="19">
        <v>1923.9</v>
      </c>
    </row>
    <row r="177" spans="1:13" s="20" customFormat="1" x14ac:dyDescent="0.25">
      <c r="A177" s="21" t="s">
        <v>1591</v>
      </c>
      <c r="B177" s="19"/>
      <c r="C177" s="19"/>
      <c r="D177" s="19"/>
      <c r="E177" s="19"/>
      <c r="F177" s="19"/>
      <c r="G177" s="19"/>
      <c r="H177" s="19"/>
      <c r="I177" s="19"/>
      <c r="J177" s="19">
        <v>15125</v>
      </c>
      <c r="K177" s="19"/>
      <c r="L177" s="19"/>
      <c r="M177" s="19">
        <v>15125</v>
      </c>
    </row>
    <row r="178" spans="1:13" s="20" customFormat="1" x14ac:dyDescent="0.25">
      <c r="A178" s="21" t="s">
        <v>745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36.299999999999997</v>
      </c>
      <c r="M178" s="19">
        <v>36.299999999999997</v>
      </c>
    </row>
    <row r="179" spans="1:13" s="20" customFormat="1" x14ac:dyDescent="0.25">
      <c r="A179" s="21" t="s">
        <v>495</v>
      </c>
      <c r="B179" s="19"/>
      <c r="C179" s="19"/>
      <c r="D179" s="19">
        <v>3838.84</v>
      </c>
      <c r="E179" s="19"/>
      <c r="F179" s="19"/>
      <c r="G179" s="19"/>
      <c r="H179" s="19"/>
      <c r="I179" s="19"/>
      <c r="J179" s="19"/>
      <c r="K179" s="19"/>
      <c r="L179" s="19"/>
      <c r="M179" s="19">
        <v>3838.84</v>
      </c>
    </row>
    <row r="180" spans="1:13" s="20" customFormat="1" x14ac:dyDescent="0.25">
      <c r="A180" s="21" t="s">
        <v>967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>
        <v>240.79</v>
      </c>
      <c r="L180" s="19"/>
      <c r="M180" s="19">
        <v>240.79</v>
      </c>
    </row>
    <row r="181" spans="1:13" s="20" customFormat="1" x14ac:dyDescent="0.25">
      <c r="A181" s="21" t="s">
        <v>1065</v>
      </c>
      <c r="B181" s="19"/>
      <c r="C181" s="19"/>
      <c r="D181" s="19"/>
      <c r="E181" s="19"/>
      <c r="F181" s="19"/>
      <c r="G181" s="19"/>
      <c r="H181" s="19">
        <v>389.62</v>
      </c>
      <c r="I181" s="19"/>
      <c r="J181" s="19"/>
      <c r="K181" s="19"/>
      <c r="L181" s="19"/>
      <c r="M181" s="19">
        <v>389.62</v>
      </c>
    </row>
    <row r="182" spans="1:13" s="20" customFormat="1" x14ac:dyDescent="0.25">
      <c r="A182" s="21" t="s">
        <v>334</v>
      </c>
      <c r="B182" s="19"/>
      <c r="C182" s="19"/>
      <c r="D182" s="19"/>
      <c r="E182" s="19"/>
      <c r="F182" s="19"/>
      <c r="G182" s="19"/>
      <c r="H182" s="19">
        <v>622.84</v>
      </c>
      <c r="I182" s="19"/>
      <c r="J182" s="19"/>
      <c r="K182" s="19"/>
      <c r="L182" s="19">
        <v>2000</v>
      </c>
      <c r="M182" s="19">
        <v>2622.84</v>
      </c>
    </row>
    <row r="183" spans="1:13" s="20" customFormat="1" x14ac:dyDescent="0.25">
      <c r="A183" s="21" t="s">
        <v>749</v>
      </c>
      <c r="B183" s="19">
        <v>6488.02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>
        <v>6488.02</v>
      </c>
    </row>
    <row r="184" spans="1:13" s="20" customFormat="1" x14ac:dyDescent="0.25">
      <c r="A184" s="21" t="s">
        <v>2568</v>
      </c>
      <c r="B184" s="19"/>
      <c r="C184" s="19"/>
      <c r="D184" s="19"/>
      <c r="E184" s="19"/>
      <c r="F184" s="19"/>
      <c r="G184" s="19"/>
      <c r="H184" s="19"/>
      <c r="I184" s="19">
        <v>16903.7</v>
      </c>
      <c r="J184" s="19"/>
      <c r="K184" s="19"/>
      <c r="L184" s="19"/>
      <c r="M184" s="19">
        <v>16903.7</v>
      </c>
    </row>
    <row r="185" spans="1:13" s="20" customFormat="1" x14ac:dyDescent="0.25">
      <c r="A185" s="21" t="s">
        <v>400</v>
      </c>
      <c r="B185" s="19"/>
      <c r="C185" s="19"/>
      <c r="D185" s="19"/>
      <c r="E185" s="19"/>
      <c r="F185" s="19"/>
      <c r="G185" s="19">
        <v>2071.52</v>
      </c>
      <c r="H185" s="19"/>
      <c r="I185" s="19"/>
      <c r="J185" s="19"/>
      <c r="K185" s="19">
        <v>2254.23</v>
      </c>
      <c r="L185" s="19"/>
      <c r="M185" s="19">
        <v>4325.75</v>
      </c>
    </row>
    <row r="186" spans="1:13" s="20" customFormat="1" x14ac:dyDescent="0.25">
      <c r="A186" s="21" t="s">
        <v>882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>
        <v>3545.3</v>
      </c>
      <c r="L186" s="19"/>
      <c r="M186" s="19">
        <v>3545.3</v>
      </c>
    </row>
    <row r="187" spans="1:13" s="20" customFormat="1" x14ac:dyDescent="0.25">
      <c r="A187" s="21" t="s">
        <v>753</v>
      </c>
      <c r="B187" s="19"/>
      <c r="C187" s="19"/>
      <c r="D187" s="19"/>
      <c r="E187" s="19"/>
      <c r="F187" s="19"/>
      <c r="G187" s="19"/>
      <c r="H187" s="19">
        <v>1633.5</v>
      </c>
      <c r="I187" s="19"/>
      <c r="J187" s="19"/>
      <c r="K187" s="19"/>
      <c r="L187" s="19"/>
      <c r="M187" s="19">
        <v>1633.5</v>
      </c>
    </row>
    <row r="188" spans="1:13" s="20" customFormat="1" x14ac:dyDescent="0.25">
      <c r="A188" s="21" t="s">
        <v>617</v>
      </c>
      <c r="B188" s="19"/>
      <c r="C188" s="19"/>
      <c r="D188" s="19"/>
      <c r="E188" s="19"/>
      <c r="F188" s="19"/>
      <c r="G188" s="19">
        <v>7199.5</v>
      </c>
      <c r="H188" s="19"/>
      <c r="I188" s="19"/>
      <c r="J188" s="19"/>
      <c r="K188" s="19"/>
      <c r="L188" s="19"/>
      <c r="M188" s="19">
        <v>7199.5</v>
      </c>
    </row>
    <row r="189" spans="1:13" s="20" customFormat="1" x14ac:dyDescent="0.25">
      <c r="A189" s="21" t="s">
        <v>1055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895.4</v>
      </c>
      <c r="M189" s="19">
        <v>895.4</v>
      </c>
    </row>
    <row r="190" spans="1:13" s="20" customFormat="1" x14ac:dyDescent="0.25">
      <c r="A190" s="21" t="s">
        <v>290</v>
      </c>
      <c r="B190" s="19"/>
      <c r="C190" s="19"/>
      <c r="D190" s="19"/>
      <c r="E190" s="19"/>
      <c r="F190" s="19"/>
      <c r="G190" s="19"/>
      <c r="H190" s="19">
        <v>1754.5</v>
      </c>
      <c r="I190" s="19"/>
      <c r="J190" s="19"/>
      <c r="K190" s="19"/>
      <c r="L190" s="19"/>
      <c r="M190" s="19">
        <v>1754.5</v>
      </c>
    </row>
    <row r="191" spans="1:13" s="20" customFormat="1" x14ac:dyDescent="0.25">
      <c r="A191" s="21" t="s">
        <v>26</v>
      </c>
      <c r="B191" s="19">
        <v>847</v>
      </c>
      <c r="C191" s="19"/>
      <c r="D191" s="19"/>
      <c r="E191" s="19"/>
      <c r="F191" s="19"/>
      <c r="G191" s="19"/>
      <c r="H191" s="19">
        <v>1370.33</v>
      </c>
      <c r="I191" s="19"/>
      <c r="J191" s="19"/>
      <c r="K191" s="19">
        <v>544.5</v>
      </c>
      <c r="L191" s="19"/>
      <c r="M191" s="19">
        <v>2761.83</v>
      </c>
    </row>
    <row r="192" spans="1:13" s="20" customFormat="1" x14ac:dyDescent="0.25">
      <c r="A192" s="21" t="s">
        <v>968</v>
      </c>
      <c r="B192" s="19">
        <v>1526.29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>
        <v>1526.29</v>
      </c>
    </row>
    <row r="193" spans="1:13" s="20" customFormat="1" x14ac:dyDescent="0.25">
      <c r="A193" s="21" t="s">
        <v>362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>
        <v>2506.9499999999998</v>
      </c>
      <c r="M193" s="19">
        <v>2506.9499999999998</v>
      </c>
    </row>
    <row r="194" spans="1:13" s="20" customFormat="1" x14ac:dyDescent="0.25">
      <c r="A194" s="21" t="s">
        <v>18</v>
      </c>
      <c r="B194" s="19">
        <v>990.77</v>
      </c>
      <c r="C194" s="19">
        <v>9471.5499999999993</v>
      </c>
      <c r="D194" s="19"/>
      <c r="E194" s="19"/>
      <c r="F194" s="19"/>
      <c r="G194" s="19">
        <v>9137.36</v>
      </c>
      <c r="H194" s="19">
        <v>3710.05</v>
      </c>
      <c r="I194" s="19">
        <v>882.82</v>
      </c>
      <c r="J194" s="19">
        <v>1296.8200000000002</v>
      </c>
      <c r="K194" s="19">
        <v>12569.61</v>
      </c>
      <c r="L194" s="19">
        <v>6876.9500000000007</v>
      </c>
      <c r="M194" s="19">
        <v>44935.929999999993</v>
      </c>
    </row>
    <row r="195" spans="1:13" s="20" customFormat="1" x14ac:dyDescent="0.25">
      <c r="A195" s="21" t="s">
        <v>1007</v>
      </c>
      <c r="B195" s="19"/>
      <c r="C195" s="19"/>
      <c r="D195" s="19"/>
      <c r="E195" s="19"/>
      <c r="F195" s="19"/>
      <c r="G195" s="19"/>
      <c r="H195" s="19"/>
      <c r="I195" s="19"/>
      <c r="J195" s="19"/>
      <c r="K195" s="19">
        <v>1260</v>
      </c>
      <c r="L195" s="19"/>
      <c r="M195" s="19">
        <v>1260</v>
      </c>
    </row>
    <row r="196" spans="1:13" s="20" customFormat="1" x14ac:dyDescent="0.25">
      <c r="A196" s="21" t="s">
        <v>44</v>
      </c>
      <c r="B196" s="19"/>
      <c r="C196" s="19"/>
      <c r="D196" s="19"/>
      <c r="E196" s="19"/>
      <c r="F196" s="19"/>
      <c r="G196" s="19">
        <v>1672</v>
      </c>
      <c r="H196" s="19"/>
      <c r="I196" s="19"/>
      <c r="J196" s="19"/>
      <c r="K196" s="19">
        <v>1182.5</v>
      </c>
      <c r="L196" s="19"/>
      <c r="M196" s="19">
        <v>2854.5</v>
      </c>
    </row>
    <row r="197" spans="1:13" s="20" customFormat="1" x14ac:dyDescent="0.25">
      <c r="A197" s="21" t="s">
        <v>769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>
        <v>496.1</v>
      </c>
      <c r="L197" s="19"/>
      <c r="M197" s="19">
        <v>496.1</v>
      </c>
    </row>
    <row r="198" spans="1:13" s="20" customFormat="1" x14ac:dyDescent="0.25">
      <c r="A198" s="21" t="s">
        <v>1127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>
        <v>1617.4099999999999</v>
      </c>
      <c r="L198" s="19"/>
      <c r="M198" s="19">
        <v>1617.4099999999999</v>
      </c>
    </row>
    <row r="199" spans="1:13" s="20" customFormat="1" x14ac:dyDescent="0.25">
      <c r="A199" s="21" t="s">
        <v>1066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>
        <v>2319.33</v>
      </c>
      <c r="M199" s="19">
        <v>2319.33</v>
      </c>
    </row>
    <row r="200" spans="1:13" s="20" customFormat="1" x14ac:dyDescent="0.25">
      <c r="A200" s="21" t="s">
        <v>2246</v>
      </c>
      <c r="B200" s="19"/>
      <c r="C200" s="19"/>
      <c r="D200" s="19"/>
      <c r="E200" s="19"/>
      <c r="F200" s="19">
        <v>1621.4</v>
      </c>
      <c r="G200" s="19"/>
      <c r="H200" s="19"/>
      <c r="I200" s="19"/>
      <c r="J200" s="19"/>
      <c r="K200" s="19"/>
      <c r="L200" s="19"/>
      <c r="M200" s="19">
        <v>1621.4</v>
      </c>
    </row>
    <row r="201" spans="1:13" s="20" customFormat="1" x14ac:dyDescent="0.25">
      <c r="A201" s="21" t="s">
        <v>780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>
        <v>2117.5</v>
      </c>
      <c r="L201" s="19"/>
      <c r="M201" s="19">
        <v>2117.5</v>
      </c>
    </row>
    <row r="202" spans="1:13" s="20" customFormat="1" x14ac:dyDescent="0.25">
      <c r="A202" s="21" t="s">
        <v>1948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1057.54</v>
      </c>
      <c r="M202" s="19">
        <v>1057.54</v>
      </c>
    </row>
    <row r="203" spans="1:13" s="20" customFormat="1" x14ac:dyDescent="0.25">
      <c r="A203" s="21" t="s">
        <v>1079</v>
      </c>
      <c r="B203" s="19"/>
      <c r="C203" s="19"/>
      <c r="D203" s="19">
        <v>1452</v>
      </c>
      <c r="E203" s="19"/>
      <c r="F203" s="19"/>
      <c r="G203" s="19"/>
      <c r="H203" s="19"/>
      <c r="I203" s="19"/>
      <c r="J203" s="19"/>
      <c r="K203" s="19"/>
      <c r="L203" s="19"/>
      <c r="M203" s="19">
        <v>1452</v>
      </c>
    </row>
    <row r="204" spans="1:13" s="20" customFormat="1" x14ac:dyDescent="0.25">
      <c r="A204" s="21" t="s">
        <v>1067</v>
      </c>
      <c r="B204" s="19">
        <v>1452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>
        <v>1452</v>
      </c>
    </row>
    <row r="205" spans="1:13" s="20" customFormat="1" x14ac:dyDescent="0.25">
      <c r="A205" s="21" t="s">
        <v>1006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>
        <v>469.24</v>
      </c>
      <c r="L205" s="19"/>
      <c r="M205" s="19">
        <v>469.24</v>
      </c>
    </row>
    <row r="206" spans="1:13" s="20" customFormat="1" x14ac:dyDescent="0.25">
      <c r="A206" s="21" t="s">
        <v>781</v>
      </c>
      <c r="B206" s="19"/>
      <c r="C206" s="19"/>
      <c r="D206" s="19"/>
      <c r="E206" s="19"/>
      <c r="F206" s="19"/>
      <c r="G206" s="19">
        <v>20</v>
      </c>
      <c r="H206" s="19"/>
      <c r="I206" s="19"/>
      <c r="J206" s="19"/>
      <c r="K206" s="19"/>
      <c r="L206" s="19"/>
      <c r="M206" s="19">
        <v>20</v>
      </c>
    </row>
    <row r="207" spans="1:13" s="20" customFormat="1" x14ac:dyDescent="0.25">
      <c r="A207" s="21" t="s">
        <v>717</v>
      </c>
      <c r="B207" s="19"/>
      <c r="C207" s="19"/>
      <c r="D207" s="19"/>
      <c r="E207" s="19"/>
      <c r="F207" s="19"/>
      <c r="G207" s="19">
        <v>240.97</v>
      </c>
      <c r="H207" s="19"/>
      <c r="I207" s="19"/>
      <c r="J207" s="19"/>
      <c r="K207" s="19">
        <v>240.97</v>
      </c>
      <c r="L207" s="19"/>
      <c r="M207" s="19">
        <v>481.94</v>
      </c>
    </row>
    <row r="208" spans="1:13" s="20" customFormat="1" x14ac:dyDescent="0.25">
      <c r="A208" s="21" t="s">
        <v>972</v>
      </c>
      <c r="B208" s="19">
        <v>4083.75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>
        <v>4083.75</v>
      </c>
    </row>
    <row r="209" spans="1:13" s="20" customFormat="1" x14ac:dyDescent="0.25">
      <c r="A209" s="21" t="s">
        <v>43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>
        <v>1422.96</v>
      </c>
      <c r="L209" s="19"/>
      <c r="M209" s="19">
        <v>1422.96</v>
      </c>
    </row>
    <row r="210" spans="1:13" s="20" customFormat="1" x14ac:dyDescent="0.25">
      <c r="A210" s="21" t="s">
        <v>2754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>
        <v>10890</v>
      </c>
      <c r="M210" s="19">
        <v>10890</v>
      </c>
    </row>
    <row r="211" spans="1:13" s="20" customFormat="1" x14ac:dyDescent="0.25">
      <c r="A211" s="21" t="s">
        <v>2778</v>
      </c>
      <c r="B211" s="19"/>
      <c r="C211" s="19"/>
      <c r="D211" s="19"/>
      <c r="E211" s="19"/>
      <c r="F211" s="19"/>
      <c r="G211" s="19">
        <v>15851</v>
      </c>
      <c r="H211" s="19"/>
      <c r="I211" s="19"/>
      <c r="J211" s="19"/>
      <c r="K211" s="19"/>
      <c r="L211" s="19"/>
      <c r="M211" s="19">
        <v>15851</v>
      </c>
    </row>
    <row r="212" spans="1:13" s="20" customFormat="1" x14ac:dyDescent="0.25">
      <c r="A212" s="21" t="s">
        <v>1024</v>
      </c>
      <c r="B212" s="19"/>
      <c r="C212" s="19"/>
      <c r="D212" s="19">
        <v>262.27999999999997</v>
      </c>
      <c r="E212" s="19"/>
      <c r="F212" s="19"/>
      <c r="G212" s="19"/>
      <c r="H212" s="19"/>
      <c r="I212" s="19"/>
      <c r="J212" s="19"/>
      <c r="K212" s="19"/>
      <c r="L212" s="19"/>
      <c r="M212" s="19">
        <v>262.27999999999997</v>
      </c>
    </row>
    <row r="213" spans="1:13" s="20" customFormat="1" x14ac:dyDescent="0.25">
      <c r="A213" s="21" t="s">
        <v>2393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>
        <v>2613.6</v>
      </c>
      <c r="M213" s="19">
        <v>2613.6</v>
      </c>
    </row>
    <row r="214" spans="1:13" s="20" customFormat="1" x14ac:dyDescent="0.25">
      <c r="A214" s="21" t="s">
        <v>1869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>
        <v>352</v>
      </c>
      <c r="M214" s="19">
        <v>352</v>
      </c>
    </row>
    <row r="215" spans="1:13" s="20" customFormat="1" x14ac:dyDescent="0.25">
      <c r="A215" s="21" t="s">
        <v>1958</v>
      </c>
      <c r="B215" s="19"/>
      <c r="C215" s="19"/>
      <c r="D215" s="19">
        <v>550</v>
      </c>
      <c r="E215" s="19"/>
      <c r="F215" s="19"/>
      <c r="G215" s="19"/>
      <c r="H215" s="19"/>
      <c r="I215" s="19"/>
      <c r="J215" s="19"/>
      <c r="K215" s="19"/>
      <c r="L215" s="19"/>
      <c r="M215" s="19">
        <v>550</v>
      </c>
    </row>
    <row r="216" spans="1:13" s="20" customFormat="1" x14ac:dyDescent="0.25">
      <c r="A216" s="21" t="s">
        <v>774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>
        <v>1332.98</v>
      </c>
      <c r="L216" s="19"/>
      <c r="M216" s="19">
        <v>1332.98</v>
      </c>
    </row>
    <row r="217" spans="1:13" s="20" customFormat="1" x14ac:dyDescent="0.25">
      <c r="A217" s="21" t="s">
        <v>1018</v>
      </c>
      <c r="B217" s="19">
        <v>32473.279999999999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>
        <v>32473.279999999999</v>
      </c>
    </row>
    <row r="218" spans="1:13" s="20" customFormat="1" x14ac:dyDescent="0.25">
      <c r="A218" s="21" t="s">
        <v>973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>
        <v>1926</v>
      </c>
      <c r="L218" s="19"/>
      <c r="M218" s="19">
        <v>1926</v>
      </c>
    </row>
    <row r="219" spans="1:13" s="20" customFormat="1" x14ac:dyDescent="0.25">
      <c r="A219" s="21" t="s">
        <v>800</v>
      </c>
      <c r="B219" s="19"/>
      <c r="C219" s="19"/>
      <c r="D219" s="19">
        <v>950</v>
      </c>
      <c r="E219" s="19"/>
      <c r="F219" s="19"/>
      <c r="G219" s="19"/>
      <c r="H219" s="19"/>
      <c r="I219" s="19"/>
      <c r="J219" s="19"/>
      <c r="K219" s="19"/>
      <c r="L219" s="19"/>
      <c r="M219" s="19">
        <v>950</v>
      </c>
    </row>
    <row r="220" spans="1:13" s="20" customFormat="1" x14ac:dyDescent="0.25">
      <c r="A220" s="21" t="s">
        <v>2869</v>
      </c>
      <c r="B220" s="19">
        <v>17653.900000000001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>
        <v>17653.900000000001</v>
      </c>
    </row>
    <row r="221" spans="1:13" s="20" customFormat="1" x14ac:dyDescent="0.25">
      <c r="A221" s="21" t="s">
        <v>802</v>
      </c>
      <c r="B221" s="19"/>
      <c r="C221" s="19"/>
      <c r="D221" s="19">
        <v>990</v>
      </c>
      <c r="E221" s="19"/>
      <c r="F221" s="19"/>
      <c r="G221" s="19"/>
      <c r="H221" s="19"/>
      <c r="I221" s="19"/>
      <c r="J221" s="19"/>
      <c r="K221" s="19"/>
      <c r="L221" s="19"/>
      <c r="M221" s="19">
        <v>990</v>
      </c>
    </row>
    <row r="222" spans="1:13" s="20" customFormat="1" x14ac:dyDescent="0.25">
      <c r="A222" s="21" t="s">
        <v>803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>
        <v>17641.8</v>
      </c>
      <c r="M222" s="19">
        <v>17641.8</v>
      </c>
    </row>
    <row r="223" spans="1:13" s="20" customFormat="1" x14ac:dyDescent="0.25">
      <c r="A223" s="21" t="s">
        <v>805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>
        <v>1200</v>
      </c>
      <c r="L223" s="19"/>
      <c r="M223" s="19">
        <v>1200</v>
      </c>
    </row>
    <row r="224" spans="1:13" s="20" customFormat="1" x14ac:dyDescent="0.25">
      <c r="A224" s="21" t="s">
        <v>993</v>
      </c>
      <c r="B224" s="19"/>
      <c r="C224" s="19">
        <v>48.4</v>
      </c>
      <c r="D224" s="19">
        <v>83.56</v>
      </c>
      <c r="E224" s="19"/>
      <c r="F224" s="19"/>
      <c r="G224" s="19">
        <v>7260</v>
      </c>
      <c r="H224" s="19"/>
      <c r="I224" s="19"/>
      <c r="J224" s="19"/>
      <c r="K224" s="19">
        <v>528.48</v>
      </c>
      <c r="L224" s="19">
        <v>305.10000000000002</v>
      </c>
      <c r="M224" s="19">
        <v>8225.5400000000009</v>
      </c>
    </row>
    <row r="225" spans="1:13" s="20" customFormat="1" x14ac:dyDescent="0.25">
      <c r="A225" s="21" t="s">
        <v>52</v>
      </c>
      <c r="B225" s="19"/>
      <c r="C225" s="19"/>
      <c r="D225" s="19"/>
      <c r="E225" s="19"/>
      <c r="F225" s="19"/>
      <c r="G225" s="19"/>
      <c r="H225" s="19">
        <v>2417.12</v>
      </c>
      <c r="I225" s="19"/>
      <c r="J225" s="19"/>
      <c r="K225" s="19"/>
      <c r="L225" s="19"/>
      <c r="M225" s="19">
        <v>2417.12</v>
      </c>
    </row>
    <row r="226" spans="1:13" s="20" customFormat="1" x14ac:dyDescent="0.25">
      <c r="A226" s="21" t="s">
        <v>388</v>
      </c>
      <c r="B226" s="19"/>
      <c r="C226" s="19"/>
      <c r="D226" s="19"/>
      <c r="E226" s="19"/>
      <c r="F226" s="19"/>
      <c r="G226" s="19"/>
      <c r="H226" s="19">
        <v>242</v>
      </c>
      <c r="I226" s="19"/>
      <c r="J226" s="19"/>
      <c r="K226" s="19"/>
      <c r="L226" s="19">
        <v>4000</v>
      </c>
      <c r="M226" s="19">
        <v>4242</v>
      </c>
    </row>
    <row r="227" spans="1:13" s="20" customFormat="1" x14ac:dyDescent="0.25">
      <c r="A227" s="21" t="s">
        <v>808</v>
      </c>
      <c r="B227" s="19"/>
      <c r="C227" s="19"/>
      <c r="D227" s="19"/>
      <c r="E227" s="19">
        <v>2420</v>
      </c>
      <c r="F227" s="19"/>
      <c r="G227" s="19"/>
      <c r="H227" s="19"/>
      <c r="I227" s="19"/>
      <c r="J227" s="19"/>
      <c r="K227" s="19"/>
      <c r="L227" s="19"/>
      <c r="M227" s="19">
        <v>2420</v>
      </c>
    </row>
    <row r="228" spans="1:13" s="20" customFormat="1" x14ac:dyDescent="0.25">
      <c r="A228" s="21" t="s">
        <v>1068</v>
      </c>
      <c r="B228" s="19"/>
      <c r="C228" s="19"/>
      <c r="D228" s="19"/>
      <c r="E228" s="19"/>
      <c r="F228" s="19"/>
      <c r="G228" s="19">
        <v>6915.15</v>
      </c>
      <c r="H228" s="19"/>
      <c r="I228" s="19"/>
      <c r="J228" s="19"/>
      <c r="K228" s="19"/>
      <c r="L228" s="19"/>
      <c r="M228" s="19">
        <v>6915.15</v>
      </c>
    </row>
    <row r="229" spans="1:13" s="20" customFormat="1" ht="25.5" x14ac:dyDescent="0.25">
      <c r="A229" s="21" t="s">
        <v>820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>
        <v>232.82999999999998</v>
      </c>
      <c r="M229" s="19">
        <v>232.82999999999998</v>
      </c>
    </row>
    <row r="230" spans="1:13" s="20" customFormat="1" ht="25.5" x14ac:dyDescent="0.25">
      <c r="A230" s="21" t="s">
        <v>821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>
        <v>276.99</v>
      </c>
      <c r="M230" s="19">
        <v>276.99</v>
      </c>
    </row>
    <row r="231" spans="1:13" s="20" customFormat="1" x14ac:dyDescent="0.25">
      <c r="A231" s="21" t="s">
        <v>823</v>
      </c>
      <c r="B231" s="19"/>
      <c r="C231" s="19"/>
      <c r="D231" s="19"/>
      <c r="E231" s="19">
        <v>84.7</v>
      </c>
      <c r="F231" s="19"/>
      <c r="G231" s="19"/>
      <c r="H231" s="19"/>
      <c r="I231" s="19"/>
      <c r="J231" s="19"/>
      <c r="K231" s="19"/>
      <c r="L231" s="19"/>
      <c r="M231" s="19">
        <v>84.7</v>
      </c>
    </row>
    <row r="232" spans="1:13" s="20" customFormat="1" x14ac:dyDescent="0.25">
      <c r="A232" s="21" t="s">
        <v>1105</v>
      </c>
      <c r="B232" s="19"/>
      <c r="C232" s="19"/>
      <c r="D232" s="19"/>
      <c r="E232" s="19"/>
      <c r="F232" s="19"/>
      <c r="G232" s="19">
        <v>1602</v>
      </c>
      <c r="H232" s="19"/>
      <c r="I232" s="19"/>
      <c r="J232" s="19"/>
      <c r="K232" s="19"/>
      <c r="L232" s="19"/>
      <c r="M232" s="19">
        <v>1602</v>
      </c>
    </row>
    <row r="233" spans="1:13" s="20" customFormat="1" x14ac:dyDescent="0.25">
      <c r="A233" s="21" t="s">
        <v>364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>
        <v>958.82</v>
      </c>
      <c r="L233" s="19"/>
      <c r="M233" s="19">
        <v>958.82</v>
      </c>
    </row>
    <row r="234" spans="1:13" s="20" customFormat="1" x14ac:dyDescent="0.25">
      <c r="A234" s="21" t="s">
        <v>825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>
        <v>4000</v>
      </c>
      <c r="L234" s="19"/>
      <c r="M234" s="19">
        <v>4000</v>
      </c>
    </row>
    <row r="235" spans="1:13" s="20" customFormat="1" x14ac:dyDescent="0.25">
      <c r="A235" s="21" t="s">
        <v>1926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>
        <v>480</v>
      </c>
      <c r="L235" s="19"/>
      <c r="M235" s="19">
        <v>480</v>
      </c>
    </row>
    <row r="236" spans="1:13" s="20" customFormat="1" x14ac:dyDescent="0.25">
      <c r="A236" s="21" t="s">
        <v>381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>
        <v>2305.88</v>
      </c>
      <c r="L236" s="19"/>
      <c r="M236" s="19">
        <v>2305.88</v>
      </c>
    </row>
    <row r="237" spans="1:13" s="20" customFormat="1" x14ac:dyDescent="0.25">
      <c r="A237" s="21" t="s">
        <v>34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>
        <v>17424</v>
      </c>
      <c r="L237" s="19"/>
      <c r="M237" s="19">
        <v>17424</v>
      </c>
    </row>
    <row r="238" spans="1:13" s="20" customFormat="1" x14ac:dyDescent="0.25">
      <c r="A238" s="21" t="s">
        <v>343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>
        <v>43.57</v>
      </c>
      <c r="M238" s="19">
        <v>43.57</v>
      </c>
    </row>
    <row r="239" spans="1:13" s="20" customFormat="1" x14ac:dyDescent="0.25">
      <c r="A239" s="21" t="s">
        <v>1080</v>
      </c>
      <c r="B239" s="19"/>
      <c r="C239" s="19"/>
      <c r="D239" s="19">
        <v>990</v>
      </c>
      <c r="E239" s="19"/>
      <c r="F239" s="19"/>
      <c r="G239" s="19"/>
      <c r="H239" s="19"/>
      <c r="I239" s="19"/>
      <c r="J239" s="19"/>
      <c r="K239" s="19"/>
      <c r="L239" s="19"/>
      <c r="M239" s="19">
        <v>990</v>
      </c>
    </row>
    <row r="240" spans="1:13" s="20" customFormat="1" x14ac:dyDescent="0.25">
      <c r="A240" s="21" t="s">
        <v>350</v>
      </c>
      <c r="B240" s="19"/>
      <c r="C240" s="19"/>
      <c r="D240" s="19"/>
      <c r="E240" s="19"/>
      <c r="F240" s="19"/>
      <c r="G240" s="19">
        <v>1350</v>
      </c>
      <c r="H240" s="19"/>
      <c r="I240" s="19"/>
      <c r="J240" s="19"/>
      <c r="K240" s="19">
        <v>1576</v>
      </c>
      <c r="L240" s="19"/>
      <c r="M240" s="19">
        <v>2926</v>
      </c>
    </row>
    <row r="241" spans="1:13" s="20" customFormat="1" x14ac:dyDescent="0.25">
      <c r="A241" s="21" t="s">
        <v>1004</v>
      </c>
      <c r="B241" s="19"/>
      <c r="C241" s="19"/>
      <c r="D241" s="19"/>
      <c r="E241" s="19"/>
      <c r="F241" s="19">
        <v>11616</v>
      </c>
      <c r="G241" s="19"/>
      <c r="H241" s="19"/>
      <c r="I241" s="19"/>
      <c r="J241" s="19"/>
      <c r="K241" s="19"/>
      <c r="L241" s="19"/>
      <c r="M241" s="19">
        <v>11616</v>
      </c>
    </row>
    <row r="242" spans="1:13" s="20" customFormat="1" x14ac:dyDescent="0.25">
      <c r="A242" s="21" t="s">
        <v>387</v>
      </c>
      <c r="B242" s="19"/>
      <c r="C242" s="19"/>
      <c r="D242" s="19"/>
      <c r="E242" s="19"/>
      <c r="F242" s="19"/>
      <c r="G242" s="19">
        <v>4191.6899999999996</v>
      </c>
      <c r="H242" s="19"/>
      <c r="I242" s="19"/>
      <c r="J242" s="19"/>
      <c r="K242" s="19"/>
      <c r="L242" s="19"/>
      <c r="M242" s="19">
        <v>4191.6899999999996</v>
      </c>
    </row>
    <row r="243" spans="1:13" s="20" customFormat="1" x14ac:dyDescent="0.25">
      <c r="A243" s="21" t="s">
        <v>992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4629.1499999999996</v>
      </c>
      <c r="M243" s="19">
        <v>4629.1499999999996</v>
      </c>
    </row>
    <row r="244" spans="1:13" s="20" customFormat="1" x14ac:dyDescent="0.25">
      <c r="A244" s="21" t="s">
        <v>91</v>
      </c>
      <c r="B244" s="19">
        <v>500</v>
      </c>
      <c r="C244" s="19"/>
      <c r="D244" s="19"/>
      <c r="E244" s="19"/>
      <c r="F244" s="19"/>
      <c r="G244" s="19">
        <v>444.68</v>
      </c>
      <c r="H244" s="19"/>
      <c r="I244" s="19"/>
      <c r="J244" s="19"/>
      <c r="K244" s="19">
        <v>5999.99</v>
      </c>
      <c r="L244" s="19"/>
      <c r="M244" s="19">
        <v>6944.67</v>
      </c>
    </row>
    <row r="245" spans="1:13" s="20" customFormat="1" x14ac:dyDescent="0.25">
      <c r="A245" s="21" t="s">
        <v>2262</v>
      </c>
      <c r="B245" s="19"/>
      <c r="C245" s="19"/>
      <c r="D245" s="19">
        <v>1815</v>
      </c>
      <c r="E245" s="19"/>
      <c r="F245" s="19"/>
      <c r="G245" s="19"/>
      <c r="H245" s="19"/>
      <c r="I245" s="19"/>
      <c r="J245" s="19"/>
      <c r="K245" s="19"/>
      <c r="L245" s="19"/>
      <c r="M245" s="19">
        <v>1815</v>
      </c>
    </row>
    <row r="246" spans="1:13" s="20" customFormat="1" x14ac:dyDescent="0.25">
      <c r="A246" s="21" t="s">
        <v>65</v>
      </c>
      <c r="B246" s="19"/>
      <c r="C246" s="19"/>
      <c r="D246" s="19"/>
      <c r="E246" s="19">
        <v>14000</v>
      </c>
      <c r="F246" s="19"/>
      <c r="G246" s="19"/>
      <c r="H246" s="19"/>
      <c r="I246" s="19"/>
      <c r="J246" s="19"/>
      <c r="K246" s="19"/>
      <c r="L246" s="19">
        <v>2000</v>
      </c>
      <c r="M246" s="19">
        <v>16000</v>
      </c>
    </row>
    <row r="247" spans="1:13" s="20" customFormat="1" x14ac:dyDescent="0.25">
      <c r="A247" s="21" t="s">
        <v>76</v>
      </c>
      <c r="B247" s="19">
        <v>7253.95</v>
      </c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>
        <v>7253.95</v>
      </c>
    </row>
    <row r="248" spans="1:13" s="20" customFormat="1" x14ac:dyDescent="0.25">
      <c r="A248" s="21" t="s">
        <v>60</v>
      </c>
      <c r="B248" s="19"/>
      <c r="C248" s="19"/>
      <c r="D248" s="19">
        <v>12086.459999999997</v>
      </c>
      <c r="E248" s="19"/>
      <c r="F248" s="19"/>
      <c r="G248" s="19"/>
      <c r="H248" s="19"/>
      <c r="I248" s="19"/>
      <c r="J248" s="19"/>
      <c r="K248" s="19"/>
      <c r="L248" s="19"/>
      <c r="M248" s="19">
        <v>12086.459999999997</v>
      </c>
    </row>
    <row r="249" spans="1:13" s="20" customFormat="1" x14ac:dyDescent="0.25">
      <c r="A249" s="21" t="s">
        <v>1115</v>
      </c>
      <c r="B249" s="19"/>
      <c r="C249" s="19"/>
      <c r="D249" s="19"/>
      <c r="E249" s="19"/>
      <c r="F249" s="19">
        <v>12573.71</v>
      </c>
      <c r="G249" s="19"/>
      <c r="H249" s="19"/>
      <c r="I249" s="19"/>
      <c r="J249" s="19"/>
      <c r="K249" s="19"/>
      <c r="L249" s="19"/>
      <c r="M249" s="19">
        <v>12573.71</v>
      </c>
    </row>
    <row r="250" spans="1:13" s="20" customFormat="1" x14ac:dyDescent="0.25">
      <c r="A250" s="21" t="s">
        <v>389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>
        <v>275</v>
      </c>
      <c r="M250" s="19">
        <v>275</v>
      </c>
    </row>
    <row r="251" spans="1:13" s="20" customFormat="1" x14ac:dyDescent="0.25">
      <c r="A251" s="21" t="s">
        <v>345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>
        <v>3746.16</v>
      </c>
      <c r="L251" s="19"/>
      <c r="M251" s="19">
        <v>3746.16</v>
      </c>
    </row>
    <row r="252" spans="1:13" s="20" customFormat="1" x14ac:dyDescent="0.25">
      <c r="A252" s="21" t="s">
        <v>1106</v>
      </c>
      <c r="B252" s="19"/>
      <c r="C252" s="19"/>
      <c r="D252" s="19">
        <v>605</v>
      </c>
      <c r="E252" s="19"/>
      <c r="F252" s="19"/>
      <c r="G252" s="19"/>
      <c r="H252" s="19"/>
      <c r="I252" s="19"/>
      <c r="J252" s="19"/>
      <c r="K252" s="19"/>
      <c r="L252" s="19"/>
      <c r="M252" s="19">
        <v>605</v>
      </c>
    </row>
    <row r="253" spans="1:13" s="20" customFormat="1" x14ac:dyDescent="0.25">
      <c r="A253" s="21" t="s">
        <v>839</v>
      </c>
      <c r="B253" s="19">
        <v>435.6</v>
      </c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>
        <v>435.6</v>
      </c>
    </row>
    <row r="254" spans="1:13" s="20" customFormat="1" x14ac:dyDescent="0.25">
      <c r="A254" s="21" t="s">
        <v>1036</v>
      </c>
      <c r="B254" s="19"/>
      <c r="C254" s="19"/>
      <c r="D254" s="19"/>
      <c r="E254" s="19">
        <v>1000</v>
      </c>
      <c r="F254" s="19"/>
      <c r="G254" s="19"/>
      <c r="H254" s="19"/>
      <c r="I254" s="19"/>
      <c r="J254" s="19"/>
      <c r="K254" s="19"/>
      <c r="L254" s="19"/>
      <c r="M254" s="19">
        <v>1000</v>
      </c>
    </row>
    <row r="255" spans="1:13" s="20" customFormat="1" x14ac:dyDescent="0.25">
      <c r="A255" s="21" t="s">
        <v>369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>
        <v>3484.8</v>
      </c>
      <c r="L255" s="19"/>
      <c r="M255" s="19">
        <v>3484.8</v>
      </c>
    </row>
    <row r="256" spans="1:13" s="20" customFormat="1" x14ac:dyDescent="0.25">
      <c r="A256" s="21" t="s">
        <v>1908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>
        <v>450.12</v>
      </c>
      <c r="M256" s="19">
        <v>450.12</v>
      </c>
    </row>
    <row r="257" spans="1:13" s="20" customFormat="1" x14ac:dyDescent="0.25">
      <c r="A257" s="21" t="s">
        <v>379</v>
      </c>
      <c r="B257" s="19"/>
      <c r="C257" s="19"/>
      <c r="D257" s="19"/>
      <c r="E257" s="19"/>
      <c r="F257" s="19"/>
      <c r="G257" s="19"/>
      <c r="H257" s="19"/>
      <c r="I257" s="19">
        <v>6655</v>
      </c>
      <c r="J257" s="19"/>
      <c r="K257" s="19"/>
      <c r="L257" s="19"/>
      <c r="M257" s="19">
        <v>6655</v>
      </c>
    </row>
    <row r="258" spans="1:13" s="20" customFormat="1" x14ac:dyDescent="0.25">
      <c r="A258" s="21" t="s">
        <v>1681</v>
      </c>
      <c r="B258" s="19">
        <v>7106.56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>
        <v>7106.56</v>
      </c>
    </row>
    <row r="259" spans="1:13" s="20" customFormat="1" x14ac:dyDescent="0.25">
      <c r="A259" s="21" t="s">
        <v>303</v>
      </c>
      <c r="B259" s="19"/>
      <c r="C259" s="19"/>
      <c r="D259" s="19"/>
      <c r="E259" s="19"/>
      <c r="F259" s="19"/>
      <c r="G259" s="19">
        <v>1569.03</v>
      </c>
      <c r="H259" s="19"/>
      <c r="I259" s="19"/>
      <c r="J259" s="19"/>
      <c r="K259" s="19"/>
      <c r="L259" s="19"/>
      <c r="M259" s="19">
        <v>1569.03</v>
      </c>
    </row>
    <row r="260" spans="1:13" s="20" customFormat="1" x14ac:dyDescent="0.25">
      <c r="A260" s="21" t="s">
        <v>1083</v>
      </c>
      <c r="B260" s="19"/>
      <c r="C260" s="19"/>
      <c r="D260" s="19">
        <v>1089</v>
      </c>
      <c r="E260" s="19"/>
      <c r="F260" s="19"/>
      <c r="G260" s="19"/>
      <c r="H260" s="19"/>
      <c r="I260" s="19"/>
      <c r="J260" s="19"/>
      <c r="K260" s="19"/>
      <c r="L260" s="19"/>
      <c r="M260" s="19">
        <v>1089</v>
      </c>
    </row>
    <row r="261" spans="1:13" s="20" customFormat="1" x14ac:dyDescent="0.25">
      <c r="A261" s="21" t="s">
        <v>1087</v>
      </c>
      <c r="B261" s="19"/>
      <c r="C261" s="19">
        <v>555</v>
      </c>
      <c r="D261" s="19"/>
      <c r="E261" s="19"/>
      <c r="F261" s="19"/>
      <c r="G261" s="19"/>
      <c r="H261" s="19"/>
      <c r="I261" s="19"/>
      <c r="J261" s="19"/>
      <c r="K261" s="19"/>
      <c r="L261" s="19"/>
      <c r="M261" s="19">
        <v>555</v>
      </c>
    </row>
    <row r="262" spans="1:13" s="20" customFormat="1" x14ac:dyDescent="0.25">
      <c r="A262" s="21" t="s">
        <v>28</v>
      </c>
      <c r="B262" s="19"/>
      <c r="C262" s="19"/>
      <c r="D262" s="19"/>
      <c r="E262" s="19"/>
      <c r="F262" s="19"/>
      <c r="G262" s="19">
        <v>1210</v>
      </c>
      <c r="H262" s="19"/>
      <c r="I262" s="19"/>
      <c r="J262" s="19"/>
      <c r="K262" s="19"/>
      <c r="L262" s="19">
        <v>2382.1</v>
      </c>
      <c r="M262" s="19">
        <v>3592.1</v>
      </c>
    </row>
    <row r="263" spans="1:13" s="20" customFormat="1" x14ac:dyDescent="0.25">
      <c r="A263" s="21" t="s">
        <v>294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>
        <v>653.4</v>
      </c>
      <c r="L263" s="19"/>
      <c r="M263" s="19">
        <v>653.4</v>
      </c>
    </row>
    <row r="264" spans="1:13" s="20" customFormat="1" x14ac:dyDescent="0.25">
      <c r="A264" s="21" t="s">
        <v>45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>
        <v>5500</v>
      </c>
      <c r="M264" s="19">
        <v>5500</v>
      </c>
    </row>
    <row r="265" spans="1:13" s="20" customFormat="1" x14ac:dyDescent="0.25">
      <c r="A265" s="21" t="s">
        <v>853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>
        <v>491.5</v>
      </c>
      <c r="M265" s="19">
        <v>491.5</v>
      </c>
    </row>
    <row r="266" spans="1:13" s="20" customFormat="1" x14ac:dyDescent="0.25">
      <c r="A266" s="21" t="s">
        <v>2769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>
        <v>14950</v>
      </c>
      <c r="L266" s="19"/>
      <c r="M266" s="19">
        <v>14950</v>
      </c>
    </row>
    <row r="267" spans="1:13" s="20" customFormat="1" x14ac:dyDescent="0.25">
      <c r="A267" s="21" t="s">
        <v>1013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>
        <v>86.3</v>
      </c>
      <c r="L267" s="19"/>
      <c r="M267" s="19">
        <v>86.3</v>
      </c>
    </row>
    <row r="268" spans="1:13" s="20" customFormat="1" x14ac:dyDescent="0.25">
      <c r="A268" s="21" t="s">
        <v>2312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>
        <v>2178</v>
      </c>
      <c r="M268" s="19">
        <v>2178</v>
      </c>
    </row>
    <row r="269" spans="1:13" s="20" customFormat="1" x14ac:dyDescent="0.25">
      <c r="A269" s="21" t="s">
        <v>2045</v>
      </c>
      <c r="B269" s="19"/>
      <c r="C269" s="19">
        <v>607.48</v>
      </c>
      <c r="D269" s="19"/>
      <c r="E269" s="19"/>
      <c r="F269" s="19"/>
      <c r="G269" s="19"/>
      <c r="H269" s="19"/>
      <c r="I269" s="19"/>
      <c r="J269" s="19"/>
      <c r="K269" s="19"/>
      <c r="L269" s="19"/>
      <c r="M269" s="19">
        <v>607.48</v>
      </c>
    </row>
    <row r="270" spans="1:13" s="20" customFormat="1" x14ac:dyDescent="0.25">
      <c r="A270" s="21" t="s">
        <v>355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>
        <v>569.5</v>
      </c>
      <c r="L270" s="19"/>
      <c r="M270" s="19">
        <v>569.5</v>
      </c>
    </row>
    <row r="271" spans="1:13" s="20" customFormat="1" x14ac:dyDescent="0.25">
      <c r="A271" s="21" t="s">
        <v>361</v>
      </c>
      <c r="B271" s="19"/>
      <c r="C271" s="19"/>
      <c r="D271" s="19"/>
      <c r="E271" s="19">
        <v>3000</v>
      </c>
      <c r="F271" s="19"/>
      <c r="G271" s="19"/>
      <c r="H271" s="19"/>
      <c r="I271" s="19"/>
      <c r="J271" s="19"/>
      <c r="K271" s="19"/>
      <c r="L271" s="19"/>
      <c r="M271" s="19">
        <v>3000</v>
      </c>
    </row>
    <row r="272" spans="1:13" s="20" customFormat="1" x14ac:dyDescent="0.25">
      <c r="A272" s="21" t="s">
        <v>1114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>
        <v>245.53</v>
      </c>
      <c r="L272" s="19"/>
      <c r="M272" s="19">
        <v>245.53</v>
      </c>
    </row>
    <row r="273" spans="1:13" s="20" customFormat="1" x14ac:dyDescent="0.25">
      <c r="A273" s="21" t="s">
        <v>1057</v>
      </c>
      <c r="B273" s="19"/>
      <c r="C273" s="19"/>
      <c r="D273" s="19"/>
      <c r="E273" s="19"/>
      <c r="F273" s="19"/>
      <c r="G273" s="19"/>
      <c r="H273" s="19"/>
      <c r="I273" s="19"/>
      <c r="J273" s="19">
        <v>2964.5</v>
      </c>
      <c r="K273" s="19"/>
      <c r="L273" s="19"/>
      <c r="M273" s="19">
        <v>2964.5</v>
      </c>
    </row>
    <row r="274" spans="1:13" s="20" customFormat="1" x14ac:dyDescent="0.25">
      <c r="A274" s="21" t="s">
        <v>1109</v>
      </c>
      <c r="B274" s="19">
        <v>6957.5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>
        <v>6957.5</v>
      </c>
    </row>
    <row r="275" spans="1:13" s="20" customFormat="1" x14ac:dyDescent="0.25">
      <c r="A275" s="21" t="s">
        <v>1069</v>
      </c>
      <c r="B275" s="19"/>
      <c r="C275" s="19"/>
      <c r="D275" s="19"/>
      <c r="E275" s="19"/>
      <c r="F275" s="19"/>
      <c r="G275" s="19"/>
      <c r="H275" s="19">
        <v>5989.5</v>
      </c>
      <c r="I275" s="19"/>
      <c r="J275" s="19"/>
      <c r="K275" s="19"/>
      <c r="L275" s="19"/>
      <c r="M275" s="19">
        <v>5989.5</v>
      </c>
    </row>
    <row r="276" spans="1:13" s="20" customFormat="1" x14ac:dyDescent="0.25">
      <c r="A276" s="21" t="s">
        <v>2665</v>
      </c>
      <c r="B276" s="19"/>
      <c r="C276" s="19"/>
      <c r="D276" s="19"/>
      <c r="E276" s="19">
        <v>6957.5</v>
      </c>
      <c r="F276" s="19"/>
      <c r="G276" s="19"/>
      <c r="H276" s="19"/>
      <c r="I276" s="19"/>
      <c r="J276" s="19"/>
      <c r="K276" s="19"/>
      <c r="L276" s="19"/>
      <c r="M276" s="19">
        <v>6957.5</v>
      </c>
    </row>
    <row r="277" spans="1:13" s="20" customFormat="1" x14ac:dyDescent="0.25">
      <c r="A277" s="21" t="s">
        <v>356</v>
      </c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>
        <v>107.96</v>
      </c>
      <c r="M277" s="19">
        <v>107.96</v>
      </c>
    </row>
    <row r="278" spans="1:13" s="20" customFormat="1" x14ac:dyDescent="0.25">
      <c r="A278" s="21" t="s">
        <v>1000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>
        <v>2499.9899999999998</v>
      </c>
      <c r="M278" s="19">
        <v>2499.9899999999998</v>
      </c>
    </row>
    <row r="279" spans="1:13" s="20" customFormat="1" x14ac:dyDescent="0.25">
      <c r="A279" s="21" t="s">
        <v>1112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>
        <v>3960.33</v>
      </c>
      <c r="M279" s="19">
        <v>3960.33</v>
      </c>
    </row>
    <row r="280" spans="1:13" s="20" customFormat="1" x14ac:dyDescent="0.25">
      <c r="A280" s="21" t="s">
        <v>990</v>
      </c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>
        <v>16335</v>
      </c>
      <c r="M280" s="19">
        <v>16335</v>
      </c>
    </row>
    <row r="281" spans="1:13" s="20" customFormat="1" x14ac:dyDescent="0.25">
      <c r="A281" s="21" t="s">
        <v>1086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>
        <v>37.520000000000003</v>
      </c>
      <c r="L281" s="19"/>
      <c r="M281" s="19">
        <v>37.520000000000003</v>
      </c>
    </row>
    <row r="282" spans="1:13" s="20" customFormat="1" x14ac:dyDescent="0.25">
      <c r="A282" s="21" t="s">
        <v>382</v>
      </c>
      <c r="B282" s="19"/>
      <c r="C282" s="19"/>
      <c r="D282" s="19">
        <v>450</v>
      </c>
      <c r="E282" s="19"/>
      <c r="F282" s="19"/>
      <c r="G282" s="19"/>
      <c r="H282" s="19"/>
      <c r="I282" s="19"/>
      <c r="J282" s="19"/>
      <c r="K282" s="19"/>
      <c r="L282" s="19"/>
      <c r="M282" s="19">
        <v>450</v>
      </c>
    </row>
    <row r="283" spans="1:13" s="20" customFormat="1" x14ac:dyDescent="0.25">
      <c r="A283" s="21" t="s">
        <v>833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>
        <v>1600.04</v>
      </c>
      <c r="M283" s="19">
        <v>1600.04</v>
      </c>
    </row>
    <row r="284" spans="1:13" s="20" customFormat="1" x14ac:dyDescent="0.25">
      <c r="A284" s="21" t="s">
        <v>357</v>
      </c>
      <c r="B284" s="19"/>
      <c r="C284" s="19"/>
      <c r="D284" s="19"/>
      <c r="E284" s="19"/>
      <c r="F284" s="19"/>
      <c r="G284" s="19">
        <v>6687.15</v>
      </c>
      <c r="H284" s="19"/>
      <c r="I284" s="19"/>
      <c r="J284" s="19"/>
      <c r="K284" s="19"/>
      <c r="L284" s="19"/>
      <c r="M284" s="19">
        <v>6687.15</v>
      </c>
    </row>
    <row r="285" spans="1:13" s="20" customFormat="1" x14ac:dyDescent="0.25">
      <c r="A285" s="21" t="s">
        <v>293</v>
      </c>
      <c r="B285" s="19"/>
      <c r="C285" s="19"/>
      <c r="D285" s="19"/>
      <c r="E285" s="19"/>
      <c r="F285" s="19"/>
      <c r="G285" s="19"/>
      <c r="H285" s="19"/>
      <c r="I285" s="19">
        <v>4950</v>
      </c>
      <c r="J285" s="19"/>
      <c r="K285" s="19"/>
      <c r="L285" s="19">
        <v>5940</v>
      </c>
      <c r="M285" s="19">
        <v>10890</v>
      </c>
    </row>
    <row r="286" spans="1:13" s="20" customFormat="1" x14ac:dyDescent="0.25">
      <c r="A286" s="21" t="s">
        <v>342</v>
      </c>
      <c r="B286" s="19">
        <v>912</v>
      </c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>
        <v>912</v>
      </c>
    </row>
    <row r="287" spans="1:13" s="20" customFormat="1" ht="25.5" x14ac:dyDescent="0.25">
      <c r="A287" s="21" t="s">
        <v>1901</v>
      </c>
      <c r="B287" s="19">
        <v>0</v>
      </c>
      <c r="C287" s="19"/>
      <c r="D287" s="19">
        <v>0</v>
      </c>
      <c r="E287" s="19"/>
      <c r="F287" s="19"/>
      <c r="G287" s="19"/>
      <c r="H287" s="19"/>
      <c r="I287" s="19"/>
      <c r="J287" s="19"/>
      <c r="K287" s="19"/>
      <c r="L287" s="19"/>
      <c r="M287" s="19">
        <v>0</v>
      </c>
    </row>
    <row r="288" spans="1:13" s="20" customFormat="1" x14ac:dyDescent="0.25">
      <c r="A288" s="21" t="s">
        <v>338</v>
      </c>
      <c r="B288" s="19">
        <v>327.60000000000002</v>
      </c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>
        <v>327.60000000000002</v>
      </c>
    </row>
    <row r="289" spans="1:13" s="20" customFormat="1" x14ac:dyDescent="0.25">
      <c r="A289" s="21" t="s">
        <v>1070</v>
      </c>
      <c r="B289" s="19">
        <v>121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>
        <v>121</v>
      </c>
    </row>
    <row r="290" spans="1:13" s="20" customFormat="1" x14ac:dyDescent="0.25">
      <c r="A290" s="21" t="s">
        <v>877</v>
      </c>
      <c r="B290" s="19"/>
      <c r="C290" s="19"/>
      <c r="D290" s="19"/>
      <c r="E290" s="19"/>
      <c r="F290" s="19">
        <v>14.52</v>
      </c>
      <c r="G290" s="19"/>
      <c r="H290" s="19"/>
      <c r="I290" s="19"/>
      <c r="J290" s="19"/>
      <c r="K290" s="19"/>
      <c r="L290" s="19"/>
      <c r="M290" s="19">
        <v>14.52</v>
      </c>
    </row>
    <row r="291" spans="1:13" s="20" customFormat="1" x14ac:dyDescent="0.25">
      <c r="A291" s="21" t="s">
        <v>1865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>
        <v>345</v>
      </c>
      <c r="M291" s="19">
        <v>345</v>
      </c>
    </row>
    <row r="292" spans="1:13" s="20" customFormat="1" x14ac:dyDescent="0.25">
      <c r="A292" s="21" t="s">
        <v>29</v>
      </c>
      <c r="B292" s="19">
        <v>1098</v>
      </c>
      <c r="C292" s="19"/>
      <c r="D292" s="19"/>
      <c r="E292" s="19"/>
      <c r="F292" s="19"/>
      <c r="G292" s="19">
        <v>1000</v>
      </c>
      <c r="H292" s="19"/>
      <c r="I292" s="19"/>
      <c r="J292" s="19"/>
      <c r="K292" s="19"/>
      <c r="L292" s="19"/>
      <c r="M292" s="19">
        <v>2098</v>
      </c>
    </row>
    <row r="293" spans="1:13" s="20" customFormat="1" x14ac:dyDescent="0.25">
      <c r="A293" s="21" t="s">
        <v>1937</v>
      </c>
      <c r="B293" s="19"/>
      <c r="C293" s="19"/>
      <c r="D293" s="19">
        <v>495</v>
      </c>
      <c r="E293" s="19"/>
      <c r="F293" s="19"/>
      <c r="G293" s="19"/>
      <c r="H293" s="19"/>
      <c r="I293" s="19"/>
      <c r="J293" s="19"/>
      <c r="K293" s="19"/>
      <c r="L293" s="19"/>
      <c r="M293" s="19">
        <v>495</v>
      </c>
    </row>
    <row r="294" spans="1:13" s="20" customFormat="1" x14ac:dyDescent="0.25">
      <c r="A294" s="21" t="s">
        <v>878</v>
      </c>
      <c r="B294" s="19"/>
      <c r="C294" s="19"/>
      <c r="D294" s="19"/>
      <c r="E294" s="19"/>
      <c r="F294" s="19"/>
      <c r="G294" s="19"/>
      <c r="H294" s="19"/>
      <c r="I294" s="19"/>
      <c r="J294" s="19"/>
      <c r="K294" s="19">
        <v>2813.25</v>
      </c>
      <c r="L294" s="19">
        <v>331.81</v>
      </c>
      <c r="M294" s="19">
        <v>3145.06</v>
      </c>
    </row>
    <row r="295" spans="1:13" s="20" customFormat="1" x14ac:dyDescent="0.25">
      <c r="A295" s="21" t="s">
        <v>35</v>
      </c>
      <c r="B295" s="19">
        <v>7210.39</v>
      </c>
      <c r="C295" s="19"/>
      <c r="D295" s="19"/>
      <c r="E295" s="19"/>
      <c r="F295" s="19"/>
      <c r="G295" s="19"/>
      <c r="H295" s="19"/>
      <c r="I295" s="19"/>
      <c r="J295" s="19"/>
      <c r="K295" s="19">
        <v>1500</v>
      </c>
      <c r="L295" s="19"/>
      <c r="M295" s="19">
        <v>8710.39</v>
      </c>
    </row>
    <row r="296" spans="1:13" s="20" customFormat="1" x14ac:dyDescent="0.25">
      <c r="A296" s="21" t="s">
        <v>341</v>
      </c>
      <c r="B296" s="19"/>
      <c r="C296" s="19"/>
      <c r="D296" s="19"/>
      <c r="E296" s="19"/>
      <c r="F296" s="19"/>
      <c r="G296" s="19">
        <v>757.9</v>
      </c>
      <c r="H296" s="19"/>
      <c r="I296" s="19"/>
      <c r="J296" s="19"/>
      <c r="K296" s="19"/>
      <c r="L296" s="19"/>
      <c r="M296" s="19">
        <v>757.9</v>
      </c>
    </row>
    <row r="297" spans="1:13" s="20" customFormat="1" x14ac:dyDescent="0.25">
      <c r="A297" s="21" t="s">
        <v>32</v>
      </c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>
        <v>1833.36</v>
      </c>
      <c r="M297" s="19">
        <v>1833.36</v>
      </c>
    </row>
    <row r="298" spans="1:13" s="20" customFormat="1" x14ac:dyDescent="0.25">
      <c r="A298" s="21" t="s">
        <v>500</v>
      </c>
      <c r="B298" s="19"/>
      <c r="C298" s="19"/>
      <c r="D298" s="19"/>
      <c r="E298" s="19"/>
      <c r="F298" s="19"/>
      <c r="G298" s="19">
        <v>1176.1199999999999</v>
      </c>
      <c r="H298" s="19"/>
      <c r="I298" s="19"/>
      <c r="J298" s="19"/>
      <c r="K298" s="19"/>
      <c r="L298" s="19"/>
      <c r="M298" s="19">
        <v>1176.1199999999999</v>
      </c>
    </row>
    <row r="299" spans="1:13" s="20" customFormat="1" x14ac:dyDescent="0.25">
      <c r="A299" s="21" t="s">
        <v>59</v>
      </c>
      <c r="B299" s="19"/>
      <c r="C299" s="19"/>
      <c r="D299" s="19"/>
      <c r="E299" s="19"/>
      <c r="F299" s="19"/>
      <c r="G299" s="19">
        <v>605</v>
      </c>
      <c r="H299" s="19"/>
      <c r="I299" s="19"/>
      <c r="J299" s="19"/>
      <c r="K299" s="19"/>
      <c r="L299" s="19"/>
      <c r="M299" s="19">
        <v>605</v>
      </c>
    </row>
    <row r="300" spans="1:13" s="20" customFormat="1" x14ac:dyDescent="0.25">
      <c r="A300" s="21" t="s">
        <v>74</v>
      </c>
      <c r="B300" s="19"/>
      <c r="C300" s="19"/>
      <c r="D300" s="19"/>
      <c r="E300" s="19"/>
      <c r="F300" s="19"/>
      <c r="G300" s="19"/>
      <c r="H300" s="19"/>
      <c r="I300" s="19">
        <v>2420</v>
      </c>
      <c r="J300" s="19"/>
      <c r="K300" s="19"/>
      <c r="L300" s="19">
        <v>441.82</v>
      </c>
      <c r="M300" s="19">
        <v>2861.82</v>
      </c>
    </row>
    <row r="301" spans="1:13" s="20" customFormat="1" x14ac:dyDescent="0.25">
      <c r="A301" s="21" t="s">
        <v>883</v>
      </c>
      <c r="B301" s="19"/>
      <c r="C301" s="19"/>
      <c r="D301" s="19"/>
      <c r="E301" s="19"/>
      <c r="F301" s="19"/>
      <c r="G301" s="19">
        <v>539.13</v>
      </c>
      <c r="H301" s="19"/>
      <c r="I301" s="19"/>
      <c r="J301" s="19"/>
      <c r="K301" s="19">
        <v>387.7</v>
      </c>
      <c r="L301" s="19"/>
      <c r="M301" s="19">
        <v>926.82999999999993</v>
      </c>
    </row>
    <row r="302" spans="1:13" s="20" customFormat="1" ht="25.5" x14ac:dyDescent="0.25">
      <c r="A302" s="21" t="s">
        <v>374</v>
      </c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>
        <v>1547.59</v>
      </c>
      <c r="M302" s="19">
        <v>1547.59</v>
      </c>
    </row>
    <row r="303" spans="1:13" s="20" customFormat="1" x14ac:dyDescent="0.25">
      <c r="A303" s="21" t="s">
        <v>19</v>
      </c>
      <c r="B303" s="19"/>
      <c r="C303" s="19"/>
      <c r="D303" s="19"/>
      <c r="E303" s="19">
        <v>6564.25</v>
      </c>
      <c r="F303" s="19"/>
      <c r="G303" s="19"/>
      <c r="H303" s="19"/>
      <c r="I303" s="19"/>
      <c r="J303" s="19"/>
      <c r="K303" s="19">
        <v>114.16</v>
      </c>
      <c r="L303" s="19">
        <v>8814.85</v>
      </c>
      <c r="M303" s="19">
        <v>15493.26</v>
      </c>
    </row>
    <row r="304" spans="1:13" s="20" customFormat="1" x14ac:dyDescent="0.25">
      <c r="A304" s="21" t="s">
        <v>335</v>
      </c>
      <c r="B304" s="19"/>
      <c r="C304" s="19"/>
      <c r="D304" s="19"/>
      <c r="E304" s="19"/>
      <c r="F304" s="19"/>
      <c r="G304" s="19">
        <v>7163.2</v>
      </c>
      <c r="H304" s="19"/>
      <c r="I304" s="19"/>
      <c r="J304" s="19"/>
      <c r="K304" s="19"/>
      <c r="L304" s="19"/>
      <c r="M304" s="19">
        <v>7163.2</v>
      </c>
    </row>
    <row r="305" spans="1:13" s="20" customFormat="1" x14ac:dyDescent="0.25">
      <c r="A305" s="21" t="s">
        <v>298</v>
      </c>
      <c r="B305" s="19">
        <v>108.16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>
        <v>108.16</v>
      </c>
    </row>
    <row r="306" spans="1:13" s="20" customFormat="1" x14ac:dyDescent="0.25">
      <c r="A306" s="21" t="s">
        <v>887</v>
      </c>
      <c r="B306" s="19"/>
      <c r="C306" s="19"/>
      <c r="D306" s="19"/>
      <c r="E306" s="19"/>
      <c r="F306" s="19"/>
      <c r="G306" s="19">
        <v>4598.3900000000003</v>
      </c>
      <c r="H306" s="19"/>
      <c r="I306" s="19"/>
      <c r="J306" s="19">
        <v>2329.25</v>
      </c>
      <c r="K306" s="19"/>
      <c r="L306" s="19"/>
      <c r="M306" s="19">
        <v>6927.64</v>
      </c>
    </row>
    <row r="307" spans="1:13" s="20" customFormat="1" x14ac:dyDescent="0.25">
      <c r="A307" s="21" t="s">
        <v>889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>
        <v>187.2</v>
      </c>
      <c r="M307" s="19">
        <v>187.2</v>
      </c>
    </row>
    <row r="308" spans="1:13" s="20" customFormat="1" x14ac:dyDescent="0.25">
      <c r="A308" s="21" t="s">
        <v>1786</v>
      </c>
      <c r="B308" s="19"/>
      <c r="C308" s="19">
        <v>6543.18</v>
      </c>
      <c r="D308" s="19"/>
      <c r="E308" s="19"/>
      <c r="F308" s="19"/>
      <c r="G308" s="19"/>
      <c r="H308" s="19"/>
      <c r="I308" s="19"/>
      <c r="J308" s="19"/>
      <c r="K308" s="19"/>
      <c r="L308" s="19">
        <v>145.19999999999999</v>
      </c>
      <c r="M308" s="19">
        <v>6688.38</v>
      </c>
    </row>
    <row r="309" spans="1:13" s="20" customFormat="1" x14ac:dyDescent="0.25">
      <c r="A309" s="21" t="s">
        <v>890</v>
      </c>
      <c r="B309" s="19"/>
      <c r="C309" s="19"/>
      <c r="D309" s="19"/>
      <c r="E309" s="19"/>
      <c r="F309" s="19"/>
      <c r="G309" s="19"/>
      <c r="H309" s="19"/>
      <c r="I309" s="19"/>
      <c r="J309" s="19"/>
      <c r="K309" s="19">
        <v>1669.8</v>
      </c>
      <c r="L309" s="19"/>
      <c r="M309" s="19">
        <v>1669.8</v>
      </c>
    </row>
    <row r="310" spans="1:13" s="20" customFormat="1" x14ac:dyDescent="0.25">
      <c r="A310" s="21" t="s">
        <v>1773</v>
      </c>
      <c r="B310" s="19"/>
      <c r="C310" s="19">
        <v>133.1</v>
      </c>
      <c r="D310" s="19"/>
      <c r="E310" s="19"/>
      <c r="F310" s="19"/>
      <c r="G310" s="19"/>
      <c r="H310" s="19"/>
      <c r="I310" s="19"/>
      <c r="J310" s="19"/>
      <c r="K310" s="19"/>
      <c r="L310" s="19"/>
      <c r="M310" s="19">
        <v>133.1</v>
      </c>
    </row>
    <row r="311" spans="1:13" s="20" customFormat="1" ht="25.5" x14ac:dyDescent="0.25">
      <c r="A311" s="21" t="s">
        <v>893</v>
      </c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>
        <v>1205.1600000000001</v>
      </c>
      <c r="M311" s="19">
        <v>1205.1600000000001</v>
      </c>
    </row>
    <row r="312" spans="1:13" s="20" customFormat="1" x14ac:dyDescent="0.25">
      <c r="A312" s="21" t="s">
        <v>301</v>
      </c>
      <c r="B312" s="19"/>
      <c r="C312" s="19"/>
      <c r="D312" s="19">
        <v>7058.3</v>
      </c>
      <c r="E312" s="19"/>
      <c r="F312" s="19"/>
      <c r="G312" s="19"/>
      <c r="H312" s="19"/>
      <c r="I312" s="19"/>
      <c r="J312" s="19"/>
      <c r="K312" s="19">
        <v>2601.5</v>
      </c>
      <c r="L312" s="19"/>
      <c r="M312" s="19">
        <v>9659.7999999999993</v>
      </c>
    </row>
    <row r="313" spans="1:13" s="20" customFormat="1" x14ac:dyDescent="0.25">
      <c r="A313" s="21" t="s">
        <v>1903</v>
      </c>
      <c r="B313" s="19">
        <v>3341</v>
      </c>
      <c r="C313" s="19"/>
      <c r="D313" s="19">
        <v>445.89</v>
      </c>
      <c r="E313" s="19"/>
      <c r="F313" s="19"/>
      <c r="G313" s="19"/>
      <c r="H313" s="19"/>
      <c r="I313" s="19"/>
      <c r="J313" s="19"/>
      <c r="K313" s="19"/>
      <c r="L313" s="19"/>
      <c r="M313" s="19">
        <v>3786.89</v>
      </c>
    </row>
    <row r="314" spans="1:13" s="20" customFormat="1" x14ac:dyDescent="0.25">
      <c r="A314" s="21" t="s">
        <v>12</v>
      </c>
      <c r="B314" s="19"/>
      <c r="C314" s="19"/>
      <c r="D314" s="19"/>
      <c r="E314" s="19"/>
      <c r="F314" s="19"/>
      <c r="G314" s="19"/>
      <c r="H314" s="19"/>
      <c r="I314" s="19">
        <v>2420</v>
      </c>
      <c r="J314" s="19"/>
      <c r="K314" s="19"/>
      <c r="L314" s="19">
        <v>200</v>
      </c>
      <c r="M314" s="19">
        <v>2620</v>
      </c>
    </row>
    <row r="315" spans="1:13" s="20" customFormat="1" x14ac:dyDescent="0.25">
      <c r="A315" s="21" t="s">
        <v>896</v>
      </c>
      <c r="B315" s="19">
        <v>720</v>
      </c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>
        <v>720</v>
      </c>
    </row>
    <row r="316" spans="1:13" s="20" customFormat="1" x14ac:dyDescent="0.25">
      <c r="A316" s="21" t="s">
        <v>897</v>
      </c>
      <c r="B316" s="19"/>
      <c r="C316" s="19"/>
      <c r="D316" s="19"/>
      <c r="E316" s="19"/>
      <c r="F316" s="19"/>
      <c r="G316" s="19"/>
      <c r="H316" s="19"/>
      <c r="I316" s="19"/>
      <c r="J316" s="19"/>
      <c r="K316" s="19">
        <v>5844.01</v>
      </c>
      <c r="L316" s="19"/>
      <c r="M316" s="19">
        <v>5844.01</v>
      </c>
    </row>
    <row r="317" spans="1:13" s="20" customFormat="1" x14ac:dyDescent="0.25">
      <c r="A317" s="21" t="s">
        <v>2873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>
        <v>18149</v>
      </c>
      <c r="L317" s="19"/>
      <c r="M317" s="19">
        <v>18149</v>
      </c>
    </row>
    <row r="318" spans="1:13" s="20" customFormat="1" x14ac:dyDescent="0.25">
      <c r="A318" s="21" t="s">
        <v>284</v>
      </c>
      <c r="B318" s="19"/>
      <c r="C318" s="19"/>
      <c r="D318" s="19"/>
      <c r="E318" s="19">
        <v>1600</v>
      </c>
      <c r="F318" s="19"/>
      <c r="G318" s="19"/>
      <c r="H318" s="19"/>
      <c r="I318" s="19"/>
      <c r="J318" s="19"/>
      <c r="K318" s="19"/>
      <c r="L318" s="19">
        <v>266.2</v>
      </c>
      <c r="M318" s="19">
        <v>1866.2</v>
      </c>
    </row>
    <row r="319" spans="1:13" s="20" customFormat="1" x14ac:dyDescent="0.25">
      <c r="A319" s="21" t="s">
        <v>2295</v>
      </c>
      <c r="B319" s="19">
        <v>2057</v>
      </c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>
        <v>2057</v>
      </c>
    </row>
    <row r="320" spans="1:13" s="20" customFormat="1" x14ac:dyDescent="0.25">
      <c r="A320" s="21" t="s">
        <v>817</v>
      </c>
      <c r="B320" s="19"/>
      <c r="C320" s="19"/>
      <c r="D320" s="19"/>
      <c r="E320" s="19"/>
      <c r="F320" s="19"/>
      <c r="G320" s="19">
        <v>6000</v>
      </c>
      <c r="H320" s="19"/>
      <c r="I320" s="19"/>
      <c r="J320" s="19"/>
      <c r="K320" s="19"/>
      <c r="L320" s="19"/>
      <c r="M320" s="19">
        <v>6000</v>
      </c>
    </row>
    <row r="321" spans="1:13" s="20" customFormat="1" x14ac:dyDescent="0.25">
      <c r="A321" s="21" t="s">
        <v>287</v>
      </c>
      <c r="B321" s="19">
        <v>5899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>
        <v>5899</v>
      </c>
    </row>
    <row r="322" spans="1:13" s="20" customFormat="1" x14ac:dyDescent="0.25">
      <c r="A322" s="21" t="s">
        <v>31</v>
      </c>
      <c r="B322" s="19"/>
      <c r="C322" s="19"/>
      <c r="D322" s="19"/>
      <c r="E322" s="19">
        <v>13619.76</v>
      </c>
      <c r="F322" s="19"/>
      <c r="G322" s="19"/>
      <c r="H322" s="19"/>
      <c r="I322" s="19"/>
      <c r="J322" s="19"/>
      <c r="K322" s="19"/>
      <c r="L322" s="19">
        <v>11065.45</v>
      </c>
      <c r="M322" s="19">
        <v>24685.21</v>
      </c>
    </row>
    <row r="323" spans="1:13" s="20" customFormat="1" x14ac:dyDescent="0.25">
      <c r="A323" s="21" t="s">
        <v>1110</v>
      </c>
      <c r="B323" s="19"/>
      <c r="C323" s="19"/>
      <c r="D323" s="19"/>
      <c r="E323" s="19"/>
      <c r="F323" s="19"/>
      <c r="G323" s="19">
        <v>808.92</v>
      </c>
      <c r="H323" s="19"/>
      <c r="I323" s="19"/>
      <c r="J323" s="19"/>
      <c r="K323" s="19"/>
      <c r="L323" s="19"/>
      <c r="M323" s="19">
        <v>808.92</v>
      </c>
    </row>
    <row r="324" spans="1:13" s="20" customFormat="1" ht="25.5" x14ac:dyDescent="0.25">
      <c r="A324" s="21" t="s">
        <v>2555</v>
      </c>
      <c r="B324" s="19"/>
      <c r="C324" s="19">
        <v>4440.7</v>
      </c>
      <c r="D324" s="19"/>
      <c r="E324" s="19"/>
      <c r="F324" s="19"/>
      <c r="G324" s="19"/>
      <c r="H324" s="19"/>
      <c r="I324" s="19"/>
      <c r="J324" s="19"/>
      <c r="K324" s="19"/>
      <c r="L324" s="19"/>
      <c r="M324" s="19">
        <v>4440.7</v>
      </c>
    </row>
    <row r="325" spans="1:13" s="20" customFormat="1" x14ac:dyDescent="0.25">
      <c r="A325" s="21" t="s">
        <v>46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>
        <v>3500</v>
      </c>
      <c r="M325" s="19">
        <v>3500</v>
      </c>
    </row>
    <row r="326" spans="1:13" s="20" customFormat="1" x14ac:dyDescent="0.25">
      <c r="A326" s="21" t="s">
        <v>908</v>
      </c>
      <c r="B326" s="19"/>
      <c r="C326" s="19"/>
      <c r="D326" s="19"/>
      <c r="E326" s="19"/>
      <c r="F326" s="19"/>
      <c r="G326" s="19"/>
      <c r="H326" s="19"/>
      <c r="I326" s="19">
        <v>1573</v>
      </c>
      <c r="J326" s="19"/>
      <c r="K326" s="19"/>
      <c r="L326" s="19"/>
      <c r="M326" s="19">
        <v>1573</v>
      </c>
    </row>
    <row r="327" spans="1:13" s="20" customFormat="1" x14ac:dyDescent="0.25">
      <c r="A327" s="21" t="s">
        <v>20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>
        <v>8908.02</v>
      </c>
      <c r="L327" s="19"/>
      <c r="M327" s="19">
        <v>8908.02</v>
      </c>
    </row>
    <row r="328" spans="1:13" s="20" customFormat="1" ht="25.5" x14ac:dyDescent="0.25">
      <c r="A328" s="21" t="s">
        <v>914</v>
      </c>
      <c r="B328" s="19"/>
      <c r="C328" s="19"/>
      <c r="D328" s="19"/>
      <c r="E328" s="19"/>
      <c r="F328" s="19">
        <v>17303</v>
      </c>
      <c r="G328" s="19"/>
      <c r="H328" s="19"/>
      <c r="I328" s="19"/>
      <c r="J328" s="19"/>
      <c r="K328" s="19"/>
      <c r="L328" s="19"/>
      <c r="M328" s="19">
        <v>17303</v>
      </c>
    </row>
    <row r="329" spans="1:13" s="20" customFormat="1" x14ac:dyDescent="0.25">
      <c r="A329" s="21" t="s">
        <v>365</v>
      </c>
      <c r="B329" s="19"/>
      <c r="C329" s="19"/>
      <c r="D329" s="19"/>
      <c r="E329" s="19">
        <v>1379.4</v>
      </c>
      <c r="F329" s="19"/>
      <c r="G329" s="19"/>
      <c r="H329" s="19"/>
      <c r="I329" s="19"/>
      <c r="J329" s="19"/>
      <c r="K329" s="19"/>
      <c r="L329" s="19"/>
      <c r="M329" s="19">
        <v>1379.4</v>
      </c>
    </row>
    <row r="330" spans="1:13" s="20" customFormat="1" x14ac:dyDescent="0.25">
      <c r="A330" s="21" t="s">
        <v>916</v>
      </c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>
        <v>580.79999999999995</v>
      </c>
      <c r="M330" s="19">
        <v>580.79999999999995</v>
      </c>
    </row>
    <row r="331" spans="1:13" s="20" customFormat="1" x14ac:dyDescent="0.25">
      <c r="A331" s="21" t="s">
        <v>1019</v>
      </c>
      <c r="B331" s="19"/>
      <c r="C331" s="19"/>
      <c r="D331" s="19"/>
      <c r="E331" s="19"/>
      <c r="F331" s="19"/>
      <c r="G331" s="19">
        <v>180.29</v>
      </c>
      <c r="H331" s="19"/>
      <c r="I331" s="19"/>
      <c r="J331" s="19"/>
      <c r="K331" s="19"/>
      <c r="L331" s="19"/>
      <c r="M331" s="19">
        <v>180.29</v>
      </c>
    </row>
    <row r="332" spans="1:13" s="20" customFormat="1" x14ac:dyDescent="0.25">
      <c r="A332" s="21" t="s">
        <v>336</v>
      </c>
      <c r="B332" s="19">
        <v>89</v>
      </c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>
        <v>89</v>
      </c>
    </row>
    <row r="333" spans="1:13" s="20" customFormat="1" x14ac:dyDescent="0.25">
      <c r="A333" s="21" t="s">
        <v>2776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>
        <v>15840</v>
      </c>
      <c r="M333" s="19">
        <v>15840</v>
      </c>
    </row>
    <row r="334" spans="1:13" s="20" customFormat="1" x14ac:dyDescent="0.25">
      <c r="A334" s="21" t="s">
        <v>917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>
        <v>544.5</v>
      </c>
      <c r="M334" s="19">
        <v>544.5</v>
      </c>
    </row>
    <row r="335" spans="1:13" s="20" customFormat="1" x14ac:dyDescent="0.25">
      <c r="A335" s="21" t="s">
        <v>50</v>
      </c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>
        <v>4500</v>
      </c>
      <c r="M335" s="19">
        <v>4500</v>
      </c>
    </row>
    <row r="336" spans="1:13" s="20" customFormat="1" x14ac:dyDescent="0.25">
      <c r="A336" s="21" t="s">
        <v>73</v>
      </c>
      <c r="B336" s="19"/>
      <c r="C336" s="19"/>
      <c r="D336" s="19"/>
      <c r="E336" s="19"/>
      <c r="F336" s="19"/>
      <c r="G336" s="19"/>
      <c r="H336" s="19">
        <v>484</v>
      </c>
      <c r="I336" s="19"/>
      <c r="J336" s="19"/>
      <c r="K336" s="19"/>
      <c r="L336" s="19">
        <v>250</v>
      </c>
      <c r="M336" s="19">
        <v>734</v>
      </c>
    </row>
    <row r="337" spans="1:13" s="20" customFormat="1" x14ac:dyDescent="0.25">
      <c r="A337" s="21" t="s">
        <v>2402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>
        <v>2853.79</v>
      </c>
      <c r="M337" s="19">
        <v>2853.79</v>
      </c>
    </row>
    <row r="338" spans="1:13" s="20" customFormat="1" x14ac:dyDescent="0.25">
      <c r="A338" s="21" t="s">
        <v>752</v>
      </c>
      <c r="B338" s="19"/>
      <c r="C338" s="19"/>
      <c r="D338" s="19"/>
      <c r="E338" s="19"/>
      <c r="F338" s="19"/>
      <c r="G338" s="19">
        <v>2420</v>
      </c>
      <c r="H338" s="19"/>
      <c r="I338" s="19"/>
      <c r="J338" s="19"/>
      <c r="K338" s="19"/>
      <c r="L338" s="19"/>
      <c r="M338" s="19">
        <v>2420</v>
      </c>
    </row>
    <row r="339" spans="1:13" s="20" customFormat="1" x14ac:dyDescent="0.25">
      <c r="A339" s="21" t="s">
        <v>919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>
        <v>201.6</v>
      </c>
      <c r="M339" s="19">
        <v>201.6</v>
      </c>
    </row>
    <row r="340" spans="1:13" s="20" customFormat="1" x14ac:dyDescent="0.25">
      <c r="A340" s="21" t="s">
        <v>385</v>
      </c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>
        <v>2719.08</v>
      </c>
      <c r="M340" s="19">
        <v>2719.08</v>
      </c>
    </row>
    <row r="341" spans="1:13" s="20" customFormat="1" x14ac:dyDescent="0.25">
      <c r="A341" s="21" t="s">
        <v>339</v>
      </c>
      <c r="B341" s="19"/>
      <c r="C341" s="19"/>
      <c r="D341" s="19"/>
      <c r="E341" s="19">
        <v>3984.3500000000004</v>
      </c>
      <c r="F341" s="19"/>
      <c r="G341" s="19"/>
      <c r="H341" s="19">
        <v>169.4</v>
      </c>
      <c r="I341" s="19"/>
      <c r="J341" s="19"/>
      <c r="K341" s="19"/>
      <c r="L341" s="19"/>
      <c r="M341" s="19">
        <v>4153.75</v>
      </c>
    </row>
    <row r="342" spans="1:13" s="20" customFormat="1" x14ac:dyDescent="0.25">
      <c r="A342" s="21" t="s">
        <v>984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>
        <v>3805.45</v>
      </c>
      <c r="M342" s="19">
        <v>3805.45</v>
      </c>
    </row>
    <row r="343" spans="1:13" s="20" customFormat="1" x14ac:dyDescent="0.25">
      <c r="A343" s="21" t="s">
        <v>421</v>
      </c>
      <c r="B343" s="19"/>
      <c r="C343" s="19"/>
      <c r="D343" s="19"/>
      <c r="E343" s="19"/>
      <c r="F343" s="19">
        <v>7392</v>
      </c>
      <c r="G343" s="19"/>
      <c r="H343" s="19"/>
      <c r="I343" s="19"/>
      <c r="J343" s="19"/>
      <c r="K343" s="19"/>
      <c r="L343" s="19"/>
      <c r="M343" s="19">
        <v>7392</v>
      </c>
    </row>
    <row r="344" spans="1:13" s="20" customFormat="1" x14ac:dyDescent="0.25">
      <c r="A344" s="21" t="s">
        <v>923</v>
      </c>
      <c r="B344" s="19"/>
      <c r="C344" s="19"/>
      <c r="D344" s="19"/>
      <c r="E344" s="19"/>
      <c r="F344" s="19"/>
      <c r="G344" s="19"/>
      <c r="H344" s="19"/>
      <c r="I344" s="19"/>
      <c r="J344" s="19">
        <v>1476.2</v>
      </c>
      <c r="K344" s="19"/>
      <c r="L344" s="19"/>
      <c r="M344" s="19">
        <v>1476.2</v>
      </c>
    </row>
    <row r="345" spans="1:13" s="20" customFormat="1" x14ac:dyDescent="0.25">
      <c r="A345" s="21" t="s">
        <v>283</v>
      </c>
      <c r="B345" s="19">
        <v>676.36</v>
      </c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>
        <v>676.36</v>
      </c>
    </row>
    <row r="346" spans="1:13" s="20" customFormat="1" x14ac:dyDescent="0.25">
      <c r="A346" s="21" t="s">
        <v>80</v>
      </c>
      <c r="B346" s="19">
        <v>7253.95</v>
      </c>
      <c r="C346" s="19"/>
      <c r="D346" s="19">
        <v>33.35</v>
      </c>
      <c r="E346" s="19"/>
      <c r="F346" s="19"/>
      <c r="G346" s="19">
        <v>300</v>
      </c>
      <c r="H346" s="19"/>
      <c r="I346" s="19"/>
      <c r="J346" s="19"/>
      <c r="K346" s="19">
        <v>466.7</v>
      </c>
      <c r="L346" s="19"/>
      <c r="M346" s="19">
        <v>8054</v>
      </c>
    </row>
    <row r="347" spans="1:13" s="20" customFormat="1" x14ac:dyDescent="0.25">
      <c r="A347" s="21" t="s">
        <v>985</v>
      </c>
      <c r="B347" s="19"/>
      <c r="C347" s="19"/>
      <c r="D347" s="19"/>
      <c r="E347" s="19"/>
      <c r="F347" s="19"/>
      <c r="G347" s="19"/>
      <c r="H347" s="19"/>
      <c r="I347" s="19"/>
      <c r="J347" s="19"/>
      <c r="K347" s="19">
        <v>591.29</v>
      </c>
      <c r="L347" s="19"/>
      <c r="M347" s="19">
        <v>591.29</v>
      </c>
    </row>
    <row r="348" spans="1:13" s="20" customFormat="1" x14ac:dyDescent="0.25">
      <c r="A348" s="21" t="s">
        <v>348</v>
      </c>
      <c r="B348" s="19">
        <v>7346.68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>
        <v>7346.68</v>
      </c>
    </row>
    <row r="349" spans="1:13" s="20" customFormat="1" x14ac:dyDescent="0.25">
      <c r="A349" s="21" t="s">
        <v>1088</v>
      </c>
      <c r="B349" s="19"/>
      <c r="C349" s="19"/>
      <c r="D349" s="19"/>
      <c r="E349" s="19"/>
      <c r="F349" s="19"/>
      <c r="G349" s="19">
        <v>50</v>
      </c>
      <c r="H349" s="19"/>
      <c r="I349" s="19"/>
      <c r="J349" s="19"/>
      <c r="K349" s="19"/>
      <c r="L349" s="19"/>
      <c r="M349" s="19">
        <v>50</v>
      </c>
    </row>
    <row r="350" spans="1:13" s="20" customFormat="1" x14ac:dyDescent="0.25">
      <c r="A350" s="21" t="s">
        <v>986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>
        <v>380.35</v>
      </c>
      <c r="M350" s="19">
        <v>380.35</v>
      </c>
    </row>
    <row r="351" spans="1:13" s="20" customFormat="1" x14ac:dyDescent="0.25">
      <c r="A351" s="21" t="s">
        <v>1688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>
        <v>6000</v>
      </c>
      <c r="L351" s="19"/>
      <c r="M351" s="19">
        <v>6000</v>
      </c>
    </row>
    <row r="352" spans="1:13" s="20" customFormat="1" x14ac:dyDescent="0.25">
      <c r="A352" s="21" t="s">
        <v>837</v>
      </c>
      <c r="B352" s="19">
        <v>3025</v>
      </c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>
        <v>3025</v>
      </c>
    </row>
    <row r="353" spans="1:13" s="20" customFormat="1" ht="25.5" x14ac:dyDescent="0.25">
      <c r="A353" s="21" t="s">
        <v>344</v>
      </c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>
        <v>1447.75</v>
      </c>
      <c r="M353" s="19">
        <v>1447.75</v>
      </c>
    </row>
    <row r="354" spans="1:13" s="20" customFormat="1" x14ac:dyDescent="0.25">
      <c r="A354" s="21" t="s">
        <v>935</v>
      </c>
      <c r="B354" s="19"/>
      <c r="C354" s="19"/>
      <c r="D354" s="19"/>
      <c r="E354" s="19"/>
      <c r="F354" s="19"/>
      <c r="G354" s="19">
        <v>1210</v>
      </c>
      <c r="H354" s="19"/>
      <c r="I354" s="19"/>
      <c r="J354" s="19"/>
      <c r="K354" s="19">
        <v>2876.78</v>
      </c>
      <c r="L354" s="19"/>
      <c r="M354" s="19">
        <v>4086.78</v>
      </c>
    </row>
    <row r="355" spans="1:13" s="20" customFormat="1" x14ac:dyDescent="0.25">
      <c r="A355" s="21" t="s">
        <v>784</v>
      </c>
      <c r="B355" s="19"/>
      <c r="C355" s="19"/>
      <c r="D355" s="19"/>
      <c r="E355" s="19"/>
      <c r="F355" s="19"/>
      <c r="G355" s="19">
        <v>798.6</v>
      </c>
      <c r="H355" s="19"/>
      <c r="I355" s="19"/>
      <c r="J355" s="19"/>
      <c r="K355" s="19"/>
      <c r="L355" s="19"/>
      <c r="M355" s="19">
        <v>798.6</v>
      </c>
    </row>
    <row r="356" spans="1:13" s="20" customFormat="1" x14ac:dyDescent="0.25">
      <c r="A356" s="21" t="s">
        <v>89</v>
      </c>
      <c r="B356" s="19"/>
      <c r="C356" s="19"/>
      <c r="D356" s="19"/>
      <c r="E356" s="19"/>
      <c r="F356" s="19"/>
      <c r="G356" s="19">
        <v>500</v>
      </c>
      <c r="H356" s="19"/>
      <c r="I356" s="19"/>
      <c r="J356" s="19"/>
      <c r="K356" s="19"/>
      <c r="L356" s="19"/>
      <c r="M356" s="19">
        <v>500</v>
      </c>
    </row>
    <row r="357" spans="1:13" s="20" customFormat="1" x14ac:dyDescent="0.25">
      <c r="A357" s="21" t="s">
        <v>71</v>
      </c>
      <c r="B357" s="19"/>
      <c r="C357" s="19"/>
      <c r="D357" s="19"/>
      <c r="E357" s="19"/>
      <c r="F357" s="19"/>
      <c r="G357" s="19">
        <v>958.32</v>
      </c>
      <c r="H357" s="19"/>
      <c r="I357" s="19"/>
      <c r="J357" s="19"/>
      <c r="K357" s="19"/>
      <c r="L357" s="19"/>
      <c r="M357" s="19">
        <v>958.32</v>
      </c>
    </row>
    <row r="358" spans="1:13" s="20" customFormat="1" x14ac:dyDescent="0.25">
      <c r="A358" s="21" t="s">
        <v>278</v>
      </c>
      <c r="B358" s="19">
        <v>258086.69</v>
      </c>
      <c r="C358" s="19">
        <v>55465.37999999999</v>
      </c>
      <c r="D358" s="19">
        <v>54017.35</v>
      </c>
      <c r="E358" s="19">
        <v>112636.43</v>
      </c>
      <c r="F358" s="19">
        <v>84334.079999999987</v>
      </c>
      <c r="G358" s="19">
        <v>207349.43000000002</v>
      </c>
      <c r="H358" s="19">
        <v>45048.950000000004</v>
      </c>
      <c r="I358" s="19">
        <v>54926.1</v>
      </c>
      <c r="J358" s="19">
        <v>82427.210000000006</v>
      </c>
      <c r="K358" s="19">
        <v>259136.90999999997</v>
      </c>
      <c r="L358" s="19">
        <v>280051.14999999997</v>
      </c>
      <c r="M358" s="19">
        <v>1493479.6800000006</v>
      </c>
    </row>
    <row r="359" spans="1:13" s="20" customFormat="1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s="20" customFormat="1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s="20" customFormat="1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 s="48"/>
    </row>
    <row r="362" spans="1:13" s="20" customFormat="1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s="20" customFormat="1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s="20" customFormat="1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s="20" customFormat="1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s="20" customFormat="1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s="20" customFormat="1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s="20" customFormat="1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s="20" customFormat="1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s="20" customFormat="1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s="20" customFormat="1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s="20" customFormat="1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s="20" customFormat="1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s="20" customFormat="1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s="20" customFormat="1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s="20" customFormat="1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s="20" customFormat="1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s="20" customFormat="1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s="20" customFormat="1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s="20" customFormat="1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s="20" customFormat="1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s="20" customFormat="1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s="20" customFormat="1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s="20" customFormat="1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s="20" customFormat="1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s="20" customFormat="1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s="20" customFormat="1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s="20" customFormat="1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s="20" customFormat="1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s="20" customFormat="1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s="20" customFormat="1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s="20" customFormat="1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s="20" customFormat="1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s="20" customFormat="1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s="20" customFormat="1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s="20" customFormat="1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s="20" customFormat="1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s="20" customFormat="1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s="20" customFormat="1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s="20" customFormat="1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s="20" customFormat="1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s="20" customFormat="1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s="20" customFormat="1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s="20" customFormat="1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s="20" customFormat="1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s="20" customFormat="1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s="20" customFormat="1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s="20" customFormat="1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s="20" customFormat="1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s="20" customFormat="1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s="20" customFormat="1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s="20" customFormat="1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s="20" customFormat="1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s="20" customFormat="1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s="20" customFormat="1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s="20" customFormat="1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s="20" customFormat="1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s="20" customFormat="1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s="20" customFormat="1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s="20" customFormat="1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s="20" customFormat="1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s="20" customFormat="1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s="20" customFormat="1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s="20" customFormat="1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s="20" customFormat="1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s="20" customFormat="1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s="20" customFormat="1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s="20" customFormat="1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s="20" customFormat="1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s="20" customFormat="1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s="20" customFormat="1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s="20" customFormat="1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s="20" customFormat="1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s="20" customFormat="1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s="20" customFormat="1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s="20" customFormat="1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s="20" customFormat="1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s="20" customFormat="1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s="20" customFormat="1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s="20" customFormat="1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s="20" customFormat="1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s="20" customFormat="1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s="20" customFormat="1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s="20" customFormat="1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s="20" customFormat="1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s="20" customFormat="1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s="20" customFormat="1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s="20" customFormat="1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s="20" customFormat="1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s="20" customFormat="1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s="20" customFormat="1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s="20" customFormat="1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s="20" customFormat="1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s="20" customFormat="1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s="20" customFormat="1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s="20" customFormat="1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s="20" customFormat="1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s="20" customFormat="1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s="20" customFormat="1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s="20" customFormat="1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s="20" customFormat="1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s="20" customFormat="1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s="20" customFormat="1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s="20" customFormat="1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s="20" customFormat="1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s="20" customFormat="1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s="20" customFormat="1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s="20" customFormat="1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s="20" customFormat="1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s="20" customFormat="1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s="20" customFormat="1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s="20" customFormat="1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s="20" customFormat="1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s="20" customFormat="1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s="20" customFormat="1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s="20" customFormat="1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s="20" customFormat="1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s="20" customFormat="1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s="20" customFormat="1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s="20" customFormat="1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s="20" customFormat="1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s="20" customFormat="1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s="20" customFormat="1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s="20" customFormat="1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s="20" customFormat="1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s="20" customFormat="1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s="20" customFormat="1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s="20" customFormat="1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s="20" customFormat="1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s="20" customFormat="1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s="20" customFormat="1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s="20" customFormat="1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s="20" customFormat="1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s="20" customFormat="1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s="20" customFormat="1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s="20" customFormat="1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s="20" customFormat="1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s="20" customFormat="1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s="20" customFormat="1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s="20" customFormat="1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s="20" customFormat="1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s="20" customFormat="1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s="20" customFormat="1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s="20" customFormat="1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s="20" customFormat="1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s="20" customFormat="1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s="20" customFormat="1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s="20" customFormat="1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s="20" customFormat="1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s="20" customFormat="1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s="20" customFormat="1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s="20" customFormat="1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s="20" customFormat="1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s="20" customFormat="1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s="20" customFormat="1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s="20" customFormat="1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s="20" customFormat="1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s="20" customFormat="1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s="20" customFormat="1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s="20" customFormat="1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s="20" customFormat="1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s="20" customFormat="1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s="20" customFormat="1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s="20" customFormat="1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s="20" customFormat="1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s="20" customFormat="1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s="20" customFormat="1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s="20" customFormat="1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s="20" customFormat="1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s="20" customFormat="1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s="20" customFormat="1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s="20" customFormat="1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s="20" customFormat="1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s="20" customFormat="1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s="20" customFormat="1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s="20" customFormat="1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s="20" customFormat="1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s="20" customFormat="1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s="20" customFormat="1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s="20" customFormat="1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s="20" customFormat="1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s="20" customFormat="1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s="20" customFormat="1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s="20" customFormat="1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s="20" customFormat="1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s="20" customFormat="1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s="20" customFormat="1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s="20" customFormat="1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s="20" customFormat="1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s="20" customFormat="1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s="20" customFormat="1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s="20" customFormat="1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s="20" customFormat="1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s="20" customFormat="1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s="20" customFormat="1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s="20" customFormat="1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s="20" customFormat="1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s="20" customFormat="1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s="20" customFormat="1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s="20" customFormat="1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s="20" customFormat="1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s="20" customFormat="1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s="20" customFormat="1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s="20" customFormat="1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s="20" customFormat="1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s="20" customFormat="1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s="20" customFormat="1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s="20" customFormat="1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s="20" customFormat="1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s="20" customFormat="1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s="20" customFormat="1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s="20" customFormat="1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s="20" customFormat="1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s="20" customFormat="1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s="20" customFormat="1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s="20" customFormat="1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s="20" customFormat="1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s="20" customFormat="1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s="20" customFormat="1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s="20" customFormat="1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s="20" customFormat="1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s="20" customFormat="1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s="20" customFormat="1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s="20" customFormat="1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s="20" customFormat="1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s="20" customFormat="1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s="20" customFormat="1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s="20" customFormat="1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s="20" customFormat="1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s="20" customFormat="1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s="20" customFormat="1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s="20" customFormat="1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s="20" customFormat="1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s="20" customFormat="1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s="20" customFormat="1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s="20" customFormat="1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s="20" customFormat="1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s="20" customFormat="1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s="20" customFormat="1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s="20" customFormat="1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s="20" customFormat="1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s="20" customFormat="1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s="20" customFormat="1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s="20" customFormat="1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s="20" customFormat="1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s="20" customFormat="1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s="20" customFormat="1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s="20" customFormat="1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s="20" customFormat="1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s="20" customFormat="1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s="20" customFormat="1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s="20" customFormat="1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s="20" customFormat="1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s="20" customFormat="1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s="20" customFormat="1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s="20" customFormat="1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s="20" customFormat="1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s="20" customFormat="1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s="20" customFormat="1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s="20" customFormat="1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s="20" customFormat="1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s="20" customFormat="1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s="20" customFormat="1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s="20" customFormat="1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s="20" customFormat="1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s="20" customFormat="1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s="20" customFormat="1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s="20" customFormat="1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s="20" customFormat="1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s="20" customFormat="1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s="20" customFormat="1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s="20" customFormat="1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s="20" customFormat="1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s="20" customFormat="1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s="20" customFormat="1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s="20" customFormat="1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s="20" customFormat="1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s="20" customFormat="1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s="20" customFormat="1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s="20" customFormat="1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s="20" customFormat="1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s="20" customFormat="1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s="20" customFormat="1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s="20" customFormat="1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s="20" customFormat="1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s="20" customFormat="1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s="20" customFormat="1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s="20" customFormat="1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s="20" customFormat="1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s="20" customFormat="1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s="20" customFormat="1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s="20" customFormat="1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s="20" customFormat="1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s="20" customFormat="1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s="20" customFormat="1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s="20" customFormat="1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s="20" customFormat="1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s="20" customFormat="1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s="20" customFormat="1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s="20" customFormat="1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s="20" customFormat="1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s="20" customFormat="1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s="20" customFormat="1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s="20" customFormat="1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s="20" customFormat="1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s="20" customFormat="1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s="20" customFormat="1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s="20" customFormat="1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s="20" customFormat="1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s="20" customFormat="1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s="20" customFormat="1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s="20" customFormat="1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s="20" customFormat="1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s="20" customFormat="1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s="20" customFormat="1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s="20" customFormat="1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s="20" customFormat="1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s="20" customFormat="1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s="20" customFormat="1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s="20" customFormat="1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s="20" customFormat="1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s="20" customFormat="1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s="20" customFormat="1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s="20" customFormat="1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s="20" customFormat="1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s="20" customFormat="1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s="20" customFormat="1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s="20" customFormat="1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s="20" customFormat="1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s="20" customFormat="1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s="20" customFormat="1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s="20" customFormat="1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s="20" customFormat="1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s="20" customFormat="1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s="20" customFormat="1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s="20" customFormat="1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s="20" customFormat="1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s="20" customFormat="1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s="20" customFormat="1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s="20" customFormat="1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s="20" customFormat="1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s="20" customFormat="1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s="20" customFormat="1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s="20" customFormat="1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s="20" customFormat="1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s="20" customFormat="1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s="20" customFormat="1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s="20" customFormat="1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s="20" customFormat="1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s="20" customFormat="1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s="20" customFormat="1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s="20" customFormat="1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s="20" customFormat="1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s="20" customFormat="1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s="20" customFormat="1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s="20" customFormat="1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s="20" customFormat="1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s="20" customFormat="1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s="20" customFormat="1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s="20" customFormat="1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s="20" customFormat="1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s="20" customFormat="1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s="20" customFormat="1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s="20" customFormat="1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s="20" customFormat="1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s="20" customFormat="1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s="20" customFormat="1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s="20" customFormat="1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s="20" customFormat="1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s="20" customFormat="1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s="20" customFormat="1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s="20" customFormat="1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s="20" customFormat="1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s="20" customFormat="1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s="20" customFormat="1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s="20" customFormat="1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s="20" customFormat="1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s="20" customFormat="1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s="20" customFormat="1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s="20" customFormat="1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s="20" customFormat="1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s="20" customFormat="1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s="20" customFormat="1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s="20" customFormat="1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s="20" customFormat="1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s="20" customFormat="1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s="20" customFormat="1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s="20" customFormat="1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s="20" customFormat="1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s="20" customFormat="1" ht="15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s="20" customFormat="1" ht="15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s="20" customFormat="1" ht="15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s="20" customFormat="1" ht="15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s="20" customFormat="1" ht="15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s="20" customFormat="1" ht="15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s="20" customFormat="1" ht="15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s="20" customFormat="1" ht="15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s="20" customFormat="1" ht="15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s="20" customFormat="1" ht="15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s="20" customFormat="1" ht="15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s="20" customFormat="1" ht="15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s="20" customFormat="1" ht="15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s="20" customFormat="1" ht="15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s="20" customFormat="1" ht="15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s="20" customFormat="1" ht="15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s="20" customFormat="1" ht="15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s="20" customFormat="1" ht="15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s="20" customFormat="1" ht="15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s="20" customFormat="1" ht="15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s="20" customFormat="1" ht="15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s="20" customFormat="1" ht="15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s="20" customFormat="1" ht="15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s="20" customFormat="1" ht="15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s="20" customFormat="1" ht="15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s="20" customFormat="1" ht="15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s="20" customFormat="1" ht="15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s="20" customFormat="1" ht="15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s="20" customFormat="1" ht="15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s="20" customFormat="1" ht="15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s="20" customFormat="1" ht="15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s="20" customFormat="1" ht="15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s="20" customFormat="1" ht="15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s="20" customFormat="1" ht="15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s="20" customFormat="1" ht="15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s="20" customFormat="1" ht="15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s="20" customFormat="1" ht="15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s="20" customFormat="1" ht="15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s="20" customFormat="1" ht="15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s="20" customFormat="1" ht="15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s="20" customFormat="1" ht="15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s="20" customFormat="1" ht="15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s="20" customFormat="1" ht="15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s="20" customFormat="1" ht="15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s="20" customFormat="1" ht="15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s="20" customFormat="1" ht="15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s="20" customFormat="1" ht="15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s="20" customFormat="1" ht="15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s="20" customFormat="1" ht="15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s="20" customFormat="1" ht="15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s="20" customFormat="1" ht="15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s="20" customFormat="1" ht="15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s="20" customFormat="1" ht="15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s="20" customFormat="1" ht="15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s="20" customFormat="1" ht="15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s="20" customFormat="1" ht="15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s="20" customFormat="1" ht="15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s="20" customFormat="1" ht="15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s="20" customFormat="1" ht="15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s="20" customFormat="1" ht="15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s="20" customFormat="1" ht="15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s="20" customFormat="1" ht="15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s="20" customFormat="1" ht="15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s="20" customFormat="1" ht="15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s="20" customFormat="1" ht="15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s="20" customFormat="1" ht="15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s="20" customFormat="1" ht="15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s="20" customFormat="1" ht="15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s="20" customFormat="1" ht="15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s="20" customFormat="1" ht="15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s="20" customFormat="1" ht="15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s="20" customFormat="1" ht="15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s="20" customFormat="1" ht="15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s="20" customFormat="1" ht="15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s="20" customFormat="1" ht="15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s="20" customFormat="1" ht="15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s="20" customFormat="1" ht="15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s="20" customFormat="1" ht="15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s="20" customFormat="1" ht="15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s="20" customFormat="1" ht="15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s="20" customFormat="1" ht="15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s="20" customFormat="1" ht="15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s="20" customFormat="1" ht="15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s="20" customFormat="1" ht="15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s="20" customFormat="1" ht="15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s="20" customFormat="1" ht="15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s="20" customFormat="1" ht="15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s="20" customFormat="1" ht="15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s="20" customFormat="1" ht="15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s="20" customFormat="1" ht="15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s="20" customFormat="1" ht="15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s="20" customFormat="1" ht="15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s="20" customFormat="1" ht="15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s="20" customFormat="1" ht="15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s="20" customFormat="1" ht="15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s="20" customFormat="1" ht="15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s="20" customFormat="1" ht="15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s="20" customFormat="1" ht="15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s="20" customFormat="1" ht="15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s="20" customFormat="1" ht="15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s="20" customFormat="1" ht="15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s="20" customFormat="1" ht="15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s="20" customFormat="1" ht="15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s="20" customFormat="1" ht="15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s="20" customFormat="1" ht="15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s="20" customFormat="1" ht="15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s="20" customFormat="1" ht="15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s="20" customFormat="1" ht="15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s="20" customFormat="1" ht="15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s="20" customFormat="1" ht="15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s="20" customFormat="1" ht="15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s="20" customFormat="1" ht="15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s="20" customFormat="1" ht="15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s="20" customFormat="1" ht="15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s="20" customFormat="1" ht="15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s="20" customFormat="1" ht="15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s="20" customFormat="1" ht="15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s="20" customFormat="1" ht="15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s="20" customFormat="1" ht="15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s="20" customFormat="1" ht="15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s="20" customFormat="1" ht="15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s="20" customFormat="1" ht="15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s="20" customFormat="1" ht="15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s="20" customFormat="1" ht="15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s="20" customFormat="1" ht="15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s="20" customFormat="1" ht="15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s="20" customFormat="1" ht="15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s="20" customFormat="1" ht="15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s="20" customFormat="1" ht="15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s="20" customFormat="1" ht="15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s="20" customFormat="1" ht="15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s="20" customFormat="1" ht="15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s="20" customFormat="1" ht="15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s="20" customFormat="1" ht="15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s="20" customFormat="1" ht="15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s="20" customFormat="1" ht="15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s="20" customFormat="1" ht="15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s="20" customFormat="1" ht="15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s="20" customFormat="1" ht="15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s="20" customFormat="1" ht="15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s="20" customFormat="1" ht="15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s="20" customFormat="1" ht="15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s="20" customFormat="1" ht="15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s="20" customFormat="1" ht="15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s="20" customFormat="1" ht="15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s="20" customFormat="1" ht="15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s="20" customFormat="1" ht="15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s="20" customFormat="1" ht="15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s="20" customFormat="1" ht="15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s="20" customFormat="1" ht="15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s="20" customFormat="1" ht="15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s="20" customFormat="1" ht="15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s="20" customFormat="1" ht="15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s="20" customFormat="1" ht="15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s="20" customFormat="1" ht="15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s="20" customFormat="1" ht="15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s="20" customFormat="1" ht="15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s="20" customFormat="1" ht="15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s="20" customFormat="1" ht="15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s="20" customFormat="1" ht="15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s="20" customFormat="1" ht="15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s="20" customFormat="1" ht="15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s="20" customFormat="1" ht="15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s="20" customFormat="1" ht="15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s="20" customFormat="1" ht="15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s="20" customFormat="1" ht="15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s="20" customFormat="1" ht="15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s="20" customFormat="1" ht="15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s="20" customFormat="1" ht="15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s="20" customFormat="1" ht="15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s="20" customFormat="1" ht="15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s="20" customFormat="1" ht="15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s="20" customFormat="1" ht="15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s="20" customFormat="1" ht="15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s="20" customFormat="1" ht="15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s="20" customFormat="1" ht="15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s="20" customFormat="1" ht="15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s="20" customFormat="1" ht="15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s="20" customFormat="1" ht="15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s="20" customFormat="1" ht="15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s="20" customFormat="1" ht="15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s="20" customFormat="1" ht="15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s="20" customFormat="1" ht="15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s="20" customFormat="1" ht="15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s="20" customFormat="1" ht="15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s="20" customFormat="1" ht="15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s="20" customFormat="1" ht="15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s="20" customFormat="1" ht="15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s="20" customFormat="1" ht="15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s="20" customFormat="1" ht="15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s="20" customFormat="1" ht="15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s="20" customFormat="1" ht="15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s="20" customFormat="1" ht="15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s="20" customFormat="1" ht="15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s="20" customFormat="1" ht="15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s="20" customFormat="1" ht="15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s="20" customFormat="1" ht="15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s="20" customFormat="1" ht="15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s="20" customFormat="1" ht="15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s="20" customFormat="1" ht="15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s="20" customFormat="1" ht="15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s="20" customFormat="1" ht="15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s="20" customFormat="1" ht="15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s="20" customFormat="1" ht="15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s="20" customFormat="1" ht="15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s="20" customFormat="1" ht="15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s="20" customFormat="1" ht="15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s="20" customFormat="1" ht="15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s="20" customFormat="1" ht="15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s="20" customFormat="1" ht="15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s="20" customFormat="1" ht="15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s="20" customFormat="1" ht="15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s="20" customFormat="1" ht="15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s="20" customFormat="1" ht="15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s="20" customFormat="1" ht="15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s="20" customFormat="1" ht="15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s="20" customFormat="1" ht="15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s="20" customFormat="1" ht="15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s="20" customFormat="1" ht="15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s="20" customFormat="1" ht="15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s="20" customFormat="1" ht="15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s="20" customFormat="1" ht="15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s="20" customFormat="1" ht="15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s="20" customFormat="1" ht="15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s="20" customFormat="1" ht="15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s="20" customFormat="1" ht="15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s="20" customFormat="1" ht="15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s="20" customFormat="1" ht="15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s="20" customFormat="1" ht="15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s="20" customFormat="1" ht="15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s="20" customFormat="1" ht="15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s="20" customFormat="1" ht="15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s="20" customFormat="1" ht="15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s="20" customFormat="1" ht="15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s="20" customFormat="1" ht="15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s="20" customFormat="1" ht="15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s="20" customFormat="1" ht="15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s="20" customFormat="1" ht="15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s="20" customFormat="1" ht="15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s="20" customFormat="1" ht="15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s="20" customFormat="1" ht="15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s="20" customFormat="1" ht="15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s="20" customFormat="1" ht="15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s="20" customFormat="1" ht="15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s="20" customFormat="1" ht="15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s="20" customFormat="1" ht="15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s="20" customFormat="1" ht="15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s="20" customFormat="1" ht="15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s="20" customFormat="1" ht="15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s="20" customFormat="1" ht="15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s="20" customFormat="1" ht="15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s="20" customFormat="1" ht="15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s="20" customFormat="1" ht="15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s="20" customFormat="1" ht="15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s="20" customFormat="1" ht="15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s="20" customFormat="1" ht="15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s="20" customFormat="1" ht="15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s="20" customFormat="1" ht="15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s="20" customFormat="1" ht="15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s="20" customFormat="1" ht="15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s="20" customFormat="1" ht="15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s="20" customFormat="1" ht="15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s="20" customFormat="1" ht="15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s="20" customFormat="1" ht="15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s="20" customFormat="1" ht="15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s="20" customFormat="1" ht="15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s="20" customFormat="1" ht="15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s="20" customFormat="1" ht="15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s="20" customFormat="1" ht="15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s="20" customFormat="1" ht="15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s="20" customFormat="1" ht="15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s="20" customFormat="1" ht="15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s="20" customFormat="1" ht="15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s="20" customFormat="1" ht="15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s="20" customFormat="1" ht="15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s="20" customFormat="1" ht="15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s="20" customFormat="1" ht="15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s="20" customFormat="1" ht="15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s="20" customFormat="1" ht="15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s="20" customFormat="1" ht="15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s="20" customFormat="1" ht="15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s="20" customFormat="1" ht="15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s="20" customFormat="1" ht="15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s="20" customFormat="1" ht="15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s="20" customFormat="1" ht="15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s="20" customFormat="1" ht="15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s="20" customFormat="1" ht="15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s="20" customFormat="1" ht="15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s="20" customFormat="1" ht="15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s="20" customFormat="1" ht="15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s="20" customFormat="1" ht="15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s="20" customFormat="1" ht="15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 s="20" customFormat="1" ht="15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 s="20" customFormat="1" ht="15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 s="20" customFormat="1" ht="15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 s="20" customFormat="1" ht="15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 s="20" customFormat="1" ht="15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 s="20" customFormat="1" ht="15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 s="20" customFormat="1" ht="15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 s="20" customFormat="1" ht="15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 s="20" customFormat="1" ht="15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 s="20" customFormat="1" ht="15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 s="20" customFormat="1" ht="15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 s="20" customFormat="1" ht="15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 s="20" customFormat="1" ht="15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 s="20" customFormat="1" ht="15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 s="20" customFormat="1" ht="15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 s="20" customFormat="1" ht="15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 s="20" customFormat="1" ht="15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 s="20" customFormat="1" ht="15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 s="20" customFormat="1" ht="15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 s="20" customFormat="1" ht="15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 s="20" customFormat="1" ht="15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 s="20" customFormat="1" ht="15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 s="20" customFormat="1" ht="15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 s="20" customFormat="1" ht="15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 s="20" customFormat="1" ht="15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 s="20" customFormat="1" ht="15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 s="20" customFormat="1" ht="15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 s="20" customFormat="1" ht="15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 s="20" customFormat="1" ht="15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 s="20" customFormat="1" ht="15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 s="20" customFormat="1" ht="15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 s="20" customFormat="1" ht="15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 s="20" customFormat="1" ht="15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 s="20" customFormat="1" ht="15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 s="20" customFormat="1" ht="15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 s="20" customFormat="1" ht="15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 s="20" customFormat="1" ht="15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 s="48"/>
    </row>
    <row r="1079" spans="1:13" s="20" customFormat="1" ht="15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 s="20" customFormat="1" ht="15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 s="20" customFormat="1" ht="15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 s="20" customFormat="1" ht="15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 s="20" customFormat="1" ht="15" x14ac:dyDescent="0.25">
      <c r="A1083"/>
      <c r="B1083"/>
      <c r="C1083"/>
      <c r="D1083"/>
      <c r="E1083"/>
      <c r="F1083" s="48"/>
      <c r="G1083"/>
      <c r="H1083"/>
      <c r="I1083"/>
      <c r="J1083"/>
      <c r="K1083"/>
      <c r="L1083"/>
      <c r="M1083"/>
    </row>
    <row r="1084" spans="1:13" s="20" customFormat="1" ht="15" x14ac:dyDescent="0.25">
      <c r="A1084"/>
      <c r="B1084"/>
      <c r="C1084"/>
      <c r="D1084"/>
      <c r="E1084"/>
      <c r="F1084"/>
      <c r="G1084"/>
      <c r="H1084" s="48"/>
      <c r="I1084"/>
      <c r="J1084"/>
      <c r="K1084"/>
      <c r="L1084"/>
      <c r="M1084"/>
    </row>
    <row r="1085" spans="1:13" s="20" customFormat="1" ht="15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 s="20" customFormat="1" ht="15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 s="20" customFormat="1" ht="15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 s="20" customFormat="1" ht="15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 s="20" customFormat="1" ht="15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 s="20" customFormat="1" ht="15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 s="20" customFormat="1" ht="15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 s="20" customFormat="1" ht="15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 s="20" customFormat="1" ht="15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 s="20" customFormat="1" ht="15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 s="20" customFormat="1" ht="15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 s="20" customFormat="1" ht="15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9" fitToHeight="0" orientation="landscape" r:id="rId2"/>
  <headerFooter>
    <oddHeader>&amp;C&amp;"Arial Narrow,Negrita"&amp;14&amp;URELACION DE CONTRATOS MENORES AYUNTAMIENTO DE VALLADOLID POR AREAS - PRIMER TRIMESTRE EJERCICIO 2024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47"/>
  <sheetViews>
    <sheetView showGridLines="0" view="pageLayout" zoomScale="94" zoomScaleNormal="100" zoomScalePageLayoutView="94" workbookViewId="0"/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6.75" customHeight="1" x14ac:dyDescent="0.25">
      <c r="A1" s="41" t="s">
        <v>2929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41" t="s">
        <v>278</v>
      </c>
    </row>
    <row r="2" spans="1:13" x14ac:dyDescent="0.25">
      <c r="A2" s="21" t="s">
        <v>300</v>
      </c>
      <c r="B2" s="19"/>
      <c r="C2" s="19"/>
      <c r="D2" s="19">
        <v>197.69</v>
      </c>
      <c r="E2" s="19"/>
      <c r="F2" s="19"/>
      <c r="G2" s="19"/>
      <c r="H2" s="19"/>
      <c r="I2" s="19"/>
      <c r="J2" s="19"/>
      <c r="K2" s="19">
        <v>6.06</v>
      </c>
      <c r="L2" s="19"/>
      <c r="M2" s="23">
        <f>SUM(Tabla2[[#This Row],[01. Alcaldía]:[11. Salud pública y seguridad ciudadana]])</f>
        <v>203.75</v>
      </c>
    </row>
    <row r="3" spans="1:13" x14ac:dyDescent="0.25">
      <c r="A3" s="21" t="s">
        <v>85</v>
      </c>
      <c r="B3" s="19"/>
      <c r="C3" s="19"/>
      <c r="D3" s="19"/>
      <c r="E3" s="19">
        <v>4385.74</v>
      </c>
      <c r="F3" s="19"/>
      <c r="G3" s="19"/>
      <c r="H3" s="19"/>
      <c r="I3" s="19"/>
      <c r="J3" s="19"/>
      <c r="K3" s="19"/>
      <c r="L3" s="19"/>
      <c r="M3" s="23">
        <f>SUM(Tabla2[[#This Row],[01. Alcaldía]:[11. Salud pública y seguridad ciudadana]])</f>
        <v>4385.74</v>
      </c>
    </row>
    <row r="4" spans="1:13" x14ac:dyDescent="0.25">
      <c r="A4" s="21" t="s">
        <v>2391</v>
      </c>
      <c r="B4" s="19">
        <v>726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>
        <f>SUM(Tabla2[[#This Row],[01. Alcaldía]:[11. Salud pública y seguridad ciudadana]])</f>
        <v>726</v>
      </c>
    </row>
    <row r="5" spans="1:13" x14ac:dyDescent="0.25">
      <c r="A5" s="21" t="s">
        <v>948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>
        <v>1082.27</v>
      </c>
      <c r="M5" s="23">
        <f>SUM(Tabla2[[#This Row],[01. Alcaldía]:[11. Salud pública y seguridad ciudadana]])</f>
        <v>1082.27</v>
      </c>
    </row>
    <row r="6" spans="1:13" x14ac:dyDescent="0.25">
      <c r="A6" s="66" t="s">
        <v>723</v>
      </c>
      <c r="B6" s="19"/>
      <c r="C6" s="19"/>
      <c r="D6" s="19"/>
      <c r="E6" s="19"/>
      <c r="F6" s="19"/>
      <c r="G6" s="19">
        <v>4840</v>
      </c>
      <c r="H6" s="19"/>
      <c r="I6" s="19"/>
      <c r="J6" s="19"/>
      <c r="K6" s="19">
        <v>205.7</v>
      </c>
      <c r="L6" s="19"/>
      <c r="M6" s="23">
        <f>SUM(Tabla2[[#This Row],[01. Alcaldía]:[11. Salud pública y seguridad ciudadana]])</f>
        <v>5045.7</v>
      </c>
    </row>
    <row r="7" spans="1:13" x14ac:dyDescent="0.25">
      <c r="A7" s="66" t="s">
        <v>1091</v>
      </c>
      <c r="B7" s="19">
        <v>5445</v>
      </c>
      <c r="C7" s="19"/>
      <c r="D7" s="19"/>
      <c r="E7" s="19"/>
      <c r="F7" s="19"/>
      <c r="G7" s="19"/>
      <c r="H7" s="19"/>
      <c r="I7" s="19">
        <v>605</v>
      </c>
      <c r="J7" s="19"/>
      <c r="K7" s="19"/>
      <c r="L7" s="19"/>
      <c r="M7" s="23">
        <f>SUM(Tabla2[[#This Row],[01. Alcaldía]:[11. Salud pública y seguridad ciudadana]])</f>
        <v>6050</v>
      </c>
    </row>
    <row r="8" spans="1:13" x14ac:dyDescent="0.25">
      <c r="A8" s="66" t="s">
        <v>2661</v>
      </c>
      <c r="B8" s="19"/>
      <c r="C8" s="19"/>
      <c r="D8" s="19"/>
      <c r="E8" s="19"/>
      <c r="F8" s="19"/>
      <c r="G8" s="19"/>
      <c r="H8" s="19"/>
      <c r="I8" s="19"/>
      <c r="J8" s="19">
        <v>6897</v>
      </c>
      <c r="K8" s="19"/>
      <c r="L8" s="19"/>
      <c r="M8" s="23">
        <f>SUM(Tabla2[[#This Row],[01. Alcaldía]:[11. Salud pública y seguridad ciudadana]])</f>
        <v>6897</v>
      </c>
    </row>
    <row r="9" spans="1:13" x14ac:dyDescent="0.25">
      <c r="A9" s="66" t="s">
        <v>24</v>
      </c>
      <c r="B9" s="19">
        <v>11510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23">
        <f>SUM(Tabla2[[#This Row],[01. Alcaldía]:[11. Salud pública y seguridad ciudadana]])</f>
        <v>11510</v>
      </c>
    </row>
    <row r="10" spans="1:13" x14ac:dyDescent="0.25">
      <c r="A10" s="66" t="s">
        <v>23</v>
      </c>
      <c r="B10" s="19">
        <v>12161.52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3">
        <f>SUM(Tabla2[[#This Row],[01. Alcaldía]:[11. Salud pública y seguridad ciudadana]])</f>
        <v>12161.52</v>
      </c>
    </row>
    <row r="11" spans="1:13" x14ac:dyDescent="0.25">
      <c r="A11" s="66" t="s">
        <v>615</v>
      </c>
      <c r="B11" s="19"/>
      <c r="C11" s="19"/>
      <c r="D11" s="19"/>
      <c r="E11" s="19"/>
      <c r="F11" s="19"/>
      <c r="G11" s="19"/>
      <c r="H11" s="19"/>
      <c r="I11" s="19"/>
      <c r="J11" s="19"/>
      <c r="K11" s="19">
        <v>8712</v>
      </c>
      <c r="L11" s="19"/>
      <c r="M11" s="23">
        <f>SUM(Tabla2[[#This Row],[01. Alcaldía]:[11. Salud pública y seguridad ciudadana]])</f>
        <v>8712</v>
      </c>
    </row>
    <row r="12" spans="1:13" x14ac:dyDescent="0.25">
      <c r="A12" s="66" t="s">
        <v>376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1815</v>
      </c>
      <c r="L12" s="19"/>
      <c r="M12" s="23">
        <f>SUM(Tabla2[[#This Row],[01. Alcaldía]:[11. Salud pública y seguridad ciudadana]])</f>
        <v>1815</v>
      </c>
    </row>
    <row r="13" spans="1:13" x14ac:dyDescent="0.25">
      <c r="A13" s="66" t="s">
        <v>1016</v>
      </c>
      <c r="B13" s="19"/>
      <c r="C13" s="19"/>
      <c r="D13" s="19"/>
      <c r="E13" s="19"/>
      <c r="F13" s="19"/>
      <c r="G13" s="19"/>
      <c r="H13" s="19"/>
      <c r="I13" s="19"/>
      <c r="J13" s="19"/>
      <c r="K13" s="19">
        <v>43.34</v>
      </c>
      <c r="L13" s="19"/>
      <c r="M13" s="23">
        <f>SUM(Tabla2[[#This Row],[01. Alcaldía]:[11. Salud pública y seguridad ciudadana]])</f>
        <v>43.34</v>
      </c>
    </row>
    <row r="14" spans="1:13" x14ac:dyDescent="0.25">
      <c r="A14" s="66" t="s">
        <v>383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>
        <v>2000</v>
      </c>
      <c r="M14" s="23">
        <f>SUM(Tabla2[[#This Row],[01. Alcaldía]:[11. Salud pública y seguridad ciudadana]])</f>
        <v>2000</v>
      </c>
    </row>
    <row r="15" spans="1:13" x14ac:dyDescent="0.25">
      <c r="A15" s="66" t="s">
        <v>861</v>
      </c>
      <c r="B15" s="19"/>
      <c r="C15" s="19"/>
      <c r="D15" s="19"/>
      <c r="E15" s="19"/>
      <c r="F15" s="19"/>
      <c r="G15" s="19"/>
      <c r="H15" s="19">
        <v>1577.93</v>
      </c>
      <c r="I15" s="19"/>
      <c r="J15" s="19"/>
      <c r="K15" s="19"/>
      <c r="L15" s="19"/>
      <c r="M15" s="23">
        <f>SUM(Tabla2[[#This Row],[01. Alcaldía]:[11. Salud pública y seguridad ciudadana]])</f>
        <v>1577.93</v>
      </c>
    </row>
    <row r="16" spans="1:13" x14ac:dyDescent="0.25">
      <c r="A16" s="66" t="s">
        <v>38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7247.9</v>
      </c>
      <c r="M16" s="23">
        <f>SUM(Tabla2[[#This Row],[01. Alcaldía]:[11. Salud pública y seguridad ciudadana]])</f>
        <v>7247.9</v>
      </c>
    </row>
    <row r="17" spans="1:13" x14ac:dyDescent="0.25">
      <c r="A17" s="66" t="s">
        <v>371</v>
      </c>
      <c r="B17" s="19"/>
      <c r="C17" s="19"/>
      <c r="D17" s="19">
        <v>544.5</v>
      </c>
      <c r="E17" s="19"/>
      <c r="F17" s="19"/>
      <c r="G17" s="19"/>
      <c r="H17" s="19"/>
      <c r="I17" s="19"/>
      <c r="J17" s="19"/>
      <c r="K17" s="19"/>
      <c r="L17" s="19"/>
      <c r="M17" s="23">
        <f>SUM(Tabla2[[#This Row],[01. Alcaldía]:[11. Salud pública y seguridad ciudadana]])</f>
        <v>544.5</v>
      </c>
    </row>
    <row r="18" spans="1:13" x14ac:dyDescent="0.25">
      <c r="A18" s="66" t="s">
        <v>792</v>
      </c>
      <c r="B18" s="19">
        <v>2629.83</v>
      </c>
      <c r="C18" s="19"/>
      <c r="D18" s="19"/>
      <c r="E18" s="19"/>
      <c r="F18" s="19"/>
      <c r="G18" s="19"/>
      <c r="H18" s="19"/>
      <c r="I18" s="19"/>
      <c r="J18" s="19"/>
      <c r="K18" s="19">
        <v>1580.58</v>
      </c>
      <c r="L18" s="19"/>
      <c r="M18" s="23">
        <f>SUM(Tabla2[[#This Row],[01. Alcaldía]:[11. Salud pública y seguridad ciudadana]])</f>
        <v>4210.41</v>
      </c>
    </row>
    <row r="19" spans="1:13" x14ac:dyDescent="0.25">
      <c r="A19" s="66" t="s">
        <v>2289</v>
      </c>
      <c r="B19" s="19"/>
      <c r="C19" s="19"/>
      <c r="D19" s="19"/>
      <c r="E19" s="19"/>
      <c r="F19" s="19"/>
      <c r="G19" s="19"/>
      <c r="H19" s="19"/>
      <c r="I19" s="19"/>
      <c r="J19" s="19"/>
      <c r="K19" s="19">
        <v>2018.18</v>
      </c>
      <c r="L19" s="19"/>
      <c r="M19" s="23">
        <f>SUM(Tabla2[[#This Row],[01. Alcaldía]:[11. Salud pública y seguridad ciudadana]])</f>
        <v>2018.18</v>
      </c>
    </row>
    <row r="20" spans="1:13" x14ac:dyDescent="0.25">
      <c r="A20" s="66" t="s">
        <v>27</v>
      </c>
      <c r="B20" s="19"/>
      <c r="C20" s="19"/>
      <c r="D20" s="19">
        <v>990</v>
      </c>
      <c r="E20" s="19"/>
      <c r="F20" s="19"/>
      <c r="G20" s="19"/>
      <c r="H20" s="19"/>
      <c r="I20" s="19"/>
      <c r="J20" s="19"/>
      <c r="K20" s="19"/>
      <c r="L20" s="19"/>
      <c r="M20" s="23">
        <f>SUM(Tabla2[[#This Row],[01. Alcaldía]:[11. Salud pública y seguridad ciudadana]])</f>
        <v>990</v>
      </c>
    </row>
    <row r="21" spans="1:13" x14ac:dyDescent="0.25">
      <c r="A21" s="66" t="s">
        <v>2037</v>
      </c>
      <c r="B21" s="19">
        <v>2240.35</v>
      </c>
      <c r="C21" s="19"/>
      <c r="D21" s="19"/>
      <c r="E21" s="19"/>
      <c r="F21" s="19"/>
      <c r="G21" s="19"/>
      <c r="H21" s="19"/>
      <c r="I21" s="19">
        <v>605</v>
      </c>
      <c r="J21" s="19"/>
      <c r="K21" s="19"/>
      <c r="L21" s="19"/>
      <c r="M21" s="23">
        <f>SUM(Tabla2[[#This Row],[01. Alcaldía]:[11. Salud pública y seguridad ciudadana]])</f>
        <v>2845.35</v>
      </c>
    </row>
    <row r="22" spans="1:13" x14ac:dyDescent="0.25">
      <c r="A22" s="66" t="s">
        <v>791</v>
      </c>
      <c r="B22" s="19"/>
      <c r="C22" s="19"/>
      <c r="D22" s="19">
        <v>1149.5</v>
      </c>
      <c r="E22" s="19"/>
      <c r="F22" s="19"/>
      <c r="G22" s="19"/>
      <c r="H22" s="19"/>
      <c r="I22" s="19"/>
      <c r="J22" s="19"/>
      <c r="K22" s="19"/>
      <c r="L22" s="19"/>
      <c r="M22" s="23">
        <f>SUM(Tabla2[[#This Row],[01. Alcaldía]:[11. Salud pública y seguridad ciudadana]])</f>
        <v>1149.5</v>
      </c>
    </row>
    <row r="23" spans="1:13" x14ac:dyDescent="0.25">
      <c r="A23" s="66" t="s">
        <v>33</v>
      </c>
      <c r="B23" s="19"/>
      <c r="C23" s="19"/>
      <c r="D23" s="19">
        <v>2974</v>
      </c>
      <c r="E23" s="19"/>
      <c r="F23" s="19"/>
      <c r="G23" s="19"/>
      <c r="H23" s="19">
        <v>2333.36</v>
      </c>
      <c r="I23" s="19"/>
      <c r="J23" s="19"/>
      <c r="K23" s="19"/>
      <c r="L23" s="19">
        <v>3550.04</v>
      </c>
      <c r="M23" s="23">
        <f>SUM(Tabla2[[#This Row],[01. Alcaldía]:[11. Salud pública y seguridad ciudadana]])</f>
        <v>8857.4000000000015</v>
      </c>
    </row>
    <row r="24" spans="1:13" x14ac:dyDescent="0.25">
      <c r="A24" s="66" t="s">
        <v>14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8217.17</v>
      </c>
      <c r="L24" s="19"/>
      <c r="M24" s="23">
        <f>SUM(Tabla2[[#This Row],[01. Alcaldía]:[11. Salud pública y seguridad ciudadana]])</f>
        <v>8217.17</v>
      </c>
    </row>
    <row r="25" spans="1:13" x14ac:dyDescent="0.25">
      <c r="A25" s="66" t="s">
        <v>1084</v>
      </c>
      <c r="B25" s="19"/>
      <c r="C25" s="19"/>
      <c r="D25" s="19">
        <v>450</v>
      </c>
      <c r="E25" s="19"/>
      <c r="F25" s="19"/>
      <c r="G25" s="19"/>
      <c r="H25" s="19"/>
      <c r="I25" s="19"/>
      <c r="J25" s="19"/>
      <c r="K25" s="19"/>
      <c r="L25" s="19"/>
      <c r="M25" s="23">
        <f>SUM(Tabla2[[#This Row],[01. Alcaldía]:[11. Salud pública y seguridad ciudadana]])</f>
        <v>450</v>
      </c>
    </row>
    <row r="26" spans="1:13" x14ac:dyDescent="0.25">
      <c r="A26" s="66" t="s">
        <v>2031</v>
      </c>
      <c r="B26" s="19"/>
      <c r="C26" s="19"/>
      <c r="D26" s="19"/>
      <c r="E26" s="19"/>
      <c r="F26" s="19"/>
      <c r="G26" s="19"/>
      <c r="H26" s="19"/>
      <c r="I26" s="19"/>
      <c r="J26" s="19"/>
      <c r="K26" s="19">
        <v>600</v>
      </c>
      <c r="L26" s="19"/>
      <c r="M26" s="23">
        <f>SUM(Tabla2[[#This Row],[01. Alcaldía]:[11. Salud pública y seguridad ciudadana]])</f>
        <v>600</v>
      </c>
    </row>
    <row r="27" spans="1:13" x14ac:dyDescent="0.25">
      <c r="A27" s="66" t="s">
        <v>1082</v>
      </c>
      <c r="B27" s="19"/>
      <c r="C27" s="19"/>
      <c r="D27" s="19">
        <v>1500</v>
      </c>
      <c r="E27" s="19"/>
      <c r="F27" s="19"/>
      <c r="G27" s="19"/>
      <c r="H27" s="19"/>
      <c r="I27" s="19"/>
      <c r="J27" s="19"/>
      <c r="K27" s="19"/>
      <c r="L27" s="19"/>
      <c r="M27" s="23">
        <f>SUM(Tabla2[[#This Row],[01. Alcaldía]:[11. Salud pública y seguridad ciudadana]])</f>
        <v>1500</v>
      </c>
    </row>
    <row r="28" spans="1:13" x14ac:dyDescent="0.25">
      <c r="A28" s="66" t="s">
        <v>2284</v>
      </c>
      <c r="B28" s="19"/>
      <c r="C28" s="19"/>
      <c r="D28" s="19">
        <v>2000</v>
      </c>
      <c r="E28" s="19"/>
      <c r="F28" s="19"/>
      <c r="G28" s="19"/>
      <c r="H28" s="19"/>
      <c r="I28" s="19"/>
      <c r="J28" s="19"/>
      <c r="K28" s="19"/>
      <c r="L28" s="19"/>
      <c r="M28" s="23">
        <f>SUM(Tabla2[[#This Row],[01. Alcaldía]:[11. Salud pública y seguridad ciudadana]])</f>
        <v>2000</v>
      </c>
    </row>
    <row r="29" spans="1:13" x14ac:dyDescent="0.25">
      <c r="A29" s="66" t="s">
        <v>372</v>
      </c>
      <c r="B29" s="19"/>
      <c r="C29" s="19"/>
      <c r="D29" s="19"/>
      <c r="E29" s="19"/>
      <c r="F29" s="19"/>
      <c r="G29" s="19"/>
      <c r="H29" s="19"/>
      <c r="I29" s="19"/>
      <c r="J29" s="19"/>
      <c r="K29" s="19">
        <v>1000</v>
      </c>
      <c r="L29" s="19"/>
      <c r="M29" s="23">
        <f>SUM(Tabla2[[#This Row],[01. Alcaldía]:[11. Salud pública y seguridad ciudadana]])</f>
        <v>1000</v>
      </c>
    </row>
    <row r="30" spans="1:13" x14ac:dyDescent="0.25">
      <c r="A30" s="66" t="s">
        <v>1085</v>
      </c>
      <c r="B30" s="19"/>
      <c r="C30" s="19"/>
      <c r="D30" s="19">
        <v>1000</v>
      </c>
      <c r="E30" s="19"/>
      <c r="F30" s="19"/>
      <c r="G30" s="19"/>
      <c r="H30" s="19"/>
      <c r="I30" s="19"/>
      <c r="J30" s="19"/>
      <c r="K30" s="19"/>
      <c r="L30" s="19"/>
      <c r="M30" s="23">
        <f>SUM(Tabla2[[#This Row],[01. Alcaldía]:[11. Salud pública y seguridad ciudadana]])</f>
        <v>1000</v>
      </c>
    </row>
    <row r="31" spans="1:13" x14ac:dyDescent="0.25">
      <c r="A31" s="66" t="s">
        <v>594</v>
      </c>
      <c r="B31" s="19"/>
      <c r="C31" s="19"/>
      <c r="D31" s="19"/>
      <c r="E31" s="19"/>
      <c r="F31" s="19"/>
      <c r="G31" s="19"/>
      <c r="H31" s="19"/>
      <c r="I31" s="19"/>
      <c r="J31" s="19"/>
      <c r="K31" s="19">
        <v>544.51</v>
      </c>
      <c r="L31" s="19"/>
      <c r="M31" s="23">
        <f>SUM(Tabla2[[#This Row],[01. Alcaldía]:[11. Salud pública y seguridad ciudadana]])</f>
        <v>544.51</v>
      </c>
    </row>
    <row r="32" spans="1:13" x14ac:dyDescent="0.25">
      <c r="A32" s="66" t="s">
        <v>351</v>
      </c>
      <c r="B32" s="19"/>
      <c r="C32" s="19"/>
      <c r="D32" s="19"/>
      <c r="E32" s="19"/>
      <c r="F32" s="19"/>
      <c r="G32" s="19">
        <v>687.07</v>
      </c>
      <c r="H32" s="19"/>
      <c r="I32" s="19"/>
      <c r="J32" s="19"/>
      <c r="K32" s="19"/>
      <c r="L32" s="19"/>
      <c r="M32" s="23">
        <f>SUM(Tabla2[[#This Row],[01. Alcaldía]:[11. Salud pública y seguridad ciudadana]])</f>
        <v>687.07</v>
      </c>
    </row>
    <row r="33" spans="1:13" x14ac:dyDescent="0.25">
      <c r="A33" s="66" t="s">
        <v>96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4000</v>
      </c>
      <c r="M33" s="23">
        <f>SUM(Tabla2[[#This Row],[01. Alcaldía]:[11. Salud pública y seguridad ciudadana]])</f>
        <v>4000</v>
      </c>
    </row>
    <row r="34" spans="1:13" x14ac:dyDescent="0.25">
      <c r="A34" s="66" t="s">
        <v>726</v>
      </c>
      <c r="B34" s="19"/>
      <c r="C34" s="19"/>
      <c r="D34" s="19"/>
      <c r="E34" s="19"/>
      <c r="F34" s="19"/>
      <c r="G34" s="19"/>
      <c r="H34" s="19"/>
      <c r="I34" s="19">
        <v>326.05</v>
      </c>
      <c r="J34" s="19"/>
      <c r="K34" s="19"/>
      <c r="L34" s="19"/>
      <c r="M34" s="23">
        <f>SUM(Tabla2[[#This Row],[01. Alcaldía]:[11. Salud pública y seguridad ciudadana]])</f>
        <v>326.05</v>
      </c>
    </row>
    <row r="35" spans="1:13" x14ac:dyDescent="0.25">
      <c r="A35" s="66" t="s">
        <v>953</v>
      </c>
      <c r="B35" s="19"/>
      <c r="C35" s="19"/>
      <c r="D35" s="19"/>
      <c r="E35" s="19"/>
      <c r="F35" s="19"/>
      <c r="G35" s="19"/>
      <c r="H35" s="19"/>
      <c r="I35" s="19"/>
      <c r="J35" s="19">
        <v>2238.5</v>
      </c>
      <c r="K35" s="19">
        <v>2807.2</v>
      </c>
      <c r="L35" s="19"/>
      <c r="M35" s="23">
        <f>SUM(Tabla2[[#This Row],[01. Alcaldía]:[11. Salud pública y seguridad ciudadana]])</f>
        <v>5045.7</v>
      </c>
    </row>
    <row r="36" spans="1:13" x14ac:dyDescent="0.25">
      <c r="A36" s="66" t="s">
        <v>644</v>
      </c>
      <c r="B36" s="19"/>
      <c r="C36" s="19"/>
      <c r="D36" s="19"/>
      <c r="E36" s="19"/>
      <c r="F36" s="19"/>
      <c r="G36" s="19"/>
      <c r="H36" s="19"/>
      <c r="I36" s="19"/>
      <c r="J36" s="19"/>
      <c r="K36" s="19">
        <v>8712</v>
      </c>
      <c r="L36" s="19"/>
      <c r="M36" s="23">
        <f>SUM(Tabla2[[#This Row],[01. Alcaldía]:[11. Salud pública y seguridad ciudadana]])</f>
        <v>8712</v>
      </c>
    </row>
    <row r="37" spans="1:13" x14ac:dyDescent="0.25">
      <c r="A37" s="66" t="s">
        <v>2863</v>
      </c>
      <c r="B37" s="19"/>
      <c r="C37" s="19">
        <v>17488.13</v>
      </c>
      <c r="D37" s="19"/>
      <c r="E37" s="19"/>
      <c r="F37" s="19"/>
      <c r="G37" s="19"/>
      <c r="H37" s="19"/>
      <c r="I37" s="19"/>
      <c r="J37" s="19"/>
      <c r="K37" s="19"/>
      <c r="L37" s="19"/>
      <c r="M37" s="23">
        <f>SUM(Tabla2[[#This Row],[01. Alcaldía]:[11. Salud pública y seguridad ciudadana]])</f>
        <v>17488.13</v>
      </c>
    </row>
    <row r="38" spans="1:13" x14ac:dyDescent="0.25">
      <c r="A38" s="66" t="s">
        <v>1880</v>
      </c>
      <c r="B38" s="19"/>
      <c r="C38" s="19"/>
      <c r="D38" s="19"/>
      <c r="E38" s="19"/>
      <c r="F38" s="19"/>
      <c r="G38" s="19">
        <v>968</v>
      </c>
      <c r="H38" s="19"/>
      <c r="I38" s="19"/>
      <c r="J38" s="19"/>
      <c r="K38" s="19"/>
      <c r="L38" s="19"/>
      <c r="M38" s="23">
        <f>SUM(Tabla2[[#This Row],[01. Alcaldía]:[11. Salud pública y seguridad ciudadana]])</f>
        <v>968</v>
      </c>
    </row>
    <row r="39" spans="1:13" x14ac:dyDescent="0.25">
      <c r="A39" s="66" t="s">
        <v>97</v>
      </c>
      <c r="B39" s="19"/>
      <c r="C39" s="19"/>
      <c r="D39" s="19"/>
      <c r="E39" s="19"/>
      <c r="F39" s="19"/>
      <c r="G39" s="19"/>
      <c r="H39" s="19"/>
      <c r="I39" s="19"/>
      <c r="J39" s="19"/>
      <c r="K39" s="19">
        <v>550.54999999999995</v>
      </c>
      <c r="L39" s="19">
        <v>3766.93</v>
      </c>
      <c r="M39" s="23">
        <f>SUM(Tabla2[[#This Row],[01. Alcaldía]:[11. Salud pública y seguridad ciudadana]])</f>
        <v>4317.4799999999996</v>
      </c>
    </row>
    <row r="40" spans="1:13" x14ac:dyDescent="0.25">
      <c r="A40" s="66" t="s">
        <v>95</v>
      </c>
      <c r="B40" s="19"/>
      <c r="C40" s="19"/>
      <c r="D40" s="19">
        <v>435.6</v>
      </c>
      <c r="E40" s="19"/>
      <c r="F40" s="19">
        <v>3025</v>
      </c>
      <c r="G40" s="19"/>
      <c r="H40" s="19"/>
      <c r="I40" s="19"/>
      <c r="J40" s="19"/>
      <c r="K40" s="19">
        <v>7187.4</v>
      </c>
      <c r="L40" s="19"/>
      <c r="M40" s="23">
        <f>SUM(Tabla2[[#This Row],[01. Alcaldía]:[11. Salud pública y seguridad ciudadana]])</f>
        <v>10648</v>
      </c>
    </row>
    <row r="41" spans="1:13" x14ac:dyDescent="0.25">
      <c r="A41" s="66" t="s">
        <v>727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2120</v>
      </c>
      <c r="M41" s="23">
        <f>SUM(Tabla2[[#This Row],[01. Alcaldía]:[11. Salud pública y seguridad ciudadana]])</f>
        <v>2120</v>
      </c>
    </row>
    <row r="42" spans="1:13" x14ac:dyDescent="0.25">
      <c r="A42" s="66" t="s">
        <v>329</v>
      </c>
      <c r="B42" s="19"/>
      <c r="C42" s="19"/>
      <c r="D42" s="19"/>
      <c r="E42" s="19"/>
      <c r="F42" s="19"/>
      <c r="G42" s="19"/>
      <c r="H42" s="19"/>
      <c r="I42" s="19"/>
      <c r="J42" s="19"/>
      <c r="K42" s="19">
        <v>8808.7999999999993</v>
      </c>
      <c r="L42" s="19"/>
      <c r="M42" s="23">
        <f>SUM(Tabla2[[#This Row],[01. Alcaldía]:[11. Salud pública y seguridad ciudadana]])</f>
        <v>8808.7999999999993</v>
      </c>
    </row>
    <row r="43" spans="1:13" x14ac:dyDescent="0.25">
      <c r="A43" s="66" t="s">
        <v>729</v>
      </c>
      <c r="B43" s="19"/>
      <c r="C43" s="19"/>
      <c r="D43" s="19"/>
      <c r="E43" s="19"/>
      <c r="F43" s="19"/>
      <c r="G43" s="19">
        <v>462</v>
      </c>
      <c r="H43" s="19"/>
      <c r="I43" s="19"/>
      <c r="J43" s="19"/>
      <c r="K43" s="19"/>
      <c r="L43" s="19"/>
      <c r="M43" s="23">
        <f>SUM(Tabla2[[#This Row],[01. Alcaldía]:[11. Salud pública y seguridad ciudadana]])</f>
        <v>462</v>
      </c>
    </row>
    <row r="44" spans="1:13" x14ac:dyDescent="0.25">
      <c r="A44" s="66" t="s">
        <v>352</v>
      </c>
      <c r="B44" s="19"/>
      <c r="C44" s="19"/>
      <c r="D44" s="19"/>
      <c r="E44" s="19"/>
      <c r="F44" s="19"/>
      <c r="G44" s="19"/>
      <c r="H44" s="19"/>
      <c r="I44" s="19">
        <v>2904</v>
      </c>
      <c r="J44" s="19"/>
      <c r="K44" s="19"/>
      <c r="L44" s="19"/>
      <c r="M44" s="23">
        <f>SUM(Tabla2[[#This Row],[01. Alcaldía]:[11. Salud pública y seguridad ciudadana]])</f>
        <v>2904</v>
      </c>
    </row>
    <row r="45" spans="1:13" x14ac:dyDescent="0.25">
      <c r="A45" s="66" t="s">
        <v>39</v>
      </c>
      <c r="B45" s="19"/>
      <c r="C45" s="19"/>
      <c r="D45" s="19"/>
      <c r="E45" s="19"/>
      <c r="F45" s="19"/>
      <c r="G45" s="19"/>
      <c r="H45" s="19"/>
      <c r="I45" s="19"/>
      <c r="J45" s="19"/>
      <c r="K45" s="19">
        <v>1500</v>
      </c>
      <c r="L45" s="19"/>
      <c r="M45" s="23">
        <f>SUM(Tabla2[[#This Row],[01. Alcaldía]:[11. Salud pública y seguridad ciudadana]])</f>
        <v>1500</v>
      </c>
    </row>
    <row r="46" spans="1:13" x14ac:dyDescent="0.25">
      <c r="A46" s="66" t="s">
        <v>956</v>
      </c>
      <c r="B46" s="19">
        <v>4840</v>
      </c>
      <c r="C46" s="19"/>
      <c r="D46" s="19"/>
      <c r="E46" s="19"/>
      <c r="F46" s="19"/>
      <c r="G46" s="19">
        <v>3010</v>
      </c>
      <c r="H46" s="19"/>
      <c r="I46" s="19"/>
      <c r="J46" s="19"/>
      <c r="K46" s="19"/>
      <c r="L46" s="19"/>
      <c r="M46" s="23">
        <f>SUM(Tabla2[[#This Row],[01. Alcaldía]:[11. Salud pública y seguridad ciudadana]])</f>
        <v>7850</v>
      </c>
    </row>
    <row r="47" spans="1:13" x14ac:dyDescent="0.25">
      <c r="A47" s="66" t="s">
        <v>330</v>
      </c>
      <c r="B47" s="19"/>
      <c r="C47" s="19"/>
      <c r="D47" s="19">
        <v>1972.3</v>
      </c>
      <c r="E47" s="19"/>
      <c r="F47" s="19"/>
      <c r="G47" s="19">
        <v>3630</v>
      </c>
      <c r="H47" s="19"/>
      <c r="I47" s="19"/>
      <c r="J47" s="19"/>
      <c r="K47" s="19">
        <v>137.88</v>
      </c>
      <c r="L47" s="19"/>
      <c r="M47" s="23">
        <f>SUM(Tabla2[[#This Row],[01. Alcaldía]:[11. Salud pública y seguridad ciudadana]])</f>
        <v>5740.18</v>
      </c>
    </row>
    <row r="48" spans="1:13" x14ac:dyDescent="0.25">
      <c r="A48" s="66" t="s">
        <v>730</v>
      </c>
      <c r="B48" s="19"/>
      <c r="C48" s="19"/>
      <c r="D48" s="19"/>
      <c r="E48" s="19"/>
      <c r="F48" s="19"/>
      <c r="G48" s="19"/>
      <c r="H48" s="19"/>
      <c r="I48" s="19"/>
      <c r="J48" s="19">
        <v>1815</v>
      </c>
      <c r="K48" s="19"/>
      <c r="L48" s="19"/>
      <c r="M48" s="23">
        <f>SUM(Tabla2[[#This Row],[01. Alcaldía]:[11. Salud pública y seguridad ciudadana]])</f>
        <v>1815</v>
      </c>
    </row>
    <row r="49" spans="1:13" x14ac:dyDescent="0.25">
      <c r="A49" s="66" t="s">
        <v>934</v>
      </c>
      <c r="B49" s="19"/>
      <c r="C49" s="19"/>
      <c r="D49" s="19"/>
      <c r="E49" s="19"/>
      <c r="F49" s="19"/>
      <c r="G49" s="19"/>
      <c r="H49" s="19"/>
      <c r="I49" s="19"/>
      <c r="J49" s="19"/>
      <c r="K49" s="19">
        <v>1331</v>
      </c>
      <c r="L49" s="19"/>
      <c r="M49" s="23">
        <f>SUM(Tabla2[[#This Row],[01. Alcaldía]:[11. Salud pública y seguridad ciudadana]])</f>
        <v>1331</v>
      </c>
    </row>
    <row r="50" spans="1:13" x14ac:dyDescent="0.25">
      <c r="A50" s="66" t="s">
        <v>2254</v>
      </c>
      <c r="B50" s="19"/>
      <c r="C50" s="19"/>
      <c r="D50" s="19"/>
      <c r="E50" s="19"/>
      <c r="F50" s="19"/>
      <c r="G50" s="19">
        <v>1741.19</v>
      </c>
      <c r="H50" s="19"/>
      <c r="I50" s="19"/>
      <c r="J50" s="19"/>
      <c r="K50" s="19"/>
      <c r="L50" s="19"/>
      <c r="M50" s="23">
        <f>SUM(Tabla2[[#This Row],[01. Alcaldía]:[11. Salud pública y seguridad ciudadana]])</f>
        <v>1741.19</v>
      </c>
    </row>
    <row r="51" spans="1:13" x14ac:dyDescent="0.25">
      <c r="A51" s="66" t="s">
        <v>83</v>
      </c>
      <c r="B51" s="19"/>
      <c r="C51" s="19"/>
      <c r="D51" s="19"/>
      <c r="E51" s="19"/>
      <c r="F51" s="19"/>
      <c r="G51" s="19"/>
      <c r="H51" s="19"/>
      <c r="I51" s="19"/>
      <c r="J51" s="19"/>
      <c r="K51" s="19">
        <v>300.39</v>
      </c>
      <c r="L51" s="19"/>
      <c r="M51" s="23">
        <f>SUM(Tabla2[[#This Row],[01. Alcaldía]:[11. Salud pública y seguridad ciudadana]])</f>
        <v>300.39</v>
      </c>
    </row>
    <row r="52" spans="1:13" x14ac:dyDescent="0.25">
      <c r="A52" s="66" t="s">
        <v>1026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370.87</v>
      </c>
      <c r="M52" s="23">
        <f>SUM(Tabla2[[#This Row],[01. Alcaldía]:[11. Salud pública y seguridad ciudadana]])</f>
        <v>370.87</v>
      </c>
    </row>
    <row r="53" spans="1:13" x14ac:dyDescent="0.25">
      <c r="A53" s="66" t="s">
        <v>650</v>
      </c>
      <c r="B53" s="19"/>
      <c r="C53" s="19"/>
      <c r="D53" s="19"/>
      <c r="E53" s="19"/>
      <c r="F53" s="19"/>
      <c r="G53" s="19">
        <v>5263.5</v>
      </c>
      <c r="H53" s="19"/>
      <c r="I53" s="19"/>
      <c r="J53" s="19"/>
      <c r="K53" s="19"/>
      <c r="L53" s="19"/>
      <c r="M53" s="23">
        <f>SUM(Tabla2[[#This Row],[01. Alcaldía]:[11. Salud pública y seguridad ciudadana]])</f>
        <v>5263.5</v>
      </c>
    </row>
    <row r="54" spans="1:13" x14ac:dyDescent="0.25">
      <c r="A54" s="66" t="s">
        <v>1081</v>
      </c>
      <c r="B54" s="19"/>
      <c r="C54" s="19"/>
      <c r="D54" s="19"/>
      <c r="E54" s="19"/>
      <c r="F54" s="19"/>
      <c r="G54" s="19"/>
      <c r="H54" s="19">
        <v>14096.5</v>
      </c>
      <c r="I54" s="19"/>
      <c r="J54" s="19"/>
      <c r="K54" s="19"/>
      <c r="L54" s="19"/>
      <c r="M54" s="23">
        <f>SUM(Tabla2[[#This Row],[01. Alcaldía]:[11. Salud pública y seguridad ciudadana]])</f>
        <v>14096.5</v>
      </c>
    </row>
    <row r="55" spans="1:13" x14ac:dyDescent="0.25">
      <c r="A55" s="66" t="s">
        <v>292</v>
      </c>
      <c r="B55" s="19">
        <v>7253.95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3">
        <f>SUM(Tabla2[[#This Row],[01. Alcaldía]:[11. Salud pública y seguridad ciudadana]])</f>
        <v>7253.95</v>
      </c>
    </row>
    <row r="56" spans="1:13" x14ac:dyDescent="0.25">
      <c r="A56" s="66" t="s">
        <v>94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>
        <v>5846.72</v>
      </c>
      <c r="M56" s="23">
        <f>SUM(Tabla2[[#This Row],[01. Alcaldía]:[11. Salud pública y seguridad ciudadana]])</f>
        <v>5846.72</v>
      </c>
    </row>
    <row r="57" spans="1:13" x14ac:dyDescent="0.25">
      <c r="A57" s="66" t="s">
        <v>1092</v>
      </c>
      <c r="B57" s="19"/>
      <c r="C57" s="19"/>
      <c r="D57" s="19"/>
      <c r="E57" s="19"/>
      <c r="F57" s="19"/>
      <c r="G57" s="19">
        <v>2960</v>
      </c>
      <c r="H57" s="19"/>
      <c r="I57" s="19"/>
      <c r="J57" s="19"/>
      <c r="K57" s="19"/>
      <c r="L57" s="19"/>
      <c r="M57" s="23">
        <f>SUM(Tabla2[[#This Row],[01. Alcaldía]:[11. Salud pública y seguridad ciudadana]])</f>
        <v>2960</v>
      </c>
    </row>
    <row r="58" spans="1:13" x14ac:dyDescent="0.25">
      <c r="A58" s="66" t="s">
        <v>92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>
        <v>121</v>
      </c>
      <c r="M58" s="23">
        <f>SUM(Tabla2[[#This Row],[01. Alcaldía]:[11. Salud pública y seguridad ciudadana]])</f>
        <v>121</v>
      </c>
    </row>
    <row r="59" spans="1:13" x14ac:dyDescent="0.25">
      <c r="A59" s="66" t="s">
        <v>16</v>
      </c>
      <c r="B59" s="19">
        <v>7126.9</v>
      </c>
      <c r="C59" s="19"/>
      <c r="D59" s="19"/>
      <c r="E59" s="19"/>
      <c r="F59" s="19"/>
      <c r="G59" s="19">
        <v>215</v>
      </c>
      <c r="H59" s="19"/>
      <c r="I59" s="19"/>
      <c r="J59" s="19"/>
      <c r="K59" s="19"/>
      <c r="L59" s="19"/>
      <c r="M59" s="23">
        <f>SUM(Tabla2[[#This Row],[01. Alcaldía]:[11. Salud pública y seguridad ciudadana]])</f>
        <v>7341.9</v>
      </c>
    </row>
    <row r="60" spans="1:13" x14ac:dyDescent="0.25">
      <c r="A60" s="66" t="s">
        <v>1137</v>
      </c>
      <c r="B60" s="19">
        <v>477.72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3">
        <f>SUM(Tabla2[[#This Row],[01. Alcaldía]:[11. Salud pública y seguridad ciudadana]])</f>
        <v>477.72</v>
      </c>
    </row>
    <row r="61" spans="1:13" x14ac:dyDescent="0.25">
      <c r="A61" s="66" t="s">
        <v>660</v>
      </c>
      <c r="B61" s="19"/>
      <c r="C61" s="19"/>
      <c r="D61" s="19"/>
      <c r="E61" s="19"/>
      <c r="F61" s="19"/>
      <c r="G61" s="19">
        <v>10195.780000000002</v>
      </c>
      <c r="H61" s="19"/>
      <c r="I61" s="19"/>
      <c r="J61" s="19"/>
      <c r="K61" s="19"/>
      <c r="L61" s="19"/>
      <c r="M61" s="23">
        <f>SUM(Tabla2[[#This Row],[01. Alcaldía]:[11. Salud pública y seguridad ciudadana]])</f>
        <v>10195.780000000002</v>
      </c>
    </row>
    <row r="62" spans="1:13" x14ac:dyDescent="0.25">
      <c r="A62" s="66" t="s">
        <v>763</v>
      </c>
      <c r="B62" s="19"/>
      <c r="C62" s="19"/>
      <c r="D62" s="19"/>
      <c r="E62" s="19">
        <v>9982.5</v>
      </c>
      <c r="F62" s="19"/>
      <c r="G62" s="19"/>
      <c r="H62" s="19"/>
      <c r="I62" s="19"/>
      <c r="J62" s="19"/>
      <c r="K62" s="19"/>
      <c r="L62" s="19"/>
      <c r="M62" s="23">
        <f>SUM(Tabla2[[#This Row],[01. Alcaldía]:[11. Salud pública y seguridad ciudadana]])</f>
        <v>9982.5</v>
      </c>
    </row>
    <row r="63" spans="1:13" x14ac:dyDescent="0.25">
      <c r="A63" s="66" t="s">
        <v>17</v>
      </c>
      <c r="B63" s="19">
        <v>13310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3">
        <f>SUM(Tabla2[[#This Row],[01. Alcaldía]:[11. Salud pública y seguridad ciudadana]])</f>
        <v>13310</v>
      </c>
    </row>
    <row r="64" spans="1:13" x14ac:dyDescent="0.25">
      <c r="A64" s="66" t="s">
        <v>999</v>
      </c>
      <c r="B64" s="19"/>
      <c r="C64" s="19"/>
      <c r="D64" s="19"/>
      <c r="E64" s="19"/>
      <c r="F64" s="19"/>
      <c r="G64" s="19"/>
      <c r="H64" s="19"/>
      <c r="I64" s="19"/>
      <c r="J64" s="19">
        <v>1646.33</v>
      </c>
      <c r="K64" s="19"/>
      <c r="L64" s="19"/>
      <c r="M64" s="23">
        <f>SUM(Tabla2[[#This Row],[01. Alcaldía]:[11. Salud pública y seguridad ciudadana]])</f>
        <v>1646.33</v>
      </c>
    </row>
    <row r="65" spans="1:13" x14ac:dyDescent="0.25">
      <c r="A65" s="66" t="s">
        <v>807</v>
      </c>
      <c r="B65" s="19"/>
      <c r="C65" s="19"/>
      <c r="D65" s="19"/>
      <c r="E65" s="19"/>
      <c r="F65" s="19"/>
      <c r="G65" s="19"/>
      <c r="H65" s="19"/>
      <c r="I65" s="19"/>
      <c r="J65" s="19"/>
      <c r="K65" s="19">
        <v>217.8</v>
      </c>
      <c r="L65" s="19"/>
      <c r="M65" s="23">
        <f>SUM(Tabla2[[#This Row],[01. Alcaldía]:[11. Salud pública y seguridad ciudadana]])</f>
        <v>217.8</v>
      </c>
    </row>
    <row r="66" spans="1:13" x14ac:dyDescent="0.25">
      <c r="A66" s="66" t="s">
        <v>21</v>
      </c>
      <c r="B66" s="19"/>
      <c r="C66" s="19"/>
      <c r="D66" s="19">
        <v>2178</v>
      </c>
      <c r="E66" s="19"/>
      <c r="F66" s="19"/>
      <c r="G66" s="19"/>
      <c r="H66" s="19"/>
      <c r="I66" s="19"/>
      <c r="J66" s="19"/>
      <c r="K66" s="19"/>
      <c r="L66" s="19"/>
      <c r="M66" s="23">
        <f>SUM(Tabla2[[#This Row],[01. Alcaldía]:[11. Salud pública y seguridad ciudadana]])</f>
        <v>2178</v>
      </c>
    </row>
    <row r="67" spans="1:13" x14ac:dyDescent="0.25">
      <c r="A67" s="66" t="s">
        <v>75</v>
      </c>
      <c r="B67" s="19">
        <v>18.149999999999999</v>
      </c>
      <c r="C67" s="19"/>
      <c r="D67" s="19"/>
      <c r="E67" s="19"/>
      <c r="F67" s="19"/>
      <c r="G67" s="19"/>
      <c r="H67" s="19">
        <v>12.04</v>
      </c>
      <c r="I67" s="19"/>
      <c r="J67" s="19"/>
      <c r="K67" s="19"/>
      <c r="L67" s="19"/>
      <c r="M67" s="23">
        <f>SUM(Tabla2[[#This Row],[01. Alcaldía]:[11. Salud pública y seguridad ciudadana]])</f>
        <v>30.189999999999998</v>
      </c>
    </row>
    <row r="68" spans="1:13" x14ac:dyDescent="0.25">
      <c r="A68" s="66" t="s">
        <v>895</v>
      </c>
      <c r="B68" s="19"/>
      <c r="C68" s="19"/>
      <c r="D68" s="19"/>
      <c r="E68" s="19"/>
      <c r="F68" s="19"/>
      <c r="G68" s="19"/>
      <c r="H68" s="19"/>
      <c r="I68" s="19">
        <v>88.88</v>
      </c>
      <c r="J68" s="19"/>
      <c r="K68" s="19"/>
      <c r="L68" s="19"/>
      <c r="M68" s="23">
        <f>SUM(Tabla2[[#This Row],[01. Alcaldía]:[11. Salud pública y seguridad ciudadana]])</f>
        <v>88.88</v>
      </c>
    </row>
    <row r="69" spans="1:13" x14ac:dyDescent="0.25">
      <c r="A69" s="66" t="s">
        <v>332</v>
      </c>
      <c r="B69" s="19"/>
      <c r="C69" s="19"/>
      <c r="D69" s="19">
        <v>275.08999999999997</v>
      </c>
      <c r="E69" s="19"/>
      <c r="F69" s="19"/>
      <c r="G69" s="19"/>
      <c r="H69" s="19"/>
      <c r="I69" s="19"/>
      <c r="J69" s="19"/>
      <c r="K69" s="19"/>
      <c r="L69" s="19"/>
      <c r="M69" s="23">
        <f>SUM(Tabla2[[#This Row],[01. Alcaldía]:[11. Salud pública y seguridad ciudadana]])</f>
        <v>275.08999999999997</v>
      </c>
    </row>
    <row r="70" spans="1:13" x14ac:dyDescent="0.25">
      <c r="A70" s="66" t="s">
        <v>333</v>
      </c>
      <c r="B70" s="19"/>
      <c r="C70" s="19"/>
      <c r="D70" s="19"/>
      <c r="E70" s="19"/>
      <c r="F70" s="19"/>
      <c r="G70" s="19">
        <v>1573.9099999999999</v>
      </c>
      <c r="H70" s="19"/>
      <c r="I70" s="19"/>
      <c r="J70" s="19"/>
      <c r="K70" s="19"/>
      <c r="L70" s="19">
        <v>2000</v>
      </c>
      <c r="M70" s="23">
        <f>SUM(Tabla2[[#This Row],[01. Alcaldía]:[11. Salud pública y seguridad ciudadana]])</f>
        <v>3573.91</v>
      </c>
    </row>
    <row r="71" spans="1:13" x14ac:dyDescent="0.25">
      <c r="A71" s="66" t="s">
        <v>671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>
        <v>1863.4</v>
      </c>
      <c r="M71" s="23">
        <f>SUM(Tabla2[[#This Row],[01. Alcaldía]:[11. Salud pública y seguridad ciudadana]])</f>
        <v>1863.4</v>
      </c>
    </row>
    <row r="72" spans="1:13" x14ac:dyDescent="0.25">
      <c r="A72" s="66" t="s">
        <v>62</v>
      </c>
      <c r="B72" s="19"/>
      <c r="C72" s="19">
        <v>12974.44</v>
      </c>
      <c r="D72" s="19"/>
      <c r="E72" s="19"/>
      <c r="F72" s="19"/>
      <c r="G72" s="19">
        <v>587.46</v>
      </c>
      <c r="H72" s="19"/>
      <c r="I72" s="19"/>
      <c r="J72" s="19">
        <v>74.709999999999994</v>
      </c>
      <c r="K72" s="19"/>
      <c r="L72" s="19"/>
      <c r="M72" s="23">
        <f>SUM(Tabla2[[#This Row],[01. Alcaldía]:[11. Salud pública y seguridad ciudadana]])</f>
        <v>13636.61</v>
      </c>
    </row>
    <row r="73" spans="1:13" x14ac:dyDescent="0.25">
      <c r="A73" s="66" t="s">
        <v>377</v>
      </c>
      <c r="B73" s="19"/>
      <c r="C73" s="19"/>
      <c r="D73" s="19"/>
      <c r="E73" s="19"/>
      <c r="F73" s="19"/>
      <c r="G73" s="19"/>
      <c r="H73" s="19">
        <v>1815</v>
      </c>
      <c r="I73" s="19"/>
      <c r="J73" s="19"/>
      <c r="K73" s="19"/>
      <c r="L73" s="19"/>
      <c r="M73" s="23">
        <f>SUM(Tabla2[[#This Row],[01. Alcaldía]:[11. Salud pública y seguridad ciudadana]])</f>
        <v>1815</v>
      </c>
    </row>
    <row r="74" spans="1:13" x14ac:dyDescent="0.25">
      <c r="A74" s="66" t="s">
        <v>69</v>
      </c>
      <c r="B74" s="19"/>
      <c r="C74" s="19"/>
      <c r="D74" s="19"/>
      <c r="E74" s="19"/>
      <c r="F74" s="19"/>
      <c r="G74" s="19">
        <v>0</v>
      </c>
      <c r="H74" s="19"/>
      <c r="I74" s="19"/>
      <c r="J74" s="19">
        <v>2783</v>
      </c>
      <c r="K74" s="19"/>
      <c r="L74" s="19"/>
      <c r="M74" s="23">
        <f>SUM(Tabla2[[#This Row],[01. Alcaldía]:[11. Salud pública y seguridad ciudadana]])</f>
        <v>2783</v>
      </c>
    </row>
    <row r="75" spans="1:13" x14ac:dyDescent="0.25">
      <c r="A75" s="66" t="s">
        <v>286</v>
      </c>
      <c r="B75" s="19"/>
      <c r="C75" s="19"/>
      <c r="D75" s="19"/>
      <c r="E75" s="19"/>
      <c r="F75" s="19"/>
      <c r="G75" s="19">
        <v>4101.8999999999996</v>
      </c>
      <c r="H75" s="19"/>
      <c r="I75" s="19"/>
      <c r="J75" s="19">
        <v>877.25</v>
      </c>
      <c r="K75" s="19"/>
      <c r="L75" s="19"/>
      <c r="M75" s="23">
        <f>SUM(Tabla2[[#This Row],[01. Alcaldía]:[11. Salud pública y seguridad ciudadana]])</f>
        <v>4979.1499999999996</v>
      </c>
    </row>
    <row r="76" spans="1:13" x14ac:dyDescent="0.25">
      <c r="A76" s="66" t="s">
        <v>686</v>
      </c>
      <c r="B76" s="19"/>
      <c r="C76" s="19"/>
      <c r="D76" s="19"/>
      <c r="E76" s="19"/>
      <c r="F76" s="19"/>
      <c r="G76" s="19"/>
      <c r="H76" s="19"/>
      <c r="I76" s="19"/>
      <c r="J76" s="19"/>
      <c r="K76" s="19">
        <v>2880</v>
      </c>
      <c r="L76" s="19"/>
      <c r="M76" s="23">
        <f>SUM(Tabla2[[#This Row],[01. Alcaldía]:[11. Salud pública y seguridad ciudadana]])</f>
        <v>2880</v>
      </c>
    </row>
    <row r="77" spans="1:13" x14ac:dyDescent="0.25">
      <c r="A77" s="66" t="s">
        <v>363</v>
      </c>
      <c r="B77" s="19"/>
      <c r="C77" s="19"/>
      <c r="D77" s="19"/>
      <c r="E77" s="19"/>
      <c r="F77" s="19"/>
      <c r="G77" s="19"/>
      <c r="H77" s="19"/>
      <c r="I77" s="19"/>
      <c r="J77" s="19"/>
      <c r="K77" s="19">
        <v>600</v>
      </c>
      <c r="L77" s="19"/>
      <c r="M77" s="23">
        <f>SUM(Tabla2[[#This Row],[01. Alcaldía]:[11. Salud pública y seguridad ciudadana]])</f>
        <v>600</v>
      </c>
    </row>
    <row r="78" spans="1:13" x14ac:dyDescent="0.25">
      <c r="A78" s="66" t="s">
        <v>690</v>
      </c>
      <c r="B78" s="19"/>
      <c r="C78" s="19"/>
      <c r="D78" s="19"/>
      <c r="E78" s="19"/>
      <c r="F78" s="19"/>
      <c r="G78" s="19"/>
      <c r="H78" s="19"/>
      <c r="I78" s="19"/>
      <c r="J78" s="19"/>
      <c r="K78" s="19">
        <v>5400</v>
      </c>
      <c r="L78" s="19"/>
      <c r="M78" s="23">
        <f>SUM(Tabla2[[#This Row],[01. Alcaldía]:[11. Salud pública y seguridad ciudadana]])</f>
        <v>5400</v>
      </c>
    </row>
    <row r="79" spans="1:13" x14ac:dyDescent="0.25">
      <c r="A79" s="66" t="s">
        <v>2118</v>
      </c>
      <c r="B79" s="19"/>
      <c r="C79" s="19"/>
      <c r="D79" s="19"/>
      <c r="E79" s="19"/>
      <c r="F79" s="19"/>
      <c r="G79" s="19"/>
      <c r="H79" s="19">
        <v>2424.84</v>
      </c>
      <c r="I79" s="19"/>
      <c r="J79" s="19"/>
      <c r="K79" s="19"/>
      <c r="L79" s="19"/>
      <c r="M79" s="23">
        <f>SUM(Tabla2[[#This Row],[01. Alcaldía]:[11. Salud pública y seguridad ciudadana]])</f>
        <v>2424.84</v>
      </c>
    </row>
    <row r="80" spans="1:13" x14ac:dyDescent="0.25">
      <c r="A80" s="66" t="s">
        <v>692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>
        <v>199.1</v>
      </c>
      <c r="M80" s="23">
        <f>SUM(Tabla2[[#This Row],[01. Alcaldía]:[11. Salud pública y seguridad ciudadana]])</f>
        <v>199.1</v>
      </c>
    </row>
    <row r="81" spans="1:13" x14ac:dyDescent="0.25">
      <c r="A81" s="66" t="s">
        <v>1059</v>
      </c>
      <c r="B81" s="19"/>
      <c r="C81" s="19"/>
      <c r="D81" s="19"/>
      <c r="E81" s="19"/>
      <c r="F81" s="19"/>
      <c r="G81" s="19"/>
      <c r="H81" s="19"/>
      <c r="I81" s="19"/>
      <c r="J81" s="19"/>
      <c r="K81" s="19">
        <v>4091.67</v>
      </c>
      <c r="L81" s="19"/>
      <c r="M81" s="23">
        <f>SUM(Tabla2[[#This Row],[01. Alcaldía]:[11. Salud pública y seguridad ciudadana]])</f>
        <v>4091.67</v>
      </c>
    </row>
    <row r="82" spans="1:13" x14ac:dyDescent="0.25">
      <c r="A82" s="66" t="s">
        <v>368</v>
      </c>
      <c r="B82" s="19">
        <v>1742.27</v>
      </c>
      <c r="C82" s="19">
        <v>1041.1300000000001</v>
      </c>
      <c r="D82" s="19"/>
      <c r="E82" s="19"/>
      <c r="F82" s="19"/>
      <c r="G82" s="19"/>
      <c r="H82" s="19"/>
      <c r="I82" s="19"/>
      <c r="J82" s="19"/>
      <c r="K82" s="19"/>
      <c r="L82" s="19"/>
      <c r="M82" s="23">
        <f>SUM(Tabla2[[#This Row],[01. Alcaldía]:[11. Salud pública y seguridad ciudadana]])</f>
        <v>2783.4</v>
      </c>
    </row>
    <row r="83" spans="1:13" x14ac:dyDescent="0.25">
      <c r="A83" s="66" t="s">
        <v>22</v>
      </c>
      <c r="B83" s="19">
        <v>19558.560000000001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3">
        <f>SUM(Tabla2[[#This Row],[01. Alcaldía]:[11. Salud pública y seguridad ciudadana]])</f>
        <v>19558.560000000001</v>
      </c>
    </row>
    <row r="84" spans="1:13" x14ac:dyDescent="0.25">
      <c r="A84" s="66" t="s">
        <v>36</v>
      </c>
      <c r="B84" s="19"/>
      <c r="C84" s="19"/>
      <c r="D84" s="19">
        <v>990</v>
      </c>
      <c r="E84" s="19"/>
      <c r="F84" s="19"/>
      <c r="G84" s="19"/>
      <c r="H84" s="19"/>
      <c r="I84" s="19"/>
      <c r="J84" s="19"/>
      <c r="K84" s="19"/>
      <c r="L84" s="19"/>
      <c r="M84" s="23">
        <f>SUM(Tabla2[[#This Row],[01. Alcaldía]:[11. Salud pública y seguridad ciudadana]])</f>
        <v>990</v>
      </c>
    </row>
    <row r="85" spans="1:13" x14ac:dyDescent="0.25">
      <c r="A85" s="66" t="s">
        <v>1001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>
        <v>2096.5</v>
      </c>
      <c r="M85" s="23">
        <f>SUM(Tabla2[[#This Row],[01. Alcaldía]:[11. Salud pública y seguridad ciudadana]])</f>
        <v>2096.5</v>
      </c>
    </row>
    <row r="86" spans="1:13" x14ac:dyDescent="0.25">
      <c r="A86" s="66" t="s">
        <v>1119</v>
      </c>
      <c r="B86" s="19"/>
      <c r="C86" s="19"/>
      <c r="D86" s="19"/>
      <c r="E86" s="19"/>
      <c r="F86" s="19"/>
      <c r="G86" s="19"/>
      <c r="H86" s="19"/>
      <c r="I86" s="19"/>
      <c r="J86" s="19">
        <v>9698</v>
      </c>
      <c r="K86" s="19"/>
      <c r="L86" s="19"/>
      <c r="M86" s="23">
        <f>SUM(Tabla2[[#This Row],[01. Alcaldía]:[11. Salud pública y seguridad ciudadana]])</f>
        <v>9698</v>
      </c>
    </row>
    <row r="87" spans="1:13" x14ac:dyDescent="0.25">
      <c r="A87" s="66" t="s">
        <v>373</v>
      </c>
      <c r="B87" s="19"/>
      <c r="C87" s="19"/>
      <c r="D87" s="19"/>
      <c r="E87" s="19"/>
      <c r="F87" s="19"/>
      <c r="G87" s="19"/>
      <c r="H87" s="19"/>
      <c r="I87" s="19"/>
      <c r="J87" s="19"/>
      <c r="K87" s="19">
        <v>3872</v>
      </c>
      <c r="L87" s="19"/>
      <c r="M87" s="23">
        <f>SUM(Tabla2[[#This Row],[01. Alcaldía]:[11. Salud pública y seguridad ciudadana]])</f>
        <v>3872</v>
      </c>
    </row>
    <row r="88" spans="1:13" x14ac:dyDescent="0.25">
      <c r="A88" s="66" t="s">
        <v>353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>
        <v>17997.830000000002</v>
      </c>
      <c r="M88" s="23">
        <f>SUM(Tabla2[[#This Row],[01. Alcaldía]:[11. Salud pública y seguridad ciudadana]])</f>
        <v>17997.830000000002</v>
      </c>
    </row>
    <row r="89" spans="1:13" x14ac:dyDescent="0.25">
      <c r="A89" s="66" t="s">
        <v>2894</v>
      </c>
      <c r="B89" s="19"/>
      <c r="C89" s="19"/>
      <c r="D89" s="19"/>
      <c r="E89" s="19"/>
      <c r="F89" s="19">
        <v>17605.5</v>
      </c>
      <c r="G89" s="19"/>
      <c r="H89" s="19"/>
      <c r="I89" s="19"/>
      <c r="J89" s="19"/>
      <c r="K89" s="19"/>
      <c r="L89" s="19"/>
      <c r="M89" s="23">
        <f>SUM(Tabla2[[#This Row],[01. Alcaldía]:[11. Salud pública y seguridad ciudadana]])</f>
        <v>17605.5</v>
      </c>
    </row>
    <row r="90" spans="1:13" x14ac:dyDescent="0.25">
      <c r="A90" s="66" t="s">
        <v>701</v>
      </c>
      <c r="B90" s="19">
        <v>1815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3">
        <f>SUM(Tabla2[[#This Row],[01. Alcaldía]:[11. Salud pública y seguridad ciudadana]])</f>
        <v>1815</v>
      </c>
    </row>
    <row r="91" spans="1:13" x14ac:dyDescent="0.25">
      <c r="A91" s="66" t="s">
        <v>77</v>
      </c>
      <c r="B91" s="19">
        <v>501.59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3">
        <f>SUM(Tabla2[[#This Row],[01. Alcaldía]:[11. Salud pública y seguridad ciudadana]])</f>
        <v>501.59</v>
      </c>
    </row>
    <row r="92" spans="1:13" x14ac:dyDescent="0.25">
      <c r="A92" s="66" t="s">
        <v>704</v>
      </c>
      <c r="B92" s="19">
        <v>1040.5999999999999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3">
        <f>SUM(Tabla2[[#This Row],[01. Alcaldía]:[11. Salud pública y seguridad ciudadana]])</f>
        <v>1040.5999999999999</v>
      </c>
    </row>
    <row r="93" spans="1:13" x14ac:dyDescent="0.25">
      <c r="A93" s="66" t="s">
        <v>2087</v>
      </c>
      <c r="B93" s="19"/>
      <c r="C93" s="19"/>
      <c r="D93" s="19"/>
      <c r="E93" s="19"/>
      <c r="F93" s="19"/>
      <c r="G93" s="19"/>
      <c r="H93" s="19"/>
      <c r="I93" s="19"/>
      <c r="J93" s="19"/>
      <c r="K93" s="19">
        <v>1600</v>
      </c>
      <c r="L93" s="19"/>
      <c r="M93" s="23">
        <f>SUM(Tabla2[[#This Row],[01. Alcaldía]:[11. Salud pública y seguridad ciudadana]])</f>
        <v>1600</v>
      </c>
    </row>
    <row r="94" spans="1:13" x14ac:dyDescent="0.25">
      <c r="A94" s="66" t="s">
        <v>709</v>
      </c>
      <c r="B94" s="19"/>
      <c r="C94" s="19"/>
      <c r="D94" s="19"/>
      <c r="E94" s="19"/>
      <c r="F94" s="19"/>
      <c r="G94" s="19"/>
      <c r="H94" s="19">
        <v>3438.82</v>
      </c>
      <c r="I94" s="19"/>
      <c r="J94" s="19"/>
      <c r="K94" s="19"/>
      <c r="L94" s="19">
        <v>2180.42</v>
      </c>
      <c r="M94" s="23">
        <f>SUM(Tabla2[[#This Row],[01. Alcaldía]:[11. Salud pública y seguridad ciudadana]])</f>
        <v>5619.24</v>
      </c>
    </row>
    <row r="95" spans="1:13" x14ac:dyDescent="0.25">
      <c r="A95" s="66" t="s">
        <v>710</v>
      </c>
      <c r="B95" s="19"/>
      <c r="C95" s="19"/>
      <c r="D95" s="19"/>
      <c r="E95" s="19"/>
      <c r="F95" s="19"/>
      <c r="G95" s="19"/>
      <c r="H95" s="19"/>
      <c r="I95" s="19"/>
      <c r="J95" s="19"/>
      <c r="K95" s="19">
        <v>1750</v>
      </c>
      <c r="L95" s="19"/>
      <c r="M95" s="23">
        <f>SUM(Tabla2[[#This Row],[01. Alcaldía]:[11. Salud pública y seguridad ciudadana]])</f>
        <v>1750</v>
      </c>
    </row>
    <row r="96" spans="1:13" x14ac:dyDescent="0.25">
      <c r="A96" s="66" t="s">
        <v>1078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>
        <v>580.79999999999995</v>
      </c>
      <c r="M96" s="23">
        <f>SUM(Tabla2[[#This Row],[01. Alcaldía]:[11. Salud pública y seguridad ciudadana]])</f>
        <v>580.79999999999995</v>
      </c>
    </row>
    <row r="97" spans="1:13" x14ac:dyDescent="0.25">
      <c r="A97" s="66" t="s">
        <v>1128</v>
      </c>
      <c r="B97" s="19"/>
      <c r="C97" s="19"/>
      <c r="D97" s="19"/>
      <c r="E97" s="19"/>
      <c r="F97" s="19"/>
      <c r="G97" s="19"/>
      <c r="H97" s="19"/>
      <c r="I97" s="19"/>
      <c r="J97" s="19"/>
      <c r="K97" s="19">
        <v>6000</v>
      </c>
      <c r="L97" s="19"/>
      <c r="M97" s="23">
        <f>SUM(Tabla2[[#This Row],[01. Alcaldía]:[11. Salud pública y seguridad ciudadana]])</f>
        <v>6000</v>
      </c>
    </row>
    <row r="98" spans="1:13" x14ac:dyDescent="0.25">
      <c r="A98" s="66" t="s">
        <v>713</v>
      </c>
      <c r="B98" s="19"/>
      <c r="C98" s="19"/>
      <c r="D98" s="19"/>
      <c r="E98" s="19"/>
      <c r="F98" s="19">
        <v>3475.12</v>
      </c>
      <c r="G98" s="19"/>
      <c r="H98" s="19"/>
      <c r="I98" s="19">
        <v>145.19999999999999</v>
      </c>
      <c r="J98" s="19"/>
      <c r="K98" s="19"/>
      <c r="L98" s="19"/>
      <c r="M98" s="23">
        <f>SUM(Tabla2[[#This Row],[01. Alcaldía]:[11. Salud pública y seguridad ciudadana]])</f>
        <v>3620.3199999999997</v>
      </c>
    </row>
    <row r="99" spans="1:13" x14ac:dyDescent="0.25">
      <c r="A99" s="66" t="s">
        <v>98</v>
      </c>
      <c r="B99" s="19"/>
      <c r="C99" s="19"/>
      <c r="D99" s="19"/>
      <c r="E99" s="19">
        <v>54.8</v>
      </c>
      <c r="F99" s="19"/>
      <c r="G99" s="19"/>
      <c r="H99" s="19"/>
      <c r="I99" s="19"/>
      <c r="J99" s="19"/>
      <c r="K99" s="19">
        <v>97.5</v>
      </c>
      <c r="L99" s="19"/>
      <c r="M99" s="23">
        <f>SUM(Tabla2[[#This Row],[01. Alcaldía]:[11. Salud pública y seguridad ciudadana]])</f>
        <v>152.30000000000001</v>
      </c>
    </row>
    <row r="100" spans="1:13" x14ac:dyDescent="0.25">
      <c r="A100" s="66" t="s">
        <v>714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>
        <v>145.12</v>
      </c>
      <c r="L100" s="19"/>
      <c r="M100" s="23">
        <f>SUM(Tabla2[[#This Row],[01. Alcaldía]:[11. Salud pública y seguridad ciudadana]])</f>
        <v>145.12</v>
      </c>
    </row>
    <row r="101" spans="1:13" x14ac:dyDescent="0.25">
      <c r="A101" s="66" t="s">
        <v>2197</v>
      </c>
      <c r="B101" s="19"/>
      <c r="C101" s="19"/>
      <c r="D101" s="19"/>
      <c r="E101" s="19"/>
      <c r="F101" s="19"/>
      <c r="G101" s="19"/>
      <c r="H101" s="19"/>
      <c r="I101" s="19"/>
      <c r="J101" s="19">
        <v>14333.66</v>
      </c>
      <c r="K101" s="19"/>
      <c r="L101" s="19"/>
      <c r="M101" s="23">
        <f>SUM(Tabla2[[#This Row],[01. Alcaldía]:[11. Salud pública y seguridad ciudadana]])</f>
        <v>14333.66</v>
      </c>
    </row>
    <row r="102" spans="1:13" x14ac:dyDescent="0.25">
      <c r="A102" s="66" t="s">
        <v>340</v>
      </c>
      <c r="B102" s="19"/>
      <c r="C102" s="19"/>
      <c r="D102" s="19">
        <v>1210</v>
      </c>
      <c r="E102" s="19"/>
      <c r="F102" s="19"/>
      <c r="G102" s="19"/>
      <c r="H102" s="19"/>
      <c r="I102" s="19"/>
      <c r="J102" s="19"/>
      <c r="K102" s="19"/>
      <c r="L102" s="19"/>
      <c r="M102" s="23">
        <f>SUM(Tabla2[[#This Row],[01. Alcaldía]:[11. Salud pública y seguridad ciudadana]])</f>
        <v>1210</v>
      </c>
    </row>
    <row r="103" spans="1:13" x14ac:dyDescent="0.25">
      <c r="A103" s="66" t="s">
        <v>2219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>
        <v>1464.1</v>
      </c>
      <c r="L103" s="19"/>
      <c r="M103" s="23">
        <f>SUM(Tabla2[[#This Row],[01. Alcaldía]:[11. Salud pública y seguridad ciudadana]])</f>
        <v>1464.1</v>
      </c>
    </row>
    <row r="104" spans="1:13" x14ac:dyDescent="0.25">
      <c r="A104" s="66" t="s">
        <v>1053</v>
      </c>
      <c r="B104" s="19"/>
      <c r="C104" s="19"/>
      <c r="D104" s="19"/>
      <c r="E104" s="19"/>
      <c r="F104" s="19">
        <v>586.85</v>
      </c>
      <c r="G104" s="19"/>
      <c r="H104" s="19"/>
      <c r="I104" s="19"/>
      <c r="J104" s="19"/>
      <c r="K104" s="19"/>
      <c r="L104" s="19"/>
      <c r="M104" s="23">
        <f>SUM(Tabla2[[#This Row],[01. Alcaldía]:[11. Salud pública y seguridad ciudadana]])</f>
        <v>586.85</v>
      </c>
    </row>
    <row r="105" spans="1:13" x14ac:dyDescent="0.25">
      <c r="A105" s="66" t="s">
        <v>15</v>
      </c>
      <c r="B105" s="19"/>
      <c r="C105" s="19"/>
      <c r="D105" s="19"/>
      <c r="E105" s="19"/>
      <c r="F105" s="19"/>
      <c r="G105" s="19">
        <v>3520</v>
      </c>
      <c r="H105" s="19"/>
      <c r="I105" s="19"/>
      <c r="J105" s="19"/>
      <c r="K105" s="19"/>
      <c r="L105" s="19"/>
      <c r="M105" s="23">
        <f>SUM(Tabla2[[#This Row],[01. Alcaldía]:[11. Salud pública y seguridad ciudadana]])</f>
        <v>3520</v>
      </c>
    </row>
    <row r="106" spans="1:13" x14ac:dyDescent="0.25">
      <c r="A106" s="66" t="s">
        <v>2375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9">
        <v>2693</v>
      </c>
      <c r="L106" s="19"/>
      <c r="M106" s="23">
        <f>SUM(Tabla2[[#This Row],[01. Alcaldía]:[11. Salud pública y seguridad ciudadana]])</f>
        <v>2693</v>
      </c>
    </row>
    <row r="107" spans="1:13" x14ac:dyDescent="0.25">
      <c r="A107" s="66" t="s">
        <v>2866</v>
      </c>
      <c r="B107" s="19"/>
      <c r="C107" s="19"/>
      <c r="D107" s="19"/>
      <c r="E107" s="19"/>
      <c r="F107" s="19"/>
      <c r="G107" s="19"/>
      <c r="H107" s="19"/>
      <c r="I107" s="19"/>
      <c r="J107" s="19">
        <v>17545</v>
      </c>
      <c r="K107" s="19"/>
      <c r="L107" s="19"/>
      <c r="M107" s="23">
        <f>SUM(Tabla2[[#This Row],[01. Alcaldía]:[11. Salud pública y seguridad ciudadana]])</f>
        <v>17545</v>
      </c>
    </row>
    <row r="108" spans="1:13" x14ac:dyDescent="0.25">
      <c r="A108" s="66" t="s">
        <v>2480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>
        <v>8591</v>
      </c>
      <c r="L108" s="19"/>
      <c r="M108" s="23">
        <f>SUM(Tabla2[[#This Row],[01. Alcaldía]:[11. Salud pública y seguridad ciudadana]])</f>
        <v>8591</v>
      </c>
    </row>
    <row r="109" spans="1:13" x14ac:dyDescent="0.25">
      <c r="A109" s="66" t="s">
        <v>2187</v>
      </c>
      <c r="B109" s="19"/>
      <c r="C109" s="19"/>
      <c r="D109" s="19"/>
      <c r="E109" s="19"/>
      <c r="F109" s="19"/>
      <c r="G109" s="19"/>
      <c r="H109" s="19"/>
      <c r="I109" s="19"/>
      <c r="J109" s="19">
        <v>1219.68</v>
      </c>
      <c r="K109" s="19"/>
      <c r="L109" s="19"/>
      <c r="M109" s="23">
        <f>SUM(Tabla2[[#This Row],[01. Alcaldía]:[11. Salud pública y seguridad ciudadana]])</f>
        <v>1219.68</v>
      </c>
    </row>
    <row r="110" spans="1:13" x14ac:dyDescent="0.25">
      <c r="A110" s="66" t="s">
        <v>2513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>
        <v>3520</v>
      </c>
      <c r="L110" s="19"/>
      <c r="M110" s="23">
        <f>SUM(Tabla2[[#This Row],[01. Alcaldía]:[11. Salud pública y seguridad ciudadana]])</f>
        <v>3520</v>
      </c>
    </row>
    <row r="111" spans="1:13" x14ac:dyDescent="0.25">
      <c r="A111" s="66" t="s">
        <v>367</v>
      </c>
      <c r="B111" s="19"/>
      <c r="C111" s="19"/>
      <c r="D111" s="19">
        <v>950</v>
      </c>
      <c r="E111" s="19"/>
      <c r="F111" s="19"/>
      <c r="G111" s="19"/>
      <c r="H111" s="19"/>
      <c r="I111" s="19"/>
      <c r="J111" s="19"/>
      <c r="K111" s="19"/>
      <c r="L111" s="19"/>
      <c r="M111" s="23">
        <f>SUM(Tabla2[[#This Row],[01. Alcaldía]:[11. Salud pública y seguridad ciudadana]])</f>
        <v>950</v>
      </c>
    </row>
    <row r="112" spans="1:13" x14ac:dyDescent="0.25">
      <c r="A112" s="66" t="s">
        <v>735</v>
      </c>
      <c r="B112" s="19"/>
      <c r="C112" s="19"/>
      <c r="D112" s="19"/>
      <c r="E112" s="19">
        <v>3500</v>
      </c>
      <c r="F112" s="19"/>
      <c r="G112" s="19"/>
      <c r="H112" s="19"/>
      <c r="I112" s="19"/>
      <c r="J112" s="19"/>
      <c r="K112" s="19"/>
      <c r="L112" s="19">
        <v>17465.400000000001</v>
      </c>
      <c r="M112" s="23">
        <f>SUM(Tabla2[[#This Row],[01. Alcaldía]:[11. Salud pública y seguridad ciudadana]])</f>
        <v>20965.400000000001</v>
      </c>
    </row>
    <row r="113" spans="1:13" x14ac:dyDescent="0.25">
      <c r="A113" s="66" t="s">
        <v>42</v>
      </c>
      <c r="B113" s="19">
        <v>1584</v>
      </c>
      <c r="C113" s="19"/>
      <c r="D113" s="19"/>
      <c r="E113" s="19">
        <v>600</v>
      </c>
      <c r="F113" s="19"/>
      <c r="G113" s="19">
        <v>6546.35</v>
      </c>
      <c r="H113" s="19">
        <v>567.6</v>
      </c>
      <c r="I113" s="19"/>
      <c r="J113" s="19"/>
      <c r="K113" s="19"/>
      <c r="L113" s="19"/>
      <c r="M113" s="23">
        <f>SUM(Tabla2[[#This Row],[01. Alcaldía]:[11. Salud pública y seguridad ciudadana]])</f>
        <v>9297.9500000000007</v>
      </c>
    </row>
    <row r="114" spans="1:13" x14ac:dyDescent="0.25">
      <c r="A114" s="66" t="s">
        <v>378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>
        <v>568.64</v>
      </c>
      <c r="M114" s="23">
        <f>SUM(Tabla2[[#This Row],[01. Alcaldía]:[11. Salud pública y seguridad ciudadana]])</f>
        <v>568.64</v>
      </c>
    </row>
    <row r="115" spans="1:13" x14ac:dyDescent="0.25">
      <c r="A115" s="66" t="s">
        <v>739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>
        <v>1704.04</v>
      </c>
      <c r="L115" s="19"/>
      <c r="M115" s="23">
        <f>SUM(Tabla2[[#This Row],[01. Alcaldía]:[11. Salud pública y seguridad ciudadana]])</f>
        <v>1704.04</v>
      </c>
    </row>
    <row r="116" spans="1:13" x14ac:dyDescent="0.25">
      <c r="A116" s="66" t="s">
        <v>742</v>
      </c>
      <c r="B116" s="19">
        <v>1600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3">
        <f>SUM(Tabla2[[#This Row],[01. Alcaldía]:[11. Salud pública y seguridad ciudadana]])</f>
        <v>1600</v>
      </c>
    </row>
    <row r="117" spans="1:13" x14ac:dyDescent="0.25">
      <c r="A117" s="66" t="s">
        <v>358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>
        <v>1445.95</v>
      </c>
      <c r="L117" s="19"/>
      <c r="M117" s="23">
        <f>SUM(Tabla2[[#This Row],[01. Alcaldía]:[11. Salud pública y seguridad ciudadana]])</f>
        <v>1445.95</v>
      </c>
    </row>
    <row r="118" spans="1:13" x14ac:dyDescent="0.25">
      <c r="A118" s="66" t="s">
        <v>1591</v>
      </c>
      <c r="B118" s="19"/>
      <c r="C118" s="19"/>
      <c r="D118" s="19"/>
      <c r="E118" s="19"/>
      <c r="F118" s="19"/>
      <c r="G118" s="19"/>
      <c r="H118" s="19"/>
      <c r="I118" s="19"/>
      <c r="J118" s="19">
        <v>15125</v>
      </c>
      <c r="K118" s="19"/>
      <c r="L118" s="19"/>
      <c r="M118" s="23">
        <f>SUM(Tabla2[[#This Row],[01. Alcaldía]:[11. Salud pública y seguridad ciudadana]])</f>
        <v>15125</v>
      </c>
    </row>
    <row r="119" spans="1:13" x14ac:dyDescent="0.25">
      <c r="A119" s="66" t="s">
        <v>495</v>
      </c>
      <c r="B119" s="19"/>
      <c r="C119" s="19"/>
      <c r="D119" s="19">
        <v>3838.84</v>
      </c>
      <c r="E119" s="19"/>
      <c r="F119" s="19"/>
      <c r="G119" s="19"/>
      <c r="H119" s="19"/>
      <c r="I119" s="19"/>
      <c r="J119" s="19"/>
      <c r="K119" s="19"/>
      <c r="L119" s="19"/>
      <c r="M119" s="23">
        <f>SUM(Tabla2[[#This Row],[01. Alcaldía]:[11. Salud pública y seguridad ciudadana]])</f>
        <v>3838.84</v>
      </c>
    </row>
    <row r="120" spans="1:13" x14ac:dyDescent="0.25">
      <c r="A120" s="66" t="s">
        <v>967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>
        <v>240.79</v>
      </c>
      <c r="L120" s="19"/>
      <c r="M120" s="23">
        <f>SUM(Tabla2[[#This Row],[01. Alcaldía]:[11. Salud pública y seguridad ciudadana]])</f>
        <v>240.79</v>
      </c>
    </row>
    <row r="121" spans="1:13" x14ac:dyDescent="0.25">
      <c r="A121" s="66" t="s">
        <v>1065</v>
      </c>
      <c r="B121" s="19"/>
      <c r="C121" s="19"/>
      <c r="D121" s="19"/>
      <c r="E121" s="19"/>
      <c r="F121" s="19"/>
      <c r="G121" s="19"/>
      <c r="H121" s="19">
        <v>389.62</v>
      </c>
      <c r="I121" s="19"/>
      <c r="J121" s="19"/>
      <c r="K121" s="19"/>
      <c r="L121" s="19"/>
      <c r="M121" s="23">
        <f>SUM(Tabla2[[#This Row],[01. Alcaldía]:[11. Salud pública y seguridad ciudadana]])</f>
        <v>389.62</v>
      </c>
    </row>
    <row r="122" spans="1:13" x14ac:dyDescent="0.25">
      <c r="A122" s="66" t="s">
        <v>334</v>
      </c>
      <c r="B122" s="19"/>
      <c r="C122" s="19"/>
      <c r="D122" s="19"/>
      <c r="E122" s="19"/>
      <c r="F122" s="19"/>
      <c r="G122" s="19"/>
      <c r="H122" s="19">
        <v>622.84</v>
      </c>
      <c r="I122" s="19"/>
      <c r="J122" s="19"/>
      <c r="K122" s="19"/>
      <c r="L122" s="19">
        <v>2000</v>
      </c>
      <c r="M122" s="23">
        <f>SUM(Tabla2[[#This Row],[01. Alcaldía]:[11. Salud pública y seguridad ciudadana]])</f>
        <v>2622.84</v>
      </c>
    </row>
    <row r="123" spans="1:13" x14ac:dyDescent="0.25">
      <c r="A123" s="66" t="s">
        <v>749</v>
      </c>
      <c r="B123" s="19">
        <v>6488.02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3">
        <f>SUM(Tabla2[[#This Row],[01. Alcaldía]:[11. Salud pública y seguridad ciudadana]])</f>
        <v>6488.02</v>
      </c>
    </row>
    <row r="124" spans="1:13" x14ac:dyDescent="0.25">
      <c r="A124" s="66" t="s">
        <v>2568</v>
      </c>
      <c r="B124" s="19"/>
      <c r="C124" s="19"/>
      <c r="D124" s="19"/>
      <c r="E124" s="19"/>
      <c r="F124" s="19"/>
      <c r="G124" s="19"/>
      <c r="H124" s="19"/>
      <c r="I124" s="19">
        <v>16903.7</v>
      </c>
      <c r="J124" s="19"/>
      <c r="K124" s="19"/>
      <c r="L124" s="19"/>
      <c r="M124" s="23">
        <f>SUM(Tabla2[[#This Row],[01. Alcaldía]:[11. Salud pública y seguridad ciudadana]])</f>
        <v>16903.7</v>
      </c>
    </row>
    <row r="125" spans="1:13" x14ac:dyDescent="0.25">
      <c r="A125" s="66" t="s">
        <v>400</v>
      </c>
      <c r="B125" s="19"/>
      <c r="C125" s="19"/>
      <c r="D125" s="19"/>
      <c r="E125" s="19"/>
      <c r="F125" s="19"/>
      <c r="G125" s="19">
        <v>2071.52</v>
      </c>
      <c r="H125" s="19"/>
      <c r="I125" s="19"/>
      <c r="J125" s="19"/>
      <c r="K125" s="19">
        <v>2254.23</v>
      </c>
      <c r="L125" s="19"/>
      <c r="M125" s="23">
        <f>SUM(Tabla2[[#This Row],[01. Alcaldía]:[11. Salud pública y seguridad ciudadana]])</f>
        <v>4325.75</v>
      </c>
    </row>
    <row r="126" spans="1:13" x14ac:dyDescent="0.25">
      <c r="A126" s="66" t="s">
        <v>753</v>
      </c>
      <c r="B126" s="19"/>
      <c r="C126" s="19"/>
      <c r="D126" s="19"/>
      <c r="E126" s="19"/>
      <c r="F126" s="19"/>
      <c r="G126" s="19"/>
      <c r="H126" s="19">
        <v>1633.5</v>
      </c>
      <c r="I126" s="19"/>
      <c r="J126" s="19"/>
      <c r="K126" s="19"/>
      <c r="L126" s="19"/>
      <c r="M126" s="23">
        <f>SUM(Tabla2[[#This Row],[01. Alcaldía]:[11. Salud pública y seguridad ciudadana]])</f>
        <v>1633.5</v>
      </c>
    </row>
    <row r="127" spans="1:13" x14ac:dyDescent="0.25">
      <c r="A127" s="66" t="s">
        <v>617</v>
      </c>
      <c r="B127" s="19"/>
      <c r="C127" s="19"/>
      <c r="D127" s="19"/>
      <c r="E127" s="19"/>
      <c r="F127" s="19"/>
      <c r="G127" s="19">
        <v>7199.5</v>
      </c>
      <c r="H127" s="19"/>
      <c r="I127" s="19"/>
      <c r="J127" s="19"/>
      <c r="K127" s="19"/>
      <c r="L127" s="19"/>
      <c r="M127" s="23">
        <f>SUM(Tabla2[[#This Row],[01. Alcaldía]:[11. Salud pública y seguridad ciudadana]])</f>
        <v>7199.5</v>
      </c>
    </row>
    <row r="128" spans="1:13" x14ac:dyDescent="0.25">
      <c r="A128" s="66" t="s">
        <v>290</v>
      </c>
      <c r="B128" s="19"/>
      <c r="C128" s="19"/>
      <c r="D128" s="19"/>
      <c r="E128" s="19"/>
      <c r="F128" s="19"/>
      <c r="G128" s="19"/>
      <c r="H128" s="19">
        <v>1754.5</v>
      </c>
      <c r="I128" s="19"/>
      <c r="J128" s="19"/>
      <c r="K128" s="19"/>
      <c r="L128" s="19"/>
      <c r="M128" s="23">
        <f>SUM(Tabla2[[#This Row],[01. Alcaldía]:[11. Salud pública y seguridad ciudadana]])</f>
        <v>1754.5</v>
      </c>
    </row>
    <row r="129" spans="1:13" x14ac:dyDescent="0.25">
      <c r="A129" s="66" t="s">
        <v>26</v>
      </c>
      <c r="B129" s="19">
        <v>847</v>
      </c>
      <c r="C129" s="19"/>
      <c r="D129" s="19"/>
      <c r="E129" s="19"/>
      <c r="F129" s="19"/>
      <c r="G129" s="19"/>
      <c r="H129" s="19">
        <v>1370.33</v>
      </c>
      <c r="I129" s="19"/>
      <c r="J129" s="19"/>
      <c r="K129" s="19"/>
      <c r="L129" s="19"/>
      <c r="M129" s="23">
        <f>SUM(Tabla2[[#This Row],[01. Alcaldía]:[11. Salud pública y seguridad ciudadana]])</f>
        <v>2217.33</v>
      </c>
    </row>
    <row r="130" spans="1:13" x14ac:dyDescent="0.25">
      <c r="A130" s="66" t="s">
        <v>968</v>
      </c>
      <c r="B130" s="19">
        <v>1526.29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3">
        <f>SUM(Tabla2[[#This Row],[01. Alcaldía]:[11. Salud pública y seguridad ciudadana]])</f>
        <v>1526.29</v>
      </c>
    </row>
    <row r="131" spans="1:13" x14ac:dyDescent="0.25">
      <c r="A131" s="66" t="s">
        <v>362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2506.9499999999998</v>
      </c>
      <c r="M131" s="23">
        <f>SUM(Tabla2[[#This Row],[01. Alcaldía]:[11. Salud pública y seguridad ciudadana]])</f>
        <v>2506.9499999999998</v>
      </c>
    </row>
    <row r="132" spans="1:13" x14ac:dyDescent="0.25">
      <c r="A132" s="66" t="s">
        <v>18</v>
      </c>
      <c r="B132" s="19">
        <v>990.77</v>
      </c>
      <c r="C132" s="19">
        <v>9471.5499999999993</v>
      </c>
      <c r="D132" s="19"/>
      <c r="E132" s="19"/>
      <c r="F132" s="19"/>
      <c r="G132" s="19">
        <v>9137.36</v>
      </c>
      <c r="H132" s="19">
        <v>3710.05</v>
      </c>
      <c r="I132" s="19">
        <v>882.82</v>
      </c>
      <c r="J132" s="19">
        <v>1296.8200000000002</v>
      </c>
      <c r="K132" s="19">
        <v>12466.829999999998</v>
      </c>
      <c r="L132" s="19">
        <v>6876.9500000000007</v>
      </c>
      <c r="M132" s="23">
        <f>SUM(Tabla2[[#This Row],[01. Alcaldía]:[11. Salud pública y seguridad ciudadana]])</f>
        <v>44833.149999999994</v>
      </c>
    </row>
    <row r="133" spans="1:13" x14ac:dyDescent="0.25">
      <c r="A133" s="66" t="s">
        <v>1007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>
        <v>1260</v>
      </c>
      <c r="L133" s="19"/>
      <c r="M133" s="23">
        <f>SUM(Tabla2[[#This Row],[01. Alcaldía]:[11. Salud pública y seguridad ciudadana]])</f>
        <v>1260</v>
      </c>
    </row>
    <row r="134" spans="1:13" x14ac:dyDescent="0.25">
      <c r="A134" s="66" t="s">
        <v>44</v>
      </c>
      <c r="B134" s="19"/>
      <c r="C134" s="19"/>
      <c r="D134" s="19"/>
      <c r="E134" s="19"/>
      <c r="F134" s="19"/>
      <c r="G134" s="19">
        <v>1672</v>
      </c>
      <c r="H134" s="19"/>
      <c r="I134" s="19"/>
      <c r="J134" s="19"/>
      <c r="K134" s="19">
        <v>1182.5</v>
      </c>
      <c r="L134" s="19"/>
      <c r="M134" s="23">
        <f>SUM(Tabla2[[#This Row],[01. Alcaldía]:[11. Salud pública y seguridad ciudadana]])</f>
        <v>2854.5</v>
      </c>
    </row>
    <row r="135" spans="1:13" x14ac:dyDescent="0.25">
      <c r="A135" s="66" t="s">
        <v>769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>
        <v>496.1</v>
      </c>
      <c r="L135" s="19"/>
      <c r="M135" s="23">
        <f>SUM(Tabla2[[#This Row],[01. Alcaldía]:[11. Salud pública y seguridad ciudadana]])</f>
        <v>496.1</v>
      </c>
    </row>
    <row r="136" spans="1:13" x14ac:dyDescent="0.25">
      <c r="A136" s="66" t="s">
        <v>1127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>
        <v>1617.4099999999999</v>
      </c>
      <c r="L136" s="19"/>
      <c r="M136" s="23">
        <f>SUM(Tabla2[[#This Row],[01. Alcaldía]:[11. Salud pública y seguridad ciudadana]])</f>
        <v>1617.4099999999999</v>
      </c>
    </row>
    <row r="137" spans="1:13" x14ac:dyDescent="0.25">
      <c r="A137" s="66" t="s">
        <v>1066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>
        <v>2319.33</v>
      </c>
      <c r="M137" s="23">
        <f>SUM(Tabla2[[#This Row],[01. Alcaldía]:[11. Salud pública y seguridad ciudadana]])</f>
        <v>2319.33</v>
      </c>
    </row>
    <row r="138" spans="1:13" x14ac:dyDescent="0.25">
      <c r="A138" s="66" t="s">
        <v>2246</v>
      </c>
      <c r="B138" s="19"/>
      <c r="C138" s="19"/>
      <c r="D138" s="19"/>
      <c r="E138" s="19"/>
      <c r="F138" s="19">
        <v>1621.4</v>
      </c>
      <c r="G138" s="19"/>
      <c r="H138" s="19"/>
      <c r="I138" s="19"/>
      <c r="J138" s="19"/>
      <c r="K138" s="19"/>
      <c r="L138" s="19"/>
      <c r="M138" s="23">
        <f>SUM(Tabla2[[#This Row],[01. Alcaldía]:[11. Salud pública y seguridad ciudadana]])</f>
        <v>1621.4</v>
      </c>
    </row>
    <row r="139" spans="1:13" x14ac:dyDescent="0.25">
      <c r="A139" s="66" t="s">
        <v>780</v>
      </c>
      <c r="B139" s="19"/>
      <c r="C139" s="19"/>
      <c r="D139" s="19"/>
      <c r="E139" s="19"/>
      <c r="F139" s="19"/>
      <c r="G139" s="19"/>
      <c r="H139" s="19"/>
      <c r="I139" s="19"/>
      <c r="J139" s="19"/>
      <c r="K139" s="19">
        <v>2117.5</v>
      </c>
      <c r="L139" s="19"/>
      <c r="M139" s="23">
        <f>SUM(Tabla2[[#This Row],[01. Alcaldía]:[11. Salud pública y seguridad ciudadana]])</f>
        <v>2117.5</v>
      </c>
    </row>
    <row r="140" spans="1:13" x14ac:dyDescent="0.25">
      <c r="A140" s="66" t="s">
        <v>1079</v>
      </c>
      <c r="B140" s="19"/>
      <c r="C140" s="19"/>
      <c r="D140" s="19">
        <v>1452</v>
      </c>
      <c r="E140" s="19"/>
      <c r="F140" s="19"/>
      <c r="G140" s="19"/>
      <c r="H140" s="19"/>
      <c r="I140" s="19"/>
      <c r="J140" s="19"/>
      <c r="K140" s="19"/>
      <c r="L140" s="19"/>
      <c r="M140" s="23">
        <f>SUM(Tabla2[[#This Row],[01. Alcaldía]:[11. Salud pública y seguridad ciudadana]])</f>
        <v>1452</v>
      </c>
    </row>
    <row r="141" spans="1:13" x14ac:dyDescent="0.25">
      <c r="A141" s="66" t="s">
        <v>1067</v>
      </c>
      <c r="B141" s="19">
        <v>1452</v>
      </c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3">
        <f>SUM(Tabla2[[#This Row],[01. Alcaldía]:[11. Salud pública y seguridad ciudadana]])</f>
        <v>1452</v>
      </c>
    </row>
    <row r="142" spans="1:13" x14ac:dyDescent="0.25">
      <c r="A142" s="66" t="s">
        <v>717</v>
      </c>
      <c r="B142" s="19"/>
      <c r="C142" s="19"/>
      <c r="D142" s="19"/>
      <c r="E142" s="19"/>
      <c r="F142" s="19"/>
      <c r="G142" s="19">
        <v>240.97</v>
      </c>
      <c r="H142" s="19"/>
      <c r="I142" s="19"/>
      <c r="J142" s="19"/>
      <c r="K142" s="19">
        <v>240.97</v>
      </c>
      <c r="L142" s="19"/>
      <c r="M142" s="23">
        <f>SUM(Tabla2[[#This Row],[01. Alcaldía]:[11. Salud pública y seguridad ciudadana]])</f>
        <v>481.94</v>
      </c>
    </row>
    <row r="143" spans="1:13" x14ac:dyDescent="0.25">
      <c r="A143" s="66" t="s">
        <v>972</v>
      </c>
      <c r="B143" s="19">
        <v>4083.75</v>
      </c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3">
        <f>SUM(Tabla2[[#This Row],[01. Alcaldía]:[11. Salud pública y seguridad ciudadana]])</f>
        <v>4083.75</v>
      </c>
    </row>
    <row r="144" spans="1:13" x14ac:dyDescent="0.25">
      <c r="A144" s="66" t="s">
        <v>2754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>
        <v>10890</v>
      </c>
      <c r="M144" s="23">
        <f>SUM(Tabla2[[#This Row],[01. Alcaldía]:[11. Salud pública y seguridad ciudadana]])</f>
        <v>10890</v>
      </c>
    </row>
    <row r="145" spans="1:13" x14ac:dyDescent="0.25">
      <c r="A145" s="66" t="s">
        <v>1024</v>
      </c>
      <c r="B145" s="19"/>
      <c r="C145" s="19"/>
      <c r="D145" s="19">
        <v>262.27999999999997</v>
      </c>
      <c r="E145" s="19"/>
      <c r="F145" s="19"/>
      <c r="G145" s="19"/>
      <c r="H145" s="19"/>
      <c r="I145" s="19"/>
      <c r="J145" s="19"/>
      <c r="K145" s="19"/>
      <c r="L145" s="19"/>
      <c r="M145" s="23">
        <f>SUM(Tabla2[[#This Row],[01. Alcaldía]:[11. Salud pública y seguridad ciudadana]])</f>
        <v>262.27999999999997</v>
      </c>
    </row>
    <row r="146" spans="1:13" x14ac:dyDescent="0.25">
      <c r="A146" s="66" t="s">
        <v>1958</v>
      </c>
      <c r="B146" s="19"/>
      <c r="C146" s="19"/>
      <c r="D146" s="19">
        <v>550</v>
      </c>
      <c r="E146" s="19"/>
      <c r="F146" s="19"/>
      <c r="G146" s="19"/>
      <c r="H146" s="19"/>
      <c r="I146" s="19"/>
      <c r="J146" s="19"/>
      <c r="K146" s="19"/>
      <c r="L146" s="19"/>
      <c r="M146" s="23">
        <f>SUM(Tabla2[[#This Row],[01. Alcaldía]:[11. Salud pública y seguridad ciudadana]])</f>
        <v>550</v>
      </c>
    </row>
    <row r="147" spans="1:13" x14ac:dyDescent="0.25">
      <c r="A147" s="66" t="s">
        <v>774</v>
      </c>
      <c r="B147" s="19"/>
      <c r="C147" s="19"/>
      <c r="D147" s="19"/>
      <c r="E147" s="19"/>
      <c r="F147" s="19"/>
      <c r="G147" s="19"/>
      <c r="H147" s="19"/>
      <c r="I147" s="19"/>
      <c r="J147" s="19"/>
      <c r="K147" s="19">
        <v>1332.98</v>
      </c>
      <c r="L147" s="19"/>
      <c r="M147" s="23">
        <f>SUM(Tabla2[[#This Row],[01. Alcaldía]:[11. Salud pública y seguridad ciudadana]])</f>
        <v>1332.98</v>
      </c>
    </row>
    <row r="148" spans="1:13" x14ac:dyDescent="0.25">
      <c r="A148" s="66" t="s">
        <v>973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>
        <v>1926</v>
      </c>
      <c r="L148" s="19"/>
      <c r="M148" s="23">
        <f>SUM(Tabla2[[#This Row],[01. Alcaldía]:[11. Salud pública y seguridad ciudadana]])</f>
        <v>1926</v>
      </c>
    </row>
    <row r="149" spans="1:13" x14ac:dyDescent="0.25">
      <c r="A149" s="66" t="s">
        <v>800</v>
      </c>
      <c r="B149" s="19"/>
      <c r="C149" s="19"/>
      <c r="D149" s="19">
        <v>950</v>
      </c>
      <c r="E149" s="19"/>
      <c r="F149" s="19"/>
      <c r="G149" s="19"/>
      <c r="H149" s="19"/>
      <c r="I149" s="19"/>
      <c r="J149" s="19"/>
      <c r="K149" s="19"/>
      <c r="L149" s="19"/>
      <c r="M149" s="23">
        <f>SUM(Tabla2[[#This Row],[01. Alcaldía]:[11. Salud pública y seguridad ciudadana]])</f>
        <v>950</v>
      </c>
    </row>
    <row r="150" spans="1:13" x14ac:dyDescent="0.25">
      <c r="A150" s="66" t="s">
        <v>2869</v>
      </c>
      <c r="B150" s="19">
        <v>17653.900000000001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3">
        <f>SUM(Tabla2[[#This Row],[01. Alcaldía]:[11. Salud pública y seguridad ciudadana]])</f>
        <v>17653.900000000001</v>
      </c>
    </row>
    <row r="151" spans="1:13" x14ac:dyDescent="0.25">
      <c r="A151" s="66" t="s">
        <v>802</v>
      </c>
      <c r="B151" s="19"/>
      <c r="C151" s="19"/>
      <c r="D151" s="19">
        <v>990</v>
      </c>
      <c r="E151" s="19"/>
      <c r="F151" s="19"/>
      <c r="G151" s="19"/>
      <c r="H151" s="19"/>
      <c r="I151" s="19"/>
      <c r="J151" s="19"/>
      <c r="K151" s="19"/>
      <c r="L151" s="19"/>
      <c r="M151" s="23">
        <f>SUM(Tabla2[[#This Row],[01. Alcaldía]:[11. Salud pública y seguridad ciudadana]])</f>
        <v>990</v>
      </c>
    </row>
    <row r="152" spans="1:13" x14ac:dyDescent="0.25">
      <c r="A152" s="66" t="s">
        <v>803</v>
      </c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>
        <v>17641.8</v>
      </c>
      <c r="M152" s="23">
        <f>SUM(Tabla2[[#This Row],[01. Alcaldía]:[11. Salud pública y seguridad ciudadana]])</f>
        <v>17641.8</v>
      </c>
    </row>
    <row r="153" spans="1:13" x14ac:dyDescent="0.25">
      <c r="A153" s="66" t="s">
        <v>805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>
        <v>1200</v>
      </c>
      <c r="L153" s="19"/>
      <c r="M153" s="23">
        <f>SUM(Tabla2[[#This Row],[01. Alcaldía]:[11. Salud pública y seguridad ciudadana]])</f>
        <v>1200</v>
      </c>
    </row>
    <row r="154" spans="1:13" x14ac:dyDescent="0.25">
      <c r="A154" s="66" t="s">
        <v>388</v>
      </c>
      <c r="B154" s="19"/>
      <c r="C154" s="19"/>
      <c r="D154" s="19"/>
      <c r="E154" s="19"/>
      <c r="F154" s="19"/>
      <c r="G154" s="19"/>
      <c r="H154" s="19">
        <v>242</v>
      </c>
      <c r="I154" s="19"/>
      <c r="J154" s="19"/>
      <c r="K154" s="19"/>
      <c r="L154" s="19">
        <v>4000</v>
      </c>
      <c r="M154" s="23">
        <f>SUM(Tabla2[[#This Row],[01. Alcaldía]:[11. Salud pública y seguridad ciudadana]])</f>
        <v>4242</v>
      </c>
    </row>
    <row r="155" spans="1:13" x14ac:dyDescent="0.25">
      <c r="A155" s="66" t="s">
        <v>808</v>
      </c>
      <c r="B155" s="19"/>
      <c r="C155" s="19"/>
      <c r="D155" s="19"/>
      <c r="E155" s="19">
        <v>2420</v>
      </c>
      <c r="F155" s="19"/>
      <c r="G155" s="19"/>
      <c r="H155" s="19"/>
      <c r="I155" s="19"/>
      <c r="J155" s="19"/>
      <c r="K155" s="19"/>
      <c r="L155" s="19"/>
      <c r="M155" s="23">
        <f>SUM(Tabla2[[#This Row],[01. Alcaldía]:[11. Salud pública y seguridad ciudadana]])</f>
        <v>2420</v>
      </c>
    </row>
    <row r="156" spans="1:13" x14ac:dyDescent="0.25">
      <c r="A156" s="66" t="s">
        <v>1068</v>
      </c>
      <c r="B156" s="19"/>
      <c r="C156" s="19"/>
      <c r="D156" s="19"/>
      <c r="E156" s="19"/>
      <c r="F156" s="19"/>
      <c r="G156" s="19">
        <v>6915.15</v>
      </c>
      <c r="H156" s="19"/>
      <c r="I156" s="19"/>
      <c r="J156" s="19"/>
      <c r="K156" s="19"/>
      <c r="L156" s="19"/>
      <c r="M156" s="23">
        <f>SUM(Tabla2[[#This Row],[01. Alcaldía]:[11. Salud pública y seguridad ciudadana]])</f>
        <v>6915.15</v>
      </c>
    </row>
    <row r="157" spans="1:13" x14ac:dyDescent="0.25">
      <c r="A157" s="66" t="s">
        <v>820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232.82999999999998</v>
      </c>
      <c r="M157" s="23">
        <f>SUM(Tabla2[[#This Row],[01. Alcaldía]:[11. Salud pública y seguridad ciudadana]])</f>
        <v>232.82999999999998</v>
      </c>
    </row>
    <row r="158" spans="1:13" x14ac:dyDescent="0.25">
      <c r="A158" s="66" t="s">
        <v>821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>
        <v>276.99</v>
      </c>
      <c r="M158" s="23">
        <f>SUM(Tabla2[[#This Row],[01. Alcaldía]:[11. Salud pública y seguridad ciudadana]])</f>
        <v>276.99</v>
      </c>
    </row>
    <row r="159" spans="1:13" x14ac:dyDescent="0.25">
      <c r="A159" s="66" t="s">
        <v>823</v>
      </c>
      <c r="B159" s="19"/>
      <c r="C159" s="19"/>
      <c r="D159" s="19"/>
      <c r="E159" s="19">
        <v>84.7</v>
      </c>
      <c r="F159" s="19"/>
      <c r="G159" s="19"/>
      <c r="H159" s="19"/>
      <c r="I159" s="19"/>
      <c r="J159" s="19"/>
      <c r="K159" s="19"/>
      <c r="L159" s="19"/>
      <c r="M159" s="23">
        <f>SUM(Tabla2[[#This Row],[01. Alcaldía]:[11. Salud pública y seguridad ciudadana]])</f>
        <v>84.7</v>
      </c>
    </row>
    <row r="160" spans="1:13" x14ac:dyDescent="0.25">
      <c r="A160" s="66" t="s">
        <v>1105</v>
      </c>
      <c r="B160" s="19"/>
      <c r="C160" s="19"/>
      <c r="D160" s="19"/>
      <c r="E160" s="19"/>
      <c r="F160" s="19"/>
      <c r="G160" s="19">
        <v>1602</v>
      </c>
      <c r="H160" s="19"/>
      <c r="I160" s="19"/>
      <c r="J160" s="19"/>
      <c r="K160" s="19"/>
      <c r="L160" s="19"/>
      <c r="M160" s="23">
        <f>SUM(Tabla2[[#This Row],[01. Alcaldía]:[11. Salud pública y seguridad ciudadana]])</f>
        <v>1602</v>
      </c>
    </row>
    <row r="161" spans="1:13" x14ac:dyDescent="0.25">
      <c r="A161" s="66" t="s">
        <v>364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>
        <v>958.82</v>
      </c>
      <c r="L161" s="19"/>
      <c r="M161" s="23">
        <f>SUM(Tabla2[[#This Row],[01. Alcaldía]:[11. Salud pública y seguridad ciudadana]])</f>
        <v>958.82</v>
      </c>
    </row>
    <row r="162" spans="1:13" x14ac:dyDescent="0.25">
      <c r="A162" s="66" t="s">
        <v>825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>
        <v>4000</v>
      </c>
      <c r="L162" s="19"/>
      <c r="M162" s="23">
        <f>SUM(Tabla2[[#This Row],[01. Alcaldía]:[11. Salud pública y seguridad ciudadana]])</f>
        <v>4000</v>
      </c>
    </row>
    <row r="163" spans="1:13" x14ac:dyDescent="0.25">
      <c r="A163" s="66" t="s">
        <v>1926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>
        <v>480</v>
      </c>
      <c r="L163" s="19"/>
      <c r="M163" s="23">
        <f>SUM(Tabla2[[#This Row],[01. Alcaldía]:[11. Salud pública y seguridad ciudadana]])</f>
        <v>480</v>
      </c>
    </row>
    <row r="164" spans="1:13" x14ac:dyDescent="0.25">
      <c r="A164" s="66" t="s">
        <v>381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>
        <v>2305.88</v>
      </c>
      <c r="L164" s="19"/>
      <c r="M164" s="23">
        <f>SUM(Tabla2[[#This Row],[01. Alcaldía]:[11. Salud pública y seguridad ciudadana]])</f>
        <v>2305.88</v>
      </c>
    </row>
    <row r="165" spans="1:13" x14ac:dyDescent="0.25">
      <c r="A165" s="66" t="s">
        <v>34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>
        <v>17424</v>
      </c>
      <c r="L165" s="19"/>
      <c r="M165" s="23">
        <f>SUM(Tabla2[[#This Row],[01. Alcaldía]:[11. Salud pública y seguridad ciudadana]])</f>
        <v>17424</v>
      </c>
    </row>
    <row r="166" spans="1:13" x14ac:dyDescent="0.25">
      <c r="A166" s="66" t="s">
        <v>343</v>
      </c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>
        <v>43.57</v>
      </c>
      <c r="M166" s="23">
        <f>SUM(Tabla2[[#This Row],[01. Alcaldía]:[11. Salud pública y seguridad ciudadana]])</f>
        <v>43.57</v>
      </c>
    </row>
    <row r="167" spans="1:13" x14ac:dyDescent="0.25">
      <c r="A167" s="66" t="s">
        <v>1080</v>
      </c>
      <c r="B167" s="19"/>
      <c r="C167" s="19"/>
      <c r="D167" s="19">
        <v>990</v>
      </c>
      <c r="E167" s="19"/>
      <c r="F167" s="19"/>
      <c r="G167" s="19"/>
      <c r="H167" s="19"/>
      <c r="I167" s="19"/>
      <c r="J167" s="19"/>
      <c r="K167" s="19"/>
      <c r="L167" s="19"/>
      <c r="M167" s="23">
        <f>SUM(Tabla2[[#This Row],[01. Alcaldía]:[11. Salud pública y seguridad ciudadana]])</f>
        <v>990</v>
      </c>
    </row>
    <row r="168" spans="1:13" x14ac:dyDescent="0.25">
      <c r="A168" s="66" t="s">
        <v>350</v>
      </c>
      <c r="B168" s="19"/>
      <c r="C168" s="19"/>
      <c r="D168" s="19"/>
      <c r="E168" s="19"/>
      <c r="F168" s="19"/>
      <c r="G168" s="19">
        <v>1350</v>
      </c>
      <c r="H168" s="19"/>
      <c r="I168" s="19"/>
      <c r="J168" s="19"/>
      <c r="K168" s="19">
        <v>1576</v>
      </c>
      <c r="L168" s="19"/>
      <c r="M168" s="23">
        <f>SUM(Tabla2[[#This Row],[01. Alcaldía]:[11. Salud pública y seguridad ciudadana]])</f>
        <v>2926</v>
      </c>
    </row>
    <row r="169" spans="1:13" x14ac:dyDescent="0.25">
      <c r="A169" s="66" t="s">
        <v>1004</v>
      </c>
      <c r="B169" s="19"/>
      <c r="C169" s="19"/>
      <c r="D169" s="19"/>
      <c r="E169" s="19"/>
      <c r="F169" s="19">
        <v>11616</v>
      </c>
      <c r="G169" s="19"/>
      <c r="H169" s="19"/>
      <c r="I169" s="19"/>
      <c r="J169" s="19"/>
      <c r="K169" s="19"/>
      <c r="L169" s="19"/>
      <c r="M169" s="23">
        <f>SUM(Tabla2[[#This Row],[01. Alcaldía]:[11. Salud pública y seguridad ciudadana]])</f>
        <v>11616</v>
      </c>
    </row>
    <row r="170" spans="1:13" x14ac:dyDescent="0.25">
      <c r="A170" s="66" t="s">
        <v>387</v>
      </c>
      <c r="B170" s="19"/>
      <c r="C170" s="19"/>
      <c r="D170" s="19"/>
      <c r="E170" s="19"/>
      <c r="F170" s="19"/>
      <c r="G170" s="19">
        <v>4191.6899999999996</v>
      </c>
      <c r="H170" s="19"/>
      <c r="I170" s="19"/>
      <c r="J170" s="19"/>
      <c r="K170" s="19"/>
      <c r="L170" s="19"/>
      <c r="M170" s="23">
        <f>SUM(Tabla2[[#This Row],[01. Alcaldía]:[11. Salud pública y seguridad ciudadana]])</f>
        <v>4191.6899999999996</v>
      </c>
    </row>
    <row r="171" spans="1:13" x14ac:dyDescent="0.25">
      <c r="A171" s="66" t="s">
        <v>992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4629.1499999999996</v>
      </c>
      <c r="M171" s="23">
        <f>SUM(Tabla2[[#This Row],[01. Alcaldía]:[11. Salud pública y seguridad ciudadana]])</f>
        <v>4629.1499999999996</v>
      </c>
    </row>
    <row r="172" spans="1:13" x14ac:dyDescent="0.25">
      <c r="A172" s="66" t="s">
        <v>2262</v>
      </c>
      <c r="B172" s="19"/>
      <c r="C172" s="19"/>
      <c r="D172" s="19">
        <v>1815</v>
      </c>
      <c r="E172" s="19"/>
      <c r="F172" s="19"/>
      <c r="G172" s="19"/>
      <c r="H172" s="19"/>
      <c r="I172" s="19"/>
      <c r="J172" s="19"/>
      <c r="K172" s="19"/>
      <c r="L172" s="19"/>
      <c r="M172" s="23">
        <f>SUM(Tabla2[[#This Row],[01. Alcaldía]:[11. Salud pública y seguridad ciudadana]])</f>
        <v>1815</v>
      </c>
    </row>
    <row r="173" spans="1:13" x14ac:dyDescent="0.25">
      <c r="A173" s="66" t="s">
        <v>345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>
        <v>3746.16</v>
      </c>
      <c r="L173" s="19"/>
      <c r="M173" s="23">
        <f>SUM(Tabla2[[#This Row],[01. Alcaldía]:[11. Salud pública y seguridad ciudadana]])</f>
        <v>3746.16</v>
      </c>
    </row>
    <row r="174" spans="1:13" x14ac:dyDescent="0.25">
      <c r="A174" s="66" t="s">
        <v>1106</v>
      </c>
      <c r="B174" s="19"/>
      <c r="C174" s="19"/>
      <c r="D174" s="19">
        <v>605</v>
      </c>
      <c r="E174" s="19"/>
      <c r="F174" s="19"/>
      <c r="G174" s="19"/>
      <c r="H174" s="19"/>
      <c r="I174" s="19"/>
      <c r="J174" s="19"/>
      <c r="K174" s="19"/>
      <c r="L174" s="19"/>
      <c r="M174" s="23">
        <f>SUM(Tabla2[[#This Row],[01. Alcaldía]:[11. Salud pública y seguridad ciudadana]])</f>
        <v>605</v>
      </c>
    </row>
    <row r="175" spans="1:13" x14ac:dyDescent="0.25">
      <c r="A175" s="66" t="s">
        <v>1036</v>
      </c>
      <c r="B175" s="19"/>
      <c r="C175" s="19"/>
      <c r="D175" s="19"/>
      <c r="E175" s="19">
        <v>1000</v>
      </c>
      <c r="F175" s="19"/>
      <c r="G175" s="19"/>
      <c r="H175" s="19"/>
      <c r="I175" s="19"/>
      <c r="J175" s="19"/>
      <c r="K175" s="19"/>
      <c r="L175" s="19"/>
      <c r="M175" s="23">
        <f>SUM(Tabla2[[#This Row],[01. Alcaldía]:[11. Salud pública y seguridad ciudadana]])</f>
        <v>1000</v>
      </c>
    </row>
    <row r="176" spans="1:13" x14ac:dyDescent="0.25">
      <c r="A176" s="66" t="s">
        <v>369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>
        <v>3484.8</v>
      </c>
      <c r="L176" s="19"/>
      <c r="M176" s="23">
        <f>SUM(Tabla2[[#This Row],[01. Alcaldía]:[11. Salud pública y seguridad ciudadana]])</f>
        <v>3484.8</v>
      </c>
    </row>
    <row r="177" spans="1:13" x14ac:dyDescent="0.25">
      <c r="A177" s="66" t="s">
        <v>1681</v>
      </c>
      <c r="B177" s="19">
        <v>7106.56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3">
        <f>SUM(Tabla2[[#This Row],[01. Alcaldía]:[11. Salud pública y seguridad ciudadana]])</f>
        <v>7106.56</v>
      </c>
    </row>
    <row r="178" spans="1:13" x14ac:dyDescent="0.25">
      <c r="A178" s="66" t="s">
        <v>1083</v>
      </c>
      <c r="B178" s="19"/>
      <c r="C178" s="19"/>
      <c r="D178" s="19">
        <v>1089</v>
      </c>
      <c r="E178" s="19"/>
      <c r="F178" s="19"/>
      <c r="G178" s="19"/>
      <c r="H178" s="19"/>
      <c r="I178" s="19"/>
      <c r="J178" s="19"/>
      <c r="K178" s="19"/>
      <c r="L178" s="19"/>
      <c r="M178" s="23">
        <f>SUM(Tabla2[[#This Row],[01. Alcaldía]:[11. Salud pública y seguridad ciudadana]])</f>
        <v>1089</v>
      </c>
    </row>
    <row r="179" spans="1:13" x14ac:dyDescent="0.25">
      <c r="A179" s="66" t="s">
        <v>28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>
        <v>2382.1</v>
      </c>
      <c r="M179" s="23">
        <f>SUM(Tabla2[[#This Row],[01. Alcaldía]:[11. Salud pública y seguridad ciudadana]])</f>
        <v>2382.1</v>
      </c>
    </row>
    <row r="180" spans="1:13" x14ac:dyDescent="0.25">
      <c r="A180" s="66" t="s">
        <v>294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>
        <v>653.4</v>
      </c>
      <c r="L180" s="19"/>
      <c r="M180" s="23">
        <f>SUM(Tabla2[[#This Row],[01. Alcaldía]:[11. Salud pública y seguridad ciudadana]])</f>
        <v>653.4</v>
      </c>
    </row>
    <row r="181" spans="1:13" x14ac:dyDescent="0.25">
      <c r="A181" s="66" t="s">
        <v>853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>
        <v>491.5</v>
      </c>
      <c r="M181" s="23">
        <f>SUM(Tabla2[[#This Row],[01. Alcaldía]:[11. Salud pública y seguridad ciudadana]])</f>
        <v>491.5</v>
      </c>
    </row>
    <row r="182" spans="1:13" x14ac:dyDescent="0.25">
      <c r="A182" s="66" t="s">
        <v>2769</v>
      </c>
      <c r="B182" s="19"/>
      <c r="C182" s="19"/>
      <c r="D182" s="19"/>
      <c r="E182" s="19"/>
      <c r="F182" s="19"/>
      <c r="G182" s="19"/>
      <c r="H182" s="19"/>
      <c r="I182" s="19"/>
      <c r="J182" s="19"/>
      <c r="K182" s="19">
        <v>14950</v>
      </c>
      <c r="L182" s="19"/>
      <c r="M182" s="23">
        <f>SUM(Tabla2[[#This Row],[01. Alcaldía]:[11. Salud pública y seguridad ciudadana]])</f>
        <v>14950</v>
      </c>
    </row>
    <row r="183" spans="1:13" x14ac:dyDescent="0.25">
      <c r="A183" s="66" t="s">
        <v>2312</v>
      </c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>
        <v>2178</v>
      </c>
      <c r="M183" s="23">
        <f>SUM(Tabla2[[#This Row],[01. Alcaldía]:[11. Salud pública y seguridad ciudadana]])</f>
        <v>2178</v>
      </c>
    </row>
    <row r="184" spans="1:13" x14ac:dyDescent="0.25">
      <c r="A184" s="66" t="s">
        <v>1114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>
        <v>245.53</v>
      </c>
      <c r="L184" s="19"/>
      <c r="M184" s="23">
        <f>SUM(Tabla2[[#This Row],[01. Alcaldía]:[11. Salud pública y seguridad ciudadana]])</f>
        <v>245.53</v>
      </c>
    </row>
    <row r="185" spans="1:13" x14ac:dyDescent="0.25">
      <c r="A185" s="66" t="s">
        <v>1057</v>
      </c>
      <c r="B185" s="19"/>
      <c r="C185" s="19"/>
      <c r="D185" s="19"/>
      <c r="E185" s="19"/>
      <c r="F185" s="19"/>
      <c r="G185" s="19"/>
      <c r="H185" s="19"/>
      <c r="I185" s="19"/>
      <c r="J185" s="19">
        <v>2964.5</v>
      </c>
      <c r="K185" s="19"/>
      <c r="L185" s="19"/>
      <c r="M185" s="23">
        <f>SUM(Tabla2[[#This Row],[01. Alcaldía]:[11. Salud pública y seguridad ciudadana]])</f>
        <v>2964.5</v>
      </c>
    </row>
    <row r="186" spans="1:13" x14ac:dyDescent="0.25">
      <c r="A186" s="66" t="s">
        <v>1109</v>
      </c>
      <c r="B186" s="19">
        <v>6957.5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3">
        <f>SUM(Tabla2[[#This Row],[01. Alcaldía]:[11. Salud pública y seguridad ciudadana]])</f>
        <v>6957.5</v>
      </c>
    </row>
    <row r="187" spans="1:13" x14ac:dyDescent="0.25">
      <c r="A187" s="66" t="s">
        <v>1069</v>
      </c>
      <c r="B187" s="19"/>
      <c r="C187" s="19"/>
      <c r="D187" s="19"/>
      <c r="E187" s="19"/>
      <c r="F187" s="19"/>
      <c r="G187" s="19"/>
      <c r="H187" s="19">
        <v>5989.5</v>
      </c>
      <c r="I187" s="19"/>
      <c r="J187" s="19"/>
      <c r="K187" s="19"/>
      <c r="L187" s="19"/>
      <c r="M187" s="23">
        <f>SUM(Tabla2[[#This Row],[01. Alcaldía]:[11. Salud pública y seguridad ciudadana]])</f>
        <v>5989.5</v>
      </c>
    </row>
    <row r="188" spans="1:13" x14ac:dyDescent="0.25">
      <c r="A188" s="66" t="s">
        <v>2665</v>
      </c>
      <c r="B188" s="19"/>
      <c r="C188" s="19"/>
      <c r="D188" s="19"/>
      <c r="E188" s="19">
        <v>6957.5</v>
      </c>
      <c r="F188" s="19"/>
      <c r="G188" s="19"/>
      <c r="H188" s="19"/>
      <c r="I188" s="19"/>
      <c r="J188" s="19"/>
      <c r="K188" s="19"/>
      <c r="L188" s="19"/>
      <c r="M188" s="23">
        <f>SUM(Tabla2[[#This Row],[01. Alcaldía]:[11. Salud pública y seguridad ciudadana]])</f>
        <v>6957.5</v>
      </c>
    </row>
    <row r="189" spans="1:13" x14ac:dyDescent="0.25">
      <c r="A189" s="66" t="s">
        <v>356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>
        <v>107.96</v>
      </c>
      <c r="M189" s="23">
        <f>SUM(Tabla2[[#This Row],[01. Alcaldía]:[11. Salud pública y seguridad ciudadana]])</f>
        <v>107.96</v>
      </c>
    </row>
    <row r="190" spans="1:13" x14ac:dyDescent="0.25">
      <c r="A190" s="66" t="s">
        <v>1000</v>
      </c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>
        <v>2499.9899999999998</v>
      </c>
      <c r="M190" s="23">
        <f>SUM(Tabla2[[#This Row],[01. Alcaldía]:[11. Salud pública y seguridad ciudadana]])</f>
        <v>2499.9899999999998</v>
      </c>
    </row>
    <row r="191" spans="1:13" x14ac:dyDescent="0.25">
      <c r="A191" s="66" t="s">
        <v>1112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>
        <v>3960.33</v>
      </c>
      <c r="M191" s="23">
        <f>SUM(Tabla2[[#This Row],[01. Alcaldía]:[11. Salud pública y seguridad ciudadana]])</f>
        <v>3960.33</v>
      </c>
    </row>
    <row r="192" spans="1:13" x14ac:dyDescent="0.25">
      <c r="A192" s="66" t="s">
        <v>990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>
        <v>16335</v>
      </c>
      <c r="M192" s="23">
        <f>SUM(Tabla2[[#This Row],[01. Alcaldía]:[11. Salud pública y seguridad ciudadana]])</f>
        <v>16335</v>
      </c>
    </row>
    <row r="193" spans="1:13" x14ac:dyDescent="0.25">
      <c r="A193" s="66" t="s">
        <v>382</v>
      </c>
      <c r="B193" s="19"/>
      <c r="C193" s="19"/>
      <c r="D193" s="19">
        <v>450</v>
      </c>
      <c r="E193" s="19"/>
      <c r="F193" s="19"/>
      <c r="G193" s="19"/>
      <c r="H193" s="19"/>
      <c r="I193" s="19"/>
      <c r="J193" s="19"/>
      <c r="K193" s="19"/>
      <c r="L193" s="19"/>
      <c r="M193" s="23">
        <f>SUM(Tabla2[[#This Row],[01. Alcaldía]:[11. Salud pública y seguridad ciudadana]])</f>
        <v>450</v>
      </c>
    </row>
    <row r="194" spans="1:13" x14ac:dyDescent="0.25">
      <c r="A194" s="66" t="s">
        <v>293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>
        <v>5940</v>
      </c>
      <c r="M194" s="23">
        <f>SUM(Tabla2[[#This Row],[01. Alcaldía]:[11. Salud pública y seguridad ciudadana]])</f>
        <v>5940</v>
      </c>
    </row>
    <row r="195" spans="1:13" x14ac:dyDescent="0.25">
      <c r="A195" s="66" t="s">
        <v>1901</v>
      </c>
      <c r="B195" s="19">
        <v>0</v>
      </c>
      <c r="C195" s="19"/>
      <c r="D195" s="19">
        <v>0</v>
      </c>
      <c r="E195" s="19"/>
      <c r="F195" s="19"/>
      <c r="G195" s="19"/>
      <c r="H195" s="19"/>
      <c r="I195" s="19"/>
      <c r="J195" s="19"/>
      <c r="K195" s="19"/>
      <c r="L195" s="19"/>
      <c r="M195" s="23">
        <f>SUM(Tabla2[[#This Row],[01. Alcaldía]:[11. Salud pública y seguridad ciudadana]])</f>
        <v>0</v>
      </c>
    </row>
    <row r="196" spans="1:13" x14ac:dyDescent="0.25">
      <c r="A196" s="66" t="s">
        <v>1070</v>
      </c>
      <c r="B196" s="19">
        <v>121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3">
        <f>SUM(Tabla2[[#This Row],[01. Alcaldía]:[11. Salud pública y seguridad ciudadana]])</f>
        <v>121</v>
      </c>
    </row>
    <row r="197" spans="1:13" x14ac:dyDescent="0.25">
      <c r="A197" s="66" t="s">
        <v>877</v>
      </c>
      <c r="B197" s="19"/>
      <c r="C197" s="19"/>
      <c r="D197" s="19"/>
      <c r="E197" s="19"/>
      <c r="F197" s="19">
        <v>14.52</v>
      </c>
      <c r="G197" s="19"/>
      <c r="H197" s="19"/>
      <c r="I197" s="19"/>
      <c r="J197" s="19"/>
      <c r="K197" s="19"/>
      <c r="L197" s="19"/>
      <c r="M197" s="23">
        <f>SUM(Tabla2[[#This Row],[01. Alcaldía]:[11. Salud pública y seguridad ciudadana]])</f>
        <v>14.52</v>
      </c>
    </row>
    <row r="198" spans="1:13" x14ac:dyDescent="0.25">
      <c r="A198" s="66" t="s">
        <v>1865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>
        <v>345</v>
      </c>
      <c r="M198" s="23">
        <f>SUM(Tabla2[[#This Row],[01. Alcaldía]:[11. Salud pública y seguridad ciudadana]])</f>
        <v>345</v>
      </c>
    </row>
    <row r="199" spans="1:13" x14ac:dyDescent="0.25">
      <c r="A199" s="66" t="s">
        <v>1937</v>
      </c>
      <c r="B199" s="19"/>
      <c r="C199" s="19"/>
      <c r="D199" s="19">
        <v>495</v>
      </c>
      <c r="E199" s="19"/>
      <c r="F199" s="19"/>
      <c r="G199" s="19"/>
      <c r="H199" s="19"/>
      <c r="I199" s="19"/>
      <c r="J199" s="19"/>
      <c r="K199" s="19"/>
      <c r="L199" s="19"/>
      <c r="M199" s="23">
        <f>SUM(Tabla2[[#This Row],[01. Alcaldía]:[11. Salud pública y seguridad ciudadana]])</f>
        <v>495</v>
      </c>
    </row>
    <row r="200" spans="1:13" x14ac:dyDescent="0.25">
      <c r="A200" s="66" t="s">
        <v>35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>
        <v>1500</v>
      </c>
      <c r="L200" s="19"/>
      <c r="M200" s="23">
        <f>SUM(Tabla2[[#This Row],[01. Alcaldía]:[11. Salud pública y seguridad ciudadana]])</f>
        <v>1500</v>
      </c>
    </row>
    <row r="201" spans="1:13" x14ac:dyDescent="0.25">
      <c r="A201" s="66" t="s">
        <v>341</v>
      </c>
      <c r="B201" s="19"/>
      <c r="C201" s="19"/>
      <c r="D201" s="19"/>
      <c r="E201" s="19"/>
      <c r="F201" s="19"/>
      <c r="G201" s="19">
        <v>757.9</v>
      </c>
      <c r="H201" s="19"/>
      <c r="I201" s="19"/>
      <c r="J201" s="19"/>
      <c r="K201" s="19"/>
      <c r="L201" s="19"/>
      <c r="M201" s="23">
        <f>SUM(Tabla2[[#This Row],[01. Alcaldía]:[11. Salud pública y seguridad ciudadana]])</f>
        <v>757.9</v>
      </c>
    </row>
    <row r="202" spans="1:13" x14ac:dyDescent="0.25">
      <c r="A202" s="66" t="s">
        <v>32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1833.36</v>
      </c>
      <c r="M202" s="23">
        <f>SUM(Tabla2[[#This Row],[01. Alcaldía]:[11. Salud pública y seguridad ciudadana]])</f>
        <v>1833.36</v>
      </c>
    </row>
    <row r="203" spans="1:13" x14ac:dyDescent="0.25">
      <c r="A203" s="66" t="s">
        <v>500</v>
      </c>
      <c r="B203" s="19"/>
      <c r="C203" s="19"/>
      <c r="D203" s="19"/>
      <c r="E203" s="19"/>
      <c r="F203" s="19"/>
      <c r="G203" s="19">
        <v>1176.1199999999999</v>
      </c>
      <c r="H203" s="19"/>
      <c r="I203" s="19"/>
      <c r="J203" s="19"/>
      <c r="K203" s="19"/>
      <c r="L203" s="19"/>
      <c r="M203" s="23">
        <f>SUM(Tabla2[[#This Row],[01. Alcaldía]:[11. Salud pública y seguridad ciudadana]])</f>
        <v>1176.1199999999999</v>
      </c>
    </row>
    <row r="204" spans="1:13" x14ac:dyDescent="0.25">
      <c r="A204" s="66" t="s">
        <v>59</v>
      </c>
      <c r="B204" s="19"/>
      <c r="C204" s="19"/>
      <c r="D204" s="19"/>
      <c r="E204" s="19"/>
      <c r="F204" s="19"/>
      <c r="G204" s="19">
        <v>605</v>
      </c>
      <c r="H204" s="19"/>
      <c r="I204" s="19"/>
      <c r="J204" s="19"/>
      <c r="K204" s="19"/>
      <c r="L204" s="19"/>
      <c r="M204" s="23">
        <f>SUM(Tabla2[[#This Row],[01. Alcaldía]:[11. Salud pública y seguridad ciudadana]])</f>
        <v>605</v>
      </c>
    </row>
    <row r="205" spans="1:13" x14ac:dyDescent="0.25">
      <c r="A205" s="66" t="s">
        <v>883</v>
      </c>
      <c r="B205" s="19"/>
      <c r="C205" s="19"/>
      <c r="D205" s="19"/>
      <c r="E205" s="19"/>
      <c r="F205" s="19"/>
      <c r="G205" s="19">
        <v>539.13</v>
      </c>
      <c r="H205" s="19"/>
      <c r="I205" s="19"/>
      <c r="J205" s="19"/>
      <c r="K205" s="19">
        <v>387.7</v>
      </c>
      <c r="L205" s="19"/>
      <c r="M205" s="23">
        <f>SUM(Tabla2[[#This Row],[01. Alcaldía]:[11. Salud pública y seguridad ciudadana]])</f>
        <v>926.82999999999993</v>
      </c>
    </row>
    <row r="206" spans="1:13" x14ac:dyDescent="0.25">
      <c r="A206" s="66" t="s">
        <v>374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>
        <v>1547.59</v>
      </c>
      <c r="M206" s="23">
        <f>SUM(Tabla2[[#This Row],[01. Alcaldía]:[11. Salud pública y seguridad ciudadana]])</f>
        <v>1547.59</v>
      </c>
    </row>
    <row r="207" spans="1:13" x14ac:dyDescent="0.25">
      <c r="A207" s="66" t="s">
        <v>19</v>
      </c>
      <c r="B207" s="19"/>
      <c r="C207" s="19"/>
      <c r="D207" s="19"/>
      <c r="E207" s="19">
        <v>6564.25</v>
      </c>
      <c r="F207" s="19"/>
      <c r="G207" s="19"/>
      <c r="H207" s="19"/>
      <c r="I207" s="19"/>
      <c r="J207" s="19"/>
      <c r="K207" s="19">
        <v>114.16</v>
      </c>
      <c r="L207" s="19">
        <v>8814.85</v>
      </c>
      <c r="M207" s="23">
        <f>SUM(Tabla2[[#This Row],[01. Alcaldía]:[11. Salud pública y seguridad ciudadana]])</f>
        <v>15493.26</v>
      </c>
    </row>
    <row r="208" spans="1:13" x14ac:dyDescent="0.25">
      <c r="A208" s="66" t="s">
        <v>335</v>
      </c>
      <c r="B208" s="19"/>
      <c r="C208" s="19"/>
      <c r="D208" s="19"/>
      <c r="E208" s="19"/>
      <c r="F208" s="19"/>
      <c r="G208" s="19">
        <v>7163.2</v>
      </c>
      <c r="H208" s="19"/>
      <c r="I208" s="19"/>
      <c r="J208" s="19"/>
      <c r="K208" s="19"/>
      <c r="L208" s="19"/>
      <c r="M208" s="23">
        <f>SUM(Tabla2[[#This Row],[01. Alcaldía]:[11. Salud pública y seguridad ciudadana]])</f>
        <v>7163.2</v>
      </c>
    </row>
    <row r="209" spans="1:13" x14ac:dyDescent="0.25">
      <c r="A209" s="66" t="s">
        <v>887</v>
      </c>
      <c r="B209" s="19"/>
      <c r="C209" s="19"/>
      <c r="D209" s="19"/>
      <c r="E209" s="19"/>
      <c r="F209" s="19"/>
      <c r="G209" s="19">
        <v>4598.3900000000003</v>
      </c>
      <c r="H209" s="19"/>
      <c r="I209" s="19"/>
      <c r="J209" s="19">
        <v>2329.25</v>
      </c>
      <c r="K209" s="19"/>
      <c r="L209" s="19"/>
      <c r="M209" s="23">
        <f>SUM(Tabla2[[#This Row],[01. Alcaldía]:[11. Salud pública y seguridad ciudadana]])</f>
        <v>6927.64</v>
      </c>
    </row>
    <row r="210" spans="1:13" x14ac:dyDescent="0.25">
      <c r="A210" s="66" t="s">
        <v>1786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>
        <v>145.19999999999999</v>
      </c>
      <c r="M210" s="23">
        <f>SUM(Tabla2[[#This Row],[01. Alcaldía]:[11. Salud pública y seguridad ciudadana]])</f>
        <v>145.19999999999999</v>
      </c>
    </row>
    <row r="211" spans="1:13" x14ac:dyDescent="0.25">
      <c r="A211" s="66" t="s">
        <v>890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>
        <v>1669.8</v>
      </c>
      <c r="L211" s="19"/>
      <c r="M211" s="23">
        <f>SUM(Tabla2[[#This Row],[01. Alcaldía]:[11. Salud pública y seguridad ciudadana]])</f>
        <v>1669.8</v>
      </c>
    </row>
    <row r="212" spans="1:13" x14ac:dyDescent="0.25">
      <c r="A212" s="66" t="s">
        <v>1773</v>
      </c>
      <c r="B212" s="19"/>
      <c r="C212" s="19">
        <v>133.1</v>
      </c>
      <c r="D212" s="19"/>
      <c r="E212" s="19"/>
      <c r="F212" s="19"/>
      <c r="G212" s="19"/>
      <c r="H212" s="19"/>
      <c r="I212" s="19"/>
      <c r="J212" s="19"/>
      <c r="K212" s="19"/>
      <c r="L212" s="19"/>
      <c r="M212" s="23">
        <f>SUM(Tabla2[[#This Row],[01. Alcaldía]:[11. Salud pública y seguridad ciudadana]])</f>
        <v>133.1</v>
      </c>
    </row>
    <row r="213" spans="1:13" x14ac:dyDescent="0.25">
      <c r="A213" s="66" t="s">
        <v>893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>
        <v>1205.1600000000001</v>
      </c>
      <c r="M213" s="23">
        <f>SUM(Tabla2[[#This Row],[01. Alcaldía]:[11. Salud pública y seguridad ciudadana]])</f>
        <v>1205.1600000000001</v>
      </c>
    </row>
    <row r="214" spans="1:13" x14ac:dyDescent="0.25">
      <c r="A214" s="66" t="s">
        <v>301</v>
      </c>
      <c r="B214" s="19"/>
      <c r="C214" s="19"/>
      <c r="D214" s="19">
        <v>7058.3</v>
      </c>
      <c r="E214" s="19"/>
      <c r="F214" s="19"/>
      <c r="G214" s="19"/>
      <c r="H214" s="19"/>
      <c r="I214" s="19"/>
      <c r="J214" s="19"/>
      <c r="K214" s="19">
        <v>2601.5</v>
      </c>
      <c r="L214" s="19"/>
      <c r="M214" s="23">
        <f>SUM(Tabla2[[#This Row],[01. Alcaldía]:[11. Salud pública y seguridad ciudadana]])</f>
        <v>9659.7999999999993</v>
      </c>
    </row>
    <row r="215" spans="1:13" x14ac:dyDescent="0.25">
      <c r="A215" s="66" t="s">
        <v>1903</v>
      </c>
      <c r="B215" s="19">
        <v>3341</v>
      </c>
      <c r="C215" s="19"/>
      <c r="D215" s="19">
        <v>445.89</v>
      </c>
      <c r="E215" s="19"/>
      <c r="F215" s="19"/>
      <c r="G215" s="19"/>
      <c r="H215" s="19"/>
      <c r="I215" s="19"/>
      <c r="J215" s="19"/>
      <c r="K215" s="19"/>
      <c r="L215" s="19"/>
      <c r="M215" s="23">
        <f>SUM(Tabla2[[#This Row],[01. Alcaldía]:[11. Salud pública y seguridad ciudadana]])</f>
        <v>3786.89</v>
      </c>
    </row>
    <row r="216" spans="1:13" x14ac:dyDescent="0.25">
      <c r="A216" s="66" t="s">
        <v>896</v>
      </c>
      <c r="B216" s="19">
        <v>720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3">
        <f>SUM(Tabla2[[#This Row],[01. Alcaldía]:[11. Salud pública y seguridad ciudadana]])</f>
        <v>720</v>
      </c>
    </row>
    <row r="217" spans="1:13" x14ac:dyDescent="0.25">
      <c r="A217" s="66" t="s">
        <v>897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>
        <v>5844.01</v>
      </c>
      <c r="L217" s="19"/>
      <c r="M217" s="23">
        <f>SUM(Tabla2[[#This Row],[01. Alcaldía]:[11. Salud pública y seguridad ciudadana]])</f>
        <v>5844.01</v>
      </c>
    </row>
    <row r="218" spans="1:13" x14ac:dyDescent="0.25">
      <c r="A218" s="66" t="s">
        <v>2873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>
        <v>18149</v>
      </c>
      <c r="L218" s="19"/>
      <c r="M218" s="23">
        <f>SUM(Tabla2[[#This Row],[01. Alcaldía]:[11. Salud pública y seguridad ciudadana]])</f>
        <v>18149</v>
      </c>
    </row>
    <row r="219" spans="1:13" x14ac:dyDescent="0.25">
      <c r="A219" s="66" t="s">
        <v>284</v>
      </c>
      <c r="B219" s="19"/>
      <c r="C219" s="19"/>
      <c r="D219" s="19"/>
      <c r="E219" s="19">
        <v>1600</v>
      </c>
      <c r="F219" s="19"/>
      <c r="G219" s="19"/>
      <c r="H219" s="19"/>
      <c r="I219" s="19"/>
      <c r="J219" s="19"/>
      <c r="K219" s="19"/>
      <c r="L219" s="19">
        <v>266.2</v>
      </c>
      <c r="M219" s="23">
        <f>SUM(Tabla2[[#This Row],[01. Alcaldía]:[11. Salud pública y seguridad ciudadana]])</f>
        <v>1866.2</v>
      </c>
    </row>
    <row r="220" spans="1:13" x14ac:dyDescent="0.25">
      <c r="A220" s="66" t="s">
        <v>2295</v>
      </c>
      <c r="B220" s="19">
        <v>2057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23">
        <f>SUM(Tabla2[[#This Row],[01. Alcaldía]:[11. Salud pública y seguridad ciudadana]])</f>
        <v>2057</v>
      </c>
    </row>
    <row r="221" spans="1:13" x14ac:dyDescent="0.25">
      <c r="A221" s="66" t="s">
        <v>31</v>
      </c>
      <c r="B221" s="19"/>
      <c r="C221" s="19"/>
      <c r="D221" s="19"/>
      <c r="E221" s="19">
        <v>13619.76</v>
      </c>
      <c r="F221" s="19"/>
      <c r="G221" s="19"/>
      <c r="H221" s="19"/>
      <c r="I221" s="19"/>
      <c r="J221" s="19"/>
      <c r="K221" s="19"/>
      <c r="L221" s="19">
        <v>11065.45</v>
      </c>
      <c r="M221" s="23">
        <f>SUM(Tabla2[[#This Row],[01. Alcaldía]:[11. Salud pública y seguridad ciudadana]])</f>
        <v>24685.21</v>
      </c>
    </row>
    <row r="222" spans="1:13" x14ac:dyDescent="0.25">
      <c r="A222" s="66" t="s">
        <v>2555</v>
      </c>
      <c r="B222" s="19"/>
      <c r="C222" s="19">
        <v>4440.7</v>
      </c>
      <c r="D222" s="19"/>
      <c r="E222" s="19"/>
      <c r="F222" s="19"/>
      <c r="G222" s="19"/>
      <c r="H222" s="19"/>
      <c r="I222" s="19"/>
      <c r="J222" s="19"/>
      <c r="K222" s="19"/>
      <c r="L222" s="19"/>
      <c r="M222" s="23">
        <f>SUM(Tabla2[[#This Row],[01. Alcaldía]:[11. Salud pública y seguridad ciudadana]])</f>
        <v>4440.7</v>
      </c>
    </row>
    <row r="223" spans="1:13" x14ac:dyDescent="0.25">
      <c r="A223" s="66" t="s">
        <v>908</v>
      </c>
      <c r="B223" s="19"/>
      <c r="C223" s="19"/>
      <c r="D223" s="19"/>
      <c r="E223" s="19"/>
      <c r="F223" s="19"/>
      <c r="G223" s="19"/>
      <c r="H223" s="19"/>
      <c r="I223" s="19">
        <v>1573</v>
      </c>
      <c r="J223" s="19"/>
      <c r="K223" s="19"/>
      <c r="L223" s="19"/>
      <c r="M223" s="23">
        <f>SUM(Tabla2[[#This Row],[01. Alcaldía]:[11. Salud pública y seguridad ciudadana]])</f>
        <v>1573</v>
      </c>
    </row>
    <row r="224" spans="1:13" x14ac:dyDescent="0.25">
      <c r="A224" s="66" t="s">
        <v>20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>
        <v>8682.9599999999991</v>
      </c>
      <c r="L224" s="19"/>
      <c r="M224" s="23">
        <f>SUM(Tabla2[[#This Row],[01. Alcaldía]:[11. Salud pública y seguridad ciudadana]])</f>
        <v>8682.9599999999991</v>
      </c>
    </row>
    <row r="225" spans="1:13" x14ac:dyDescent="0.25">
      <c r="A225" s="66" t="s">
        <v>914</v>
      </c>
      <c r="B225" s="19"/>
      <c r="C225" s="19"/>
      <c r="D225" s="19"/>
      <c r="E225" s="19"/>
      <c r="F225" s="19">
        <v>17303</v>
      </c>
      <c r="G225" s="19"/>
      <c r="H225" s="19"/>
      <c r="I225" s="19"/>
      <c r="J225" s="19"/>
      <c r="K225" s="19"/>
      <c r="L225" s="19"/>
      <c r="M225" s="23">
        <f>SUM(Tabla2[[#This Row],[01. Alcaldía]:[11. Salud pública y seguridad ciudadana]])</f>
        <v>17303</v>
      </c>
    </row>
    <row r="226" spans="1:13" x14ac:dyDescent="0.25">
      <c r="A226" s="66" t="s">
        <v>365</v>
      </c>
      <c r="B226" s="19"/>
      <c r="C226" s="19"/>
      <c r="D226" s="19"/>
      <c r="E226" s="19">
        <v>1379.4</v>
      </c>
      <c r="F226" s="19"/>
      <c r="G226" s="19"/>
      <c r="H226" s="19"/>
      <c r="I226" s="19"/>
      <c r="J226" s="19"/>
      <c r="K226" s="19"/>
      <c r="L226" s="19"/>
      <c r="M226" s="23">
        <f>SUM(Tabla2[[#This Row],[01. Alcaldía]:[11. Salud pública y seguridad ciudadana]])</f>
        <v>1379.4</v>
      </c>
    </row>
    <row r="227" spans="1:13" x14ac:dyDescent="0.25">
      <c r="A227" s="66" t="s">
        <v>916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>
        <v>580.79999999999995</v>
      </c>
      <c r="M227" s="23">
        <f>SUM(Tabla2[[#This Row],[01. Alcaldía]:[11. Salud pública y seguridad ciudadana]])</f>
        <v>580.79999999999995</v>
      </c>
    </row>
    <row r="228" spans="1:13" x14ac:dyDescent="0.25">
      <c r="A228" s="66" t="s">
        <v>1019</v>
      </c>
      <c r="B228" s="19"/>
      <c r="C228" s="19"/>
      <c r="D228" s="19"/>
      <c r="E228" s="19"/>
      <c r="F228" s="19"/>
      <c r="G228" s="19">
        <v>180.29</v>
      </c>
      <c r="H228" s="19"/>
      <c r="I228" s="19"/>
      <c r="J228" s="19"/>
      <c r="K228" s="19"/>
      <c r="L228" s="19"/>
      <c r="M228" s="23">
        <f>SUM(Tabla2[[#This Row],[01. Alcaldía]:[11. Salud pública y seguridad ciudadana]])</f>
        <v>180.29</v>
      </c>
    </row>
    <row r="229" spans="1:13" x14ac:dyDescent="0.25">
      <c r="A229" s="66" t="s">
        <v>336</v>
      </c>
      <c r="B229" s="19">
        <v>89</v>
      </c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3">
        <f>SUM(Tabla2[[#This Row],[01. Alcaldía]:[11. Salud pública y seguridad ciudadana]])</f>
        <v>89</v>
      </c>
    </row>
    <row r="230" spans="1:13" x14ac:dyDescent="0.25">
      <c r="A230" s="66" t="s">
        <v>2776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>
        <v>15840</v>
      </c>
      <c r="M230" s="23">
        <f>SUM(Tabla2[[#This Row],[01. Alcaldía]:[11. Salud pública y seguridad ciudadana]])</f>
        <v>15840</v>
      </c>
    </row>
    <row r="231" spans="1:13" x14ac:dyDescent="0.25">
      <c r="A231" s="66" t="s">
        <v>73</v>
      </c>
      <c r="B231" s="19"/>
      <c r="C231" s="19"/>
      <c r="D231" s="19"/>
      <c r="E231" s="19"/>
      <c r="F231" s="19"/>
      <c r="G231" s="19"/>
      <c r="H231" s="19">
        <v>484</v>
      </c>
      <c r="I231" s="19"/>
      <c r="J231" s="19"/>
      <c r="K231" s="19"/>
      <c r="L231" s="19">
        <v>250</v>
      </c>
      <c r="M231" s="23">
        <f>SUM(Tabla2[[#This Row],[01. Alcaldía]:[11. Salud pública y seguridad ciudadana]])</f>
        <v>734</v>
      </c>
    </row>
    <row r="232" spans="1:13" x14ac:dyDescent="0.25">
      <c r="A232" s="66" t="s">
        <v>2402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>
        <v>2853.79</v>
      </c>
      <c r="M232" s="23">
        <f>SUM(Tabla2[[#This Row],[01. Alcaldía]:[11. Salud pública y seguridad ciudadana]])</f>
        <v>2853.79</v>
      </c>
    </row>
    <row r="233" spans="1:13" x14ac:dyDescent="0.25">
      <c r="A233" s="66" t="s">
        <v>752</v>
      </c>
      <c r="B233" s="19"/>
      <c r="C233" s="19"/>
      <c r="D233" s="19"/>
      <c r="E233" s="19"/>
      <c r="F233" s="19"/>
      <c r="G233" s="19">
        <v>2420</v>
      </c>
      <c r="H233" s="19"/>
      <c r="I233" s="19"/>
      <c r="J233" s="19"/>
      <c r="K233" s="19"/>
      <c r="L233" s="19"/>
      <c r="M233" s="23">
        <f>SUM(Tabla2[[#This Row],[01. Alcaldía]:[11. Salud pública y seguridad ciudadana]])</f>
        <v>2420</v>
      </c>
    </row>
    <row r="234" spans="1:13" x14ac:dyDescent="0.25">
      <c r="A234" s="66" t="s">
        <v>919</v>
      </c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>
        <v>201.6</v>
      </c>
      <c r="M234" s="23">
        <f>SUM(Tabla2[[#This Row],[01. Alcaldía]:[11. Salud pública y seguridad ciudadana]])</f>
        <v>201.6</v>
      </c>
    </row>
    <row r="235" spans="1:13" x14ac:dyDescent="0.25">
      <c r="A235" s="66" t="s">
        <v>339</v>
      </c>
      <c r="B235" s="19"/>
      <c r="C235" s="19"/>
      <c r="D235" s="19"/>
      <c r="E235" s="19">
        <v>3984.3500000000004</v>
      </c>
      <c r="F235" s="19"/>
      <c r="G235" s="19"/>
      <c r="H235" s="19">
        <v>169.4</v>
      </c>
      <c r="I235" s="19"/>
      <c r="J235" s="19"/>
      <c r="K235" s="19"/>
      <c r="L235" s="19"/>
      <c r="M235" s="23">
        <f>SUM(Tabla2[[#This Row],[01. Alcaldía]:[11. Salud pública y seguridad ciudadana]])</f>
        <v>4153.75</v>
      </c>
    </row>
    <row r="236" spans="1:13" x14ac:dyDescent="0.25">
      <c r="A236" s="66" t="s">
        <v>421</v>
      </c>
      <c r="B236" s="19"/>
      <c r="C236" s="19"/>
      <c r="D236" s="19"/>
      <c r="E236" s="19"/>
      <c r="F236" s="19">
        <v>7392</v>
      </c>
      <c r="G236" s="19"/>
      <c r="H236" s="19"/>
      <c r="I236" s="19"/>
      <c r="J236" s="19"/>
      <c r="K236" s="19"/>
      <c r="L236" s="19"/>
      <c r="M236" s="23">
        <f>SUM(Tabla2[[#This Row],[01. Alcaldía]:[11. Salud pública y seguridad ciudadana]])</f>
        <v>7392</v>
      </c>
    </row>
    <row r="237" spans="1:13" x14ac:dyDescent="0.25">
      <c r="A237" s="66" t="s">
        <v>923</v>
      </c>
      <c r="B237" s="19"/>
      <c r="C237" s="19"/>
      <c r="D237" s="19"/>
      <c r="E237" s="19"/>
      <c r="F237" s="19"/>
      <c r="G237" s="19"/>
      <c r="H237" s="19"/>
      <c r="I237" s="19"/>
      <c r="J237" s="19">
        <v>1476.2</v>
      </c>
      <c r="K237" s="19"/>
      <c r="L237" s="19"/>
      <c r="M237" s="23">
        <f>SUM(Tabla2[[#This Row],[01. Alcaldía]:[11. Salud pública y seguridad ciudadana]])</f>
        <v>1476.2</v>
      </c>
    </row>
    <row r="238" spans="1:13" x14ac:dyDescent="0.25">
      <c r="A238" s="66" t="s">
        <v>985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>
        <v>591.29</v>
      </c>
      <c r="L238" s="19"/>
      <c r="M238" s="23">
        <f>SUM(Tabla2[[#This Row],[01. Alcaldía]:[11. Salud pública y seguridad ciudadana]])</f>
        <v>591.29</v>
      </c>
    </row>
    <row r="239" spans="1:13" x14ac:dyDescent="0.25">
      <c r="A239" s="66" t="s">
        <v>348</v>
      </c>
      <c r="B239" s="19">
        <v>7346.68</v>
      </c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3">
        <f>SUM(Tabla2[[#This Row],[01. Alcaldía]:[11. Salud pública y seguridad ciudadana]])</f>
        <v>7346.68</v>
      </c>
    </row>
    <row r="240" spans="1:13" x14ac:dyDescent="0.25">
      <c r="A240" s="66" t="s">
        <v>986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380.35</v>
      </c>
      <c r="M240" s="23">
        <f>SUM(Tabla2[[#This Row],[01. Alcaldía]:[11. Salud pública y seguridad ciudadana]])</f>
        <v>380.35</v>
      </c>
    </row>
    <row r="241" spans="1:13" x14ac:dyDescent="0.25">
      <c r="A241" s="66" t="s">
        <v>1688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>
        <v>6000</v>
      </c>
      <c r="L241" s="19"/>
      <c r="M241" s="23">
        <f>SUM(Tabla2[[#This Row],[01. Alcaldía]:[11. Salud pública y seguridad ciudadana]])</f>
        <v>6000</v>
      </c>
    </row>
    <row r="242" spans="1:13" x14ac:dyDescent="0.25">
      <c r="A242" s="66" t="s">
        <v>837</v>
      </c>
      <c r="B242" s="19">
        <v>3025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23">
        <f>SUM(Tabla2[[#This Row],[01. Alcaldía]:[11. Salud pública y seguridad ciudadana]])</f>
        <v>3025</v>
      </c>
    </row>
    <row r="243" spans="1:13" x14ac:dyDescent="0.25">
      <c r="A243" s="66" t="s">
        <v>344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1447.75</v>
      </c>
      <c r="M243" s="23">
        <f>SUM(Tabla2[[#This Row],[01. Alcaldía]:[11. Salud pública y seguridad ciudadana]])</f>
        <v>1447.75</v>
      </c>
    </row>
    <row r="244" spans="1:13" x14ac:dyDescent="0.25">
      <c r="A244" s="66" t="s">
        <v>935</v>
      </c>
      <c r="B244" s="19"/>
      <c r="C244" s="19"/>
      <c r="D244" s="19"/>
      <c r="E244" s="19"/>
      <c r="F244" s="19"/>
      <c r="G244" s="19">
        <v>1210</v>
      </c>
      <c r="H244" s="19"/>
      <c r="I244" s="19"/>
      <c r="J244" s="19"/>
      <c r="K244" s="19">
        <v>2876.78</v>
      </c>
      <c r="L244" s="19"/>
      <c r="M244" s="23">
        <f>SUM(Tabla2[[#This Row],[01. Alcaldía]:[11. Salud pública y seguridad ciudadana]])</f>
        <v>4086.78</v>
      </c>
    </row>
    <row r="245" spans="1:13" x14ac:dyDescent="0.25">
      <c r="A245" s="66" t="s">
        <v>784</v>
      </c>
      <c r="B245" s="19"/>
      <c r="C245" s="19"/>
      <c r="D245" s="19"/>
      <c r="E245" s="19"/>
      <c r="F245" s="19"/>
      <c r="G245" s="19">
        <v>798.6</v>
      </c>
      <c r="H245" s="19"/>
      <c r="I245" s="19"/>
      <c r="J245" s="19"/>
      <c r="K245" s="19"/>
      <c r="L245" s="19"/>
      <c r="M245" s="23">
        <f>SUM(Tabla2[[#This Row],[01. Alcaldía]:[11. Salud pública y seguridad ciudadana]])</f>
        <v>798.6</v>
      </c>
    </row>
    <row r="246" spans="1:13" x14ac:dyDescent="0.25">
      <c r="A246" s="66" t="s">
        <v>89</v>
      </c>
      <c r="B246" s="19"/>
      <c r="C246" s="19"/>
      <c r="D246" s="19"/>
      <c r="E246" s="19"/>
      <c r="F246" s="19"/>
      <c r="G246" s="19">
        <v>500</v>
      </c>
      <c r="H246" s="19"/>
      <c r="I246" s="19"/>
      <c r="J246" s="19"/>
      <c r="K246" s="19"/>
      <c r="L246" s="19"/>
      <c r="M246" s="23">
        <f>SUM(Tabla2[[#This Row],[01. Alcaldía]:[11. Salud pública y seguridad ciudadana]])</f>
        <v>500</v>
      </c>
    </row>
    <row r="247" spans="1:13" s="24" customFormat="1" x14ac:dyDescent="0.25">
      <c r="A247" s="25" t="s">
        <v>288</v>
      </c>
      <c r="B247" s="23">
        <f>SUBTOTAL(109,Tabla2[01. Alcaldía])</f>
        <v>159386.90999999997</v>
      </c>
      <c r="C247" s="23">
        <f>SUBTOTAL(109,Tabla2[02. Urbanismo y vivienda])</f>
        <v>45549.049999999996</v>
      </c>
      <c r="D247" s="23">
        <f>SUBTOTAL(109,Tabla2[03. Participación ciudadana y deportes])</f>
        <v>39807.99</v>
      </c>
      <c r="E247" s="23">
        <f>SUBTOTAL(109,Tabla2[04. Hacienda, personal y modernización administrativa])</f>
        <v>56133.000000000007</v>
      </c>
      <c r="F247" s="23">
        <f>SUBTOTAL(109,Tabla2[05. Comercio, mercados y consumo])</f>
        <v>62639.389999999992</v>
      </c>
      <c r="G247" s="23">
        <f>SUBTOTAL(109,Tabla2[06. Educación y cultura])</f>
        <v>104630.98</v>
      </c>
      <c r="H247" s="23">
        <f>SUBTOTAL(109,Tabla2[07. Medio ambiente])</f>
        <v>42631.83</v>
      </c>
      <c r="I247" s="23">
        <f>SUBTOTAL(109,Tabla2[08. Tráfico y movilidad])</f>
        <v>24033.65</v>
      </c>
      <c r="J247" s="23">
        <f>SUBTOTAL(109,Tabla2[09. Turismo, eventos y marca ciudad])</f>
        <v>82319.900000000009</v>
      </c>
      <c r="K247" s="23">
        <f>SUBTOTAL(109,Tabla2[10. Personas mayores, familia y servicios sociales])</f>
        <v>226727.04000000001</v>
      </c>
      <c r="L247" s="23">
        <f>SUBTOTAL(109,Tabla2[11. Salud pública y seguridad ciudadana])</f>
        <v>207147.37</v>
      </c>
      <c r="M247" s="23">
        <f>SUBTOTAL(109,Tabla2[Total general])</f>
        <v>1051007.1099999999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 PRIMER TRIMESTRE EJERCICIO 2024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18"/>
  <sheetViews>
    <sheetView showGridLines="0" view="pageLayout" zoomScale="95" zoomScaleNormal="100" zoomScalePageLayoutView="95" workbookViewId="0"/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60.75" customHeight="1" x14ac:dyDescent="0.25">
      <c r="A1" s="22" t="s">
        <v>2930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22" t="s">
        <v>278</v>
      </c>
    </row>
    <row r="2" spans="1:13" s="16" customFormat="1" x14ac:dyDescent="0.25">
      <c r="A2" s="21" t="s">
        <v>86</v>
      </c>
      <c r="B2" s="19"/>
      <c r="C2" s="19">
        <v>847</v>
      </c>
      <c r="D2" s="19">
        <v>365.55</v>
      </c>
      <c r="E2" s="19"/>
      <c r="F2" s="19"/>
      <c r="G2" s="19">
        <v>4380</v>
      </c>
      <c r="H2" s="19"/>
      <c r="I2" s="19"/>
      <c r="J2" s="19">
        <v>107.31</v>
      </c>
      <c r="K2" s="19">
        <v>3448.66</v>
      </c>
      <c r="L2" s="19"/>
      <c r="M2" s="23">
        <f>SUM(Tabla24[[#This Row],[01. Alcaldía]:[11. Salud pública y seguridad ciudadana]])</f>
        <v>9148.52</v>
      </c>
    </row>
    <row r="3" spans="1:13" s="16" customFormat="1" x14ac:dyDescent="0.25">
      <c r="A3" s="21" t="s">
        <v>375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>
        <v>3804.82</v>
      </c>
      <c r="M3" s="23">
        <f>SUM(Tabla24[[#This Row],[01. Alcaldía]:[11. Salud pública y seguridad ciudadana]])</f>
        <v>3804.82</v>
      </c>
    </row>
    <row r="4" spans="1:13" s="16" customFormat="1" x14ac:dyDescent="0.25">
      <c r="A4" s="21" t="s">
        <v>370</v>
      </c>
      <c r="B4" s="19"/>
      <c r="C4" s="19"/>
      <c r="D4" s="19">
        <v>16</v>
      </c>
      <c r="E4" s="19"/>
      <c r="F4" s="19"/>
      <c r="G4" s="19"/>
      <c r="H4" s="19"/>
      <c r="I4" s="19"/>
      <c r="J4" s="19"/>
      <c r="K4" s="19"/>
      <c r="L4" s="19"/>
      <c r="M4" s="23">
        <f>SUM(Tabla24[[#This Row],[01. Alcaldía]:[11. Salud pública y seguridad ciudadana]])</f>
        <v>16</v>
      </c>
    </row>
    <row r="5" spans="1:13" s="16" customFormat="1" x14ac:dyDescent="0.25">
      <c r="A5" s="21" t="s">
        <v>93</v>
      </c>
      <c r="B5" s="19"/>
      <c r="C5" s="19"/>
      <c r="D5" s="19"/>
      <c r="E5" s="19"/>
      <c r="F5" s="19"/>
      <c r="G5" s="19"/>
      <c r="H5" s="19"/>
      <c r="I5" s="19">
        <v>1100</v>
      </c>
      <c r="J5" s="19"/>
      <c r="K5" s="19"/>
      <c r="L5" s="19"/>
      <c r="M5" s="23">
        <f>SUM(Tabla24[[#This Row],[01. Alcaldía]:[11. Salud pública y seguridad ciudadana]])</f>
        <v>1100</v>
      </c>
    </row>
    <row r="6" spans="1:13" s="16" customFormat="1" x14ac:dyDescent="0.25">
      <c r="A6" s="21" t="s">
        <v>299</v>
      </c>
      <c r="B6" s="19"/>
      <c r="C6" s="19"/>
      <c r="D6" s="19"/>
      <c r="E6" s="19"/>
      <c r="F6" s="19"/>
      <c r="G6" s="19">
        <v>275</v>
      </c>
      <c r="H6" s="19"/>
      <c r="I6" s="19"/>
      <c r="J6" s="19"/>
      <c r="K6" s="19"/>
      <c r="L6" s="19"/>
      <c r="M6" s="23">
        <f>SUM(Tabla24[[#This Row],[01. Alcaldía]:[11. Salud pública y seguridad ciudadana]])</f>
        <v>275</v>
      </c>
    </row>
    <row r="7" spans="1:13" s="16" customFormat="1" x14ac:dyDescent="0.25">
      <c r="A7" s="21" t="s">
        <v>78</v>
      </c>
      <c r="B7" s="19"/>
      <c r="C7" s="19"/>
      <c r="D7" s="19"/>
      <c r="E7" s="19"/>
      <c r="F7" s="19"/>
      <c r="G7" s="19"/>
      <c r="H7" s="19"/>
      <c r="I7" s="19">
        <v>3630</v>
      </c>
      <c r="J7" s="19"/>
      <c r="K7" s="19"/>
      <c r="L7" s="19"/>
      <c r="M7" s="23">
        <f>SUM(Tabla24[[#This Row],[01. Alcaldía]:[11. Salud pública y seguridad ciudadana]])</f>
        <v>3630</v>
      </c>
    </row>
    <row r="8" spans="1:13" s="16" customFormat="1" x14ac:dyDescent="0.25">
      <c r="A8" s="21" t="s">
        <v>951</v>
      </c>
      <c r="B8" s="19"/>
      <c r="C8" s="19"/>
      <c r="D8" s="19"/>
      <c r="E8" s="19"/>
      <c r="F8" s="19"/>
      <c r="G8" s="19"/>
      <c r="H8" s="19"/>
      <c r="I8" s="19"/>
      <c r="J8" s="19"/>
      <c r="K8" s="19">
        <v>238.31</v>
      </c>
      <c r="L8" s="19"/>
      <c r="M8" s="23">
        <f>SUM(Tabla24[[#This Row],[01. Alcaldía]:[11. Salud pública y seguridad ciudadana]])</f>
        <v>238.31</v>
      </c>
    </row>
    <row r="9" spans="1:13" s="16" customFormat="1" x14ac:dyDescent="0.25">
      <c r="A9" s="21" t="s">
        <v>87</v>
      </c>
      <c r="B9" s="19">
        <v>7211.6</v>
      </c>
      <c r="C9" s="19"/>
      <c r="D9" s="19"/>
      <c r="E9" s="19"/>
      <c r="F9" s="19"/>
      <c r="G9" s="19"/>
      <c r="H9" s="19"/>
      <c r="I9" s="19"/>
      <c r="J9" s="19"/>
      <c r="K9" s="19"/>
      <c r="L9" s="19">
        <v>2037.71</v>
      </c>
      <c r="M9" s="23">
        <f>SUM(Tabla24[[#This Row],[01. Alcaldía]:[11. Salud pública y seguridad ciudadana]])</f>
        <v>9249.3100000000013</v>
      </c>
    </row>
    <row r="10" spans="1:13" s="16" customFormat="1" x14ac:dyDescent="0.25">
      <c r="A10" s="21" t="s">
        <v>384</v>
      </c>
      <c r="B10" s="19"/>
      <c r="C10" s="19"/>
      <c r="D10" s="19"/>
      <c r="E10" s="19"/>
      <c r="F10" s="19"/>
      <c r="G10" s="19">
        <v>7260</v>
      </c>
      <c r="H10" s="19"/>
      <c r="I10" s="19"/>
      <c r="J10" s="19"/>
      <c r="K10" s="19"/>
      <c r="L10" s="19"/>
      <c r="M10" s="23">
        <f>SUM(Tabla24[[#This Row],[01. Alcaldía]:[11. Salud pública y seguridad ciudadana]])</f>
        <v>7260</v>
      </c>
    </row>
    <row r="11" spans="1:13" s="16" customFormat="1" x14ac:dyDescent="0.25">
      <c r="A11" s="21" t="s">
        <v>33</v>
      </c>
      <c r="B11" s="19"/>
      <c r="C11" s="19"/>
      <c r="D11" s="19">
        <v>282.44</v>
      </c>
      <c r="E11" s="19"/>
      <c r="F11" s="19"/>
      <c r="G11" s="19">
        <v>2178</v>
      </c>
      <c r="H11" s="19"/>
      <c r="I11" s="19"/>
      <c r="J11" s="19"/>
      <c r="K11" s="19"/>
      <c r="L11" s="19"/>
      <c r="M11" s="23">
        <f>SUM(Tabla24[[#This Row],[01. Alcaldía]:[11. Salud pública y seguridad ciudadana]])</f>
        <v>2460.44</v>
      </c>
    </row>
    <row r="12" spans="1:13" s="16" customFormat="1" x14ac:dyDescent="0.25">
      <c r="A12" s="66" t="s">
        <v>327</v>
      </c>
      <c r="B12" s="19"/>
      <c r="C12" s="19"/>
      <c r="D12" s="19"/>
      <c r="E12" s="19">
        <v>17000</v>
      </c>
      <c r="F12" s="19"/>
      <c r="G12" s="19"/>
      <c r="H12" s="19"/>
      <c r="I12" s="19"/>
      <c r="J12" s="19"/>
      <c r="K12" s="19"/>
      <c r="L12" s="19"/>
      <c r="M12" s="23">
        <f>SUM(Tabla24[[#This Row],[01. Alcaldía]:[11. Salud pública y seguridad ciudadana]])</f>
        <v>17000</v>
      </c>
    </row>
    <row r="13" spans="1:13" s="16" customFormat="1" x14ac:dyDescent="0.25">
      <c r="A13" s="66" t="s">
        <v>796</v>
      </c>
      <c r="B13" s="19"/>
      <c r="C13" s="19"/>
      <c r="D13" s="19"/>
      <c r="E13" s="19"/>
      <c r="F13" s="19"/>
      <c r="G13" s="19">
        <v>4185.2299999999996</v>
      </c>
      <c r="H13" s="19"/>
      <c r="I13" s="19"/>
      <c r="J13" s="19"/>
      <c r="K13" s="19"/>
      <c r="L13" s="19"/>
      <c r="M13" s="23">
        <f>SUM(Tabla24[[#This Row],[01. Alcaldía]:[11. Salud pública y seguridad ciudadana]])</f>
        <v>4185.2299999999996</v>
      </c>
    </row>
    <row r="14" spans="1:13" s="16" customFormat="1" x14ac:dyDescent="0.25">
      <c r="A14" s="66" t="s">
        <v>328</v>
      </c>
      <c r="B14" s="19"/>
      <c r="C14" s="19"/>
      <c r="D14" s="19"/>
      <c r="E14" s="19"/>
      <c r="F14" s="19"/>
      <c r="G14" s="19"/>
      <c r="H14" s="19"/>
      <c r="I14" s="19">
        <v>2420</v>
      </c>
      <c r="J14" s="19"/>
      <c r="K14" s="19"/>
      <c r="L14" s="19"/>
      <c r="M14" s="23">
        <f>SUM(Tabla24[[#This Row],[01. Alcaldía]:[11. Salud pública y seguridad ciudadana]])</f>
        <v>2420</v>
      </c>
    </row>
    <row r="15" spans="1:13" s="16" customFormat="1" x14ac:dyDescent="0.25">
      <c r="A15" s="66" t="s">
        <v>1009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>
        <v>300</v>
      </c>
      <c r="M15" s="23">
        <f>SUM(Tabla24[[#This Row],[01. Alcaldía]:[11. Salud pública y seguridad ciudadana]])</f>
        <v>300</v>
      </c>
    </row>
    <row r="16" spans="1:13" s="16" customFormat="1" x14ac:dyDescent="0.25">
      <c r="A16" s="66" t="s">
        <v>648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>
        <v>476.52</v>
      </c>
      <c r="M16" s="23">
        <f>SUM(Tabla24[[#This Row],[01. Alcaldía]:[11. Salud pública y seguridad ciudadana]])</f>
        <v>476.52</v>
      </c>
    </row>
    <row r="17" spans="1:13" s="16" customFormat="1" x14ac:dyDescent="0.25">
      <c r="A17" s="66" t="s">
        <v>83</v>
      </c>
      <c r="B17" s="19"/>
      <c r="C17" s="19"/>
      <c r="D17" s="19"/>
      <c r="E17" s="19"/>
      <c r="F17" s="19"/>
      <c r="G17" s="19">
        <v>3630</v>
      </c>
      <c r="H17" s="19"/>
      <c r="I17" s="19"/>
      <c r="J17" s="19"/>
      <c r="K17" s="19"/>
      <c r="L17" s="19"/>
      <c r="M17" s="23">
        <f>SUM(Tabla24[[#This Row],[01. Alcaldía]:[11. Salud pública y seguridad ciudadana]])</f>
        <v>3630</v>
      </c>
    </row>
    <row r="18" spans="1:13" s="16" customFormat="1" x14ac:dyDescent="0.25">
      <c r="A18" s="66" t="s">
        <v>64</v>
      </c>
      <c r="B18" s="19">
        <v>2801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3">
        <f>SUM(Tabla24[[#This Row],[01. Alcaldía]:[11. Salud pública y seguridad ciudadana]])</f>
        <v>2801</v>
      </c>
    </row>
    <row r="19" spans="1:13" s="16" customFormat="1" x14ac:dyDescent="0.25">
      <c r="A19" s="66" t="s">
        <v>2237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1573</v>
      </c>
      <c r="M19" s="23">
        <f>SUM(Tabla24[[#This Row],[01. Alcaldía]:[11. Salud pública y seguridad ciudadana]])</f>
        <v>1573</v>
      </c>
    </row>
    <row r="20" spans="1:13" s="16" customFormat="1" x14ac:dyDescent="0.25">
      <c r="A20" s="66" t="s">
        <v>354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>
        <v>3876.84</v>
      </c>
      <c r="M20" s="23">
        <f>SUM(Tabla24[[#This Row],[01. Alcaldía]:[11. Salud pública y seguridad ciudadana]])</f>
        <v>3876.84</v>
      </c>
    </row>
    <row r="21" spans="1:13" s="16" customFormat="1" x14ac:dyDescent="0.25">
      <c r="A21" s="66" t="s">
        <v>822</v>
      </c>
      <c r="B21" s="19"/>
      <c r="C21" s="19"/>
      <c r="D21" s="19"/>
      <c r="E21" s="19"/>
      <c r="F21" s="19"/>
      <c r="G21" s="19">
        <v>242</v>
      </c>
      <c r="H21" s="19"/>
      <c r="I21" s="19"/>
      <c r="J21" s="19"/>
      <c r="K21" s="19"/>
      <c r="L21" s="19"/>
      <c r="M21" s="23">
        <f>SUM(Tabla24[[#This Row],[01. Alcaldía]:[11. Salud pública y seguridad ciudadana]])</f>
        <v>242</v>
      </c>
    </row>
    <row r="22" spans="1:13" s="16" customFormat="1" x14ac:dyDescent="0.25">
      <c r="A22" s="66" t="s">
        <v>331</v>
      </c>
      <c r="B22" s="19">
        <v>692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3">
        <f>SUM(Tabla24[[#This Row],[01. Alcaldía]:[11. Salud pública y seguridad ciudadana]])</f>
        <v>692</v>
      </c>
    </row>
    <row r="23" spans="1:13" s="16" customFormat="1" x14ac:dyDescent="0.25">
      <c r="A23" s="66" t="s">
        <v>37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>
        <v>3000</v>
      </c>
      <c r="M23" s="23">
        <f>SUM(Tabla24[[#This Row],[01. Alcaldía]:[11. Salud pública y seguridad ciudadana]])</f>
        <v>3000</v>
      </c>
    </row>
    <row r="24" spans="1:13" s="16" customFormat="1" x14ac:dyDescent="0.25">
      <c r="A24" s="66" t="s">
        <v>346</v>
      </c>
      <c r="B24" s="19">
        <v>653.4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3">
        <f>SUM(Tabla24[[#This Row],[01. Alcaldía]:[11. Salud pública y seguridad ciudadana]])</f>
        <v>653.4</v>
      </c>
    </row>
    <row r="25" spans="1:13" s="16" customFormat="1" x14ac:dyDescent="0.25">
      <c r="A25" s="66" t="s">
        <v>1063</v>
      </c>
      <c r="B25" s="19"/>
      <c r="C25" s="19"/>
      <c r="D25" s="19"/>
      <c r="E25" s="19"/>
      <c r="F25" s="19"/>
      <c r="G25" s="19">
        <v>171</v>
      </c>
      <c r="H25" s="19"/>
      <c r="I25" s="19"/>
      <c r="J25" s="19"/>
      <c r="K25" s="19"/>
      <c r="L25" s="19"/>
      <c r="M25" s="23">
        <f>SUM(Tabla24[[#This Row],[01. Alcaldía]:[11. Salud pública y seguridad ciudadana]])</f>
        <v>171</v>
      </c>
    </row>
    <row r="26" spans="1:13" s="16" customFormat="1" x14ac:dyDescent="0.25">
      <c r="A26" s="66" t="s">
        <v>92</v>
      </c>
      <c r="B26" s="19"/>
      <c r="C26" s="19">
        <v>700</v>
      </c>
      <c r="D26" s="19"/>
      <c r="E26" s="19"/>
      <c r="F26" s="19"/>
      <c r="G26" s="19">
        <v>6000</v>
      </c>
      <c r="H26" s="19"/>
      <c r="I26" s="19">
        <v>2178</v>
      </c>
      <c r="J26" s="19"/>
      <c r="K26" s="19"/>
      <c r="L26" s="19"/>
      <c r="M26" s="23">
        <f>SUM(Tabla24[[#This Row],[01. Alcaldía]:[11. Salud pública y seguridad ciudadana]])</f>
        <v>8878</v>
      </c>
    </row>
    <row r="27" spans="1:13" s="16" customFormat="1" x14ac:dyDescent="0.25">
      <c r="A27" s="66" t="s">
        <v>16</v>
      </c>
      <c r="B27" s="19"/>
      <c r="C27" s="19">
        <v>9.18</v>
      </c>
      <c r="D27" s="19"/>
      <c r="E27" s="19"/>
      <c r="F27" s="19"/>
      <c r="G27" s="19"/>
      <c r="H27" s="19"/>
      <c r="I27" s="19"/>
      <c r="J27" s="19"/>
      <c r="K27" s="19"/>
      <c r="L27" s="19">
        <v>401.12</v>
      </c>
      <c r="M27" s="23">
        <f>SUM(Tabla24[[#This Row],[01. Alcaldía]:[11. Salud pública y seguridad ciudadana]])</f>
        <v>410.3</v>
      </c>
    </row>
    <row r="28" spans="1:13" s="16" customFormat="1" x14ac:dyDescent="0.25">
      <c r="A28" s="66" t="s">
        <v>1137</v>
      </c>
      <c r="B28" s="19"/>
      <c r="C28" s="19"/>
      <c r="D28" s="19"/>
      <c r="E28" s="19"/>
      <c r="F28" s="19"/>
      <c r="G28" s="19"/>
      <c r="H28" s="19"/>
      <c r="I28" s="19">
        <v>611.04999999999995</v>
      </c>
      <c r="J28" s="19"/>
      <c r="K28" s="19"/>
      <c r="L28" s="19"/>
      <c r="M28" s="23">
        <f>SUM(Tabla24[[#This Row],[01. Alcaldía]:[11. Salud pública y seguridad ciudadana]])</f>
        <v>611.04999999999995</v>
      </c>
    </row>
    <row r="29" spans="1:13" s="16" customFormat="1" x14ac:dyDescent="0.25">
      <c r="A29" s="66" t="s">
        <v>360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>
        <v>1600</v>
      </c>
      <c r="M29" s="23">
        <f>SUM(Tabla24[[#This Row],[01. Alcaldía]:[11. Salud pública y seguridad ciudadana]])</f>
        <v>1600</v>
      </c>
    </row>
    <row r="30" spans="1:13" s="16" customFormat="1" x14ac:dyDescent="0.25">
      <c r="A30" s="66" t="s">
        <v>1028</v>
      </c>
      <c r="B30" s="19"/>
      <c r="C30" s="19"/>
      <c r="D30" s="19"/>
      <c r="E30" s="19"/>
      <c r="F30" s="19"/>
      <c r="G30" s="19">
        <v>217</v>
      </c>
      <c r="H30" s="19"/>
      <c r="I30" s="19"/>
      <c r="J30" s="19"/>
      <c r="K30" s="19">
        <v>2170</v>
      </c>
      <c r="L30" s="19"/>
      <c r="M30" s="23">
        <f>SUM(Tabla24[[#This Row],[01. Alcaldía]:[11. Salud pública y seguridad ciudadana]])</f>
        <v>2387</v>
      </c>
    </row>
    <row r="31" spans="1:13" s="16" customFormat="1" x14ac:dyDescent="0.25">
      <c r="A31" s="66" t="s">
        <v>895</v>
      </c>
      <c r="B31" s="19"/>
      <c r="C31" s="19"/>
      <c r="D31" s="19"/>
      <c r="E31" s="19"/>
      <c r="F31" s="19"/>
      <c r="G31" s="19"/>
      <c r="H31" s="19"/>
      <c r="I31" s="19">
        <v>130.62</v>
      </c>
      <c r="J31" s="19"/>
      <c r="K31" s="19"/>
      <c r="L31" s="19"/>
      <c r="M31" s="23">
        <f>SUM(Tabla24[[#This Row],[01. Alcaldía]:[11. Salud pública y seguridad ciudadana]])</f>
        <v>130.62</v>
      </c>
    </row>
    <row r="32" spans="1:13" s="16" customFormat="1" x14ac:dyDescent="0.25">
      <c r="A32" s="66" t="s">
        <v>30</v>
      </c>
      <c r="B32" s="19"/>
      <c r="C32" s="19"/>
      <c r="D32" s="19">
        <v>1215.76</v>
      </c>
      <c r="E32" s="19"/>
      <c r="F32" s="19"/>
      <c r="G32" s="19"/>
      <c r="H32" s="19"/>
      <c r="I32" s="19">
        <v>4377.7800000000007</v>
      </c>
      <c r="J32" s="19"/>
      <c r="K32" s="19"/>
      <c r="L32" s="19">
        <v>3000</v>
      </c>
      <c r="M32" s="23">
        <f>SUM(Tabla24[[#This Row],[01. Alcaldía]:[11. Salud pública y seguridad ciudadana]])</f>
        <v>8593.5400000000009</v>
      </c>
    </row>
    <row r="33" spans="1:13" s="16" customFormat="1" x14ac:dyDescent="0.25">
      <c r="A33" s="66" t="s">
        <v>332</v>
      </c>
      <c r="B33" s="19">
        <v>7120.85</v>
      </c>
      <c r="C33" s="19"/>
      <c r="D33" s="19">
        <v>46.96</v>
      </c>
      <c r="E33" s="19"/>
      <c r="F33" s="19"/>
      <c r="G33" s="19"/>
      <c r="H33" s="19"/>
      <c r="I33" s="19"/>
      <c r="J33" s="19"/>
      <c r="K33" s="19"/>
      <c r="L33" s="19">
        <v>371.47</v>
      </c>
      <c r="M33" s="23">
        <f>SUM(Tabla24[[#This Row],[01. Alcaldía]:[11. Salud pública y seguridad ciudadana]])</f>
        <v>7539.2800000000007</v>
      </c>
    </row>
    <row r="34" spans="1:13" s="16" customFormat="1" x14ac:dyDescent="0.25">
      <c r="A34" s="66" t="s">
        <v>664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264.39999999999998</v>
      </c>
      <c r="M34" s="23">
        <f>SUM(Tabla24[[#This Row],[01. Alcaldía]:[11. Salud pública y seguridad ciudadana]])</f>
        <v>264.39999999999998</v>
      </c>
    </row>
    <row r="35" spans="1:13" s="16" customFormat="1" x14ac:dyDescent="0.25">
      <c r="A35" s="66" t="s">
        <v>959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1353.4499999999998</v>
      </c>
      <c r="M35" s="23">
        <f>SUM(Tabla24[[#This Row],[01. Alcaldía]:[11. Salud pública y seguridad ciudadana]])</f>
        <v>1353.4499999999998</v>
      </c>
    </row>
    <row r="36" spans="1:13" s="16" customFormat="1" x14ac:dyDescent="0.25">
      <c r="A36" s="66" t="s">
        <v>668</v>
      </c>
      <c r="B36" s="19"/>
      <c r="C36" s="19"/>
      <c r="D36" s="19"/>
      <c r="E36" s="19"/>
      <c r="F36" s="19"/>
      <c r="G36" s="19">
        <v>16</v>
      </c>
      <c r="H36" s="19"/>
      <c r="I36" s="19"/>
      <c r="J36" s="19"/>
      <c r="K36" s="19"/>
      <c r="L36" s="19"/>
      <c r="M36" s="23">
        <f>SUM(Tabla24[[#This Row],[01. Alcaldía]:[11. Salud pública y seguridad ciudadana]])</f>
        <v>16</v>
      </c>
    </row>
    <row r="37" spans="1:13" s="16" customFormat="1" x14ac:dyDescent="0.25">
      <c r="A37" s="66" t="s">
        <v>88</v>
      </c>
      <c r="B37" s="19"/>
      <c r="C37" s="19"/>
      <c r="D37" s="19"/>
      <c r="E37" s="19"/>
      <c r="F37" s="19"/>
      <c r="G37" s="19">
        <v>72.010000000000005</v>
      </c>
      <c r="H37" s="19"/>
      <c r="I37" s="19"/>
      <c r="J37" s="19"/>
      <c r="K37" s="19"/>
      <c r="L37" s="19"/>
      <c r="M37" s="23">
        <f>SUM(Tabla24[[#This Row],[01. Alcaldía]:[11. Salud pública y seguridad ciudadana]])</f>
        <v>72.010000000000005</v>
      </c>
    </row>
    <row r="38" spans="1:13" s="16" customFormat="1" x14ac:dyDescent="0.25">
      <c r="A38" s="66" t="s">
        <v>960</v>
      </c>
      <c r="B38" s="19"/>
      <c r="C38" s="19"/>
      <c r="D38" s="19"/>
      <c r="E38" s="19"/>
      <c r="F38" s="19"/>
      <c r="G38" s="19">
        <v>4712</v>
      </c>
      <c r="H38" s="19"/>
      <c r="I38" s="19"/>
      <c r="J38" s="19"/>
      <c r="K38" s="19"/>
      <c r="L38" s="19"/>
      <c r="M38" s="23">
        <f>SUM(Tabla24[[#This Row],[01. Alcaldía]:[11. Salud pública y seguridad ciudadana]])</f>
        <v>4712</v>
      </c>
    </row>
    <row r="39" spans="1:13" s="16" customFormat="1" x14ac:dyDescent="0.25">
      <c r="A39" s="66" t="s">
        <v>72</v>
      </c>
      <c r="B39" s="19"/>
      <c r="C39" s="19"/>
      <c r="D39" s="19"/>
      <c r="E39" s="19"/>
      <c r="F39" s="19"/>
      <c r="G39" s="19">
        <v>300.02</v>
      </c>
      <c r="H39" s="19"/>
      <c r="I39" s="19"/>
      <c r="J39" s="19"/>
      <c r="K39" s="19"/>
      <c r="L39" s="19"/>
      <c r="M39" s="23">
        <f>SUM(Tabla24[[#This Row],[01. Alcaldía]:[11. Salud pública y seguridad ciudadana]])</f>
        <v>300.02</v>
      </c>
    </row>
    <row r="40" spans="1:13" s="16" customFormat="1" x14ac:dyDescent="0.25">
      <c r="A40" s="66" t="s">
        <v>79</v>
      </c>
      <c r="B40" s="19">
        <v>2597.84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3">
        <f>SUM(Tabla24[[#This Row],[01. Alcaldía]:[11. Salud pública y seguridad ciudadana]])</f>
        <v>2597.84</v>
      </c>
    </row>
    <row r="41" spans="1:13" s="16" customFormat="1" x14ac:dyDescent="0.25">
      <c r="A41" s="66" t="s">
        <v>25</v>
      </c>
      <c r="B41" s="19">
        <v>13375.34</v>
      </c>
      <c r="C41" s="19"/>
      <c r="D41" s="19"/>
      <c r="E41" s="19"/>
      <c r="F41" s="19"/>
      <c r="G41" s="19">
        <v>8861.7900000000009</v>
      </c>
      <c r="H41" s="19"/>
      <c r="I41" s="19"/>
      <c r="J41" s="19"/>
      <c r="K41" s="19"/>
      <c r="L41" s="19"/>
      <c r="M41" s="23">
        <f>SUM(Tabla24[[#This Row],[01. Alcaldía]:[11. Salud pública y seguridad ciudadana]])</f>
        <v>22237.13</v>
      </c>
    </row>
    <row r="42" spans="1:13" s="16" customFormat="1" x14ac:dyDescent="0.25">
      <c r="A42" s="66" t="s">
        <v>694</v>
      </c>
      <c r="B42" s="19"/>
      <c r="C42" s="19"/>
      <c r="D42" s="19"/>
      <c r="E42" s="19">
        <v>13861.76</v>
      </c>
      <c r="F42" s="19"/>
      <c r="G42" s="19"/>
      <c r="H42" s="19"/>
      <c r="I42" s="19"/>
      <c r="J42" s="19"/>
      <c r="K42" s="19"/>
      <c r="L42" s="19"/>
      <c r="M42" s="23">
        <f>SUM(Tabla24[[#This Row],[01. Alcaldía]:[11. Salud pública y seguridad ciudadana]])</f>
        <v>13861.76</v>
      </c>
    </row>
    <row r="43" spans="1:13" s="16" customFormat="1" x14ac:dyDescent="0.25">
      <c r="A43" s="66" t="s">
        <v>1011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>
        <v>135.04</v>
      </c>
      <c r="M43" s="23">
        <f>SUM(Tabla24[[#This Row],[01. Alcaldía]:[11. Salud pública y seguridad ciudadana]])</f>
        <v>135.04</v>
      </c>
    </row>
    <row r="44" spans="1:13" s="16" customFormat="1" x14ac:dyDescent="0.25">
      <c r="A44" s="66" t="s">
        <v>1738</v>
      </c>
      <c r="B44" s="19">
        <v>99.46</v>
      </c>
      <c r="C44" s="19"/>
      <c r="D44" s="19">
        <v>79.28</v>
      </c>
      <c r="E44" s="19"/>
      <c r="F44" s="19"/>
      <c r="G44" s="19"/>
      <c r="H44" s="19"/>
      <c r="I44" s="19"/>
      <c r="J44" s="19"/>
      <c r="K44" s="19"/>
      <c r="L44" s="19"/>
      <c r="M44" s="23">
        <f>SUM(Tabla24[[#This Row],[01. Alcaldía]:[11. Salud pública y seguridad ciudadana]])</f>
        <v>178.74</v>
      </c>
    </row>
    <row r="45" spans="1:13" s="16" customFormat="1" x14ac:dyDescent="0.25">
      <c r="A45" s="66" t="s">
        <v>386</v>
      </c>
      <c r="B45" s="19"/>
      <c r="C45" s="19"/>
      <c r="D45" s="19"/>
      <c r="E45" s="19"/>
      <c r="F45" s="19"/>
      <c r="G45" s="19"/>
      <c r="H45" s="19"/>
      <c r="I45" s="19"/>
      <c r="J45" s="19"/>
      <c r="K45" s="19">
        <v>159.72</v>
      </c>
      <c r="L45" s="19"/>
      <c r="M45" s="23">
        <f>SUM(Tabla24[[#This Row],[01. Alcaldía]:[11. Salud pública y seguridad ciudadana]])</f>
        <v>159.72</v>
      </c>
    </row>
    <row r="46" spans="1:13" s="16" customFormat="1" x14ac:dyDescent="0.25">
      <c r="A46" s="66" t="s">
        <v>852</v>
      </c>
      <c r="B46" s="19"/>
      <c r="C46" s="19">
        <v>128.13999999999999</v>
      </c>
      <c r="D46" s="19"/>
      <c r="E46" s="19"/>
      <c r="F46" s="19"/>
      <c r="G46" s="19"/>
      <c r="H46" s="19"/>
      <c r="I46" s="19"/>
      <c r="J46" s="19"/>
      <c r="K46" s="19"/>
      <c r="L46" s="19"/>
      <c r="M46" s="23">
        <f>SUM(Tabla24[[#This Row],[01. Alcaldía]:[11. Salud pública y seguridad ciudadana]])</f>
        <v>128.13999999999999</v>
      </c>
    </row>
    <row r="47" spans="1:13" s="16" customFormat="1" x14ac:dyDescent="0.25">
      <c r="A47" s="66" t="s">
        <v>90</v>
      </c>
      <c r="B47" s="19"/>
      <c r="C47" s="19"/>
      <c r="D47" s="19"/>
      <c r="E47" s="19"/>
      <c r="F47" s="19"/>
      <c r="G47" s="19">
        <v>430.37</v>
      </c>
      <c r="H47" s="19"/>
      <c r="I47" s="19"/>
      <c r="J47" s="19"/>
      <c r="K47" s="19"/>
      <c r="L47" s="19"/>
      <c r="M47" s="23">
        <f>SUM(Tabla24[[#This Row],[01. Alcaldía]:[11. Salud pública y seguridad ciudadana]])</f>
        <v>430.37</v>
      </c>
    </row>
    <row r="48" spans="1:13" s="16" customFormat="1" x14ac:dyDescent="0.25">
      <c r="A48" s="66" t="s">
        <v>708</v>
      </c>
      <c r="B48" s="19"/>
      <c r="C48" s="19"/>
      <c r="D48" s="19"/>
      <c r="E48" s="19"/>
      <c r="F48" s="19">
        <v>9120.98</v>
      </c>
      <c r="G48" s="19"/>
      <c r="H48" s="19"/>
      <c r="I48" s="19"/>
      <c r="J48" s="19"/>
      <c r="K48" s="19"/>
      <c r="L48" s="19"/>
      <c r="M48" s="23">
        <f>SUM(Tabla24[[#This Row],[01. Alcaldía]:[11. Salud pública y seguridad ciudadana]])</f>
        <v>9120.98</v>
      </c>
    </row>
    <row r="49" spans="1:13" s="16" customFormat="1" x14ac:dyDescent="0.25">
      <c r="A49" s="66" t="s">
        <v>961</v>
      </c>
      <c r="B49" s="19"/>
      <c r="C49" s="19"/>
      <c r="D49" s="19"/>
      <c r="E49" s="19"/>
      <c r="F49" s="19"/>
      <c r="G49" s="19">
        <v>7187.13</v>
      </c>
      <c r="H49" s="19"/>
      <c r="I49" s="19"/>
      <c r="J49" s="19"/>
      <c r="K49" s="19"/>
      <c r="L49" s="19"/>
      <c r="M49" s="23">
        <f>SUM(Tabla24[[#This Row],[01. Alcaldía]:[11. Salud pública y seguridad ciudadana]])</f>
        <v>7187.13</v>
      </c>
    </row>
    <row r="50" spans="1:13" s="16" customFormat="1" x14ac:dyDescent="0.25">
      <c r="A50" s="66" t="s">
        <v>2767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14724.54</v>
      </c>
      <c r="M50" s="23">
        <f>SUM(Tabla24[[#This Row],[01. Alcaldía]:[11. Salud pública y seguridad ciudadana]])</f>
        <v>14724.54</v>
      </c>
    </row>
    <row r="51" spans="1:13" s="16" customFormat="1" x14ac:dyDescent="0.25">
      <c r="A51" s="66" t="s">
        <v>715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>
        <v>252.34</v>
      </c>
      <c r="M51" s="23">
        <f>SUM(Tabla24[[#This Row],[01. Alcaldía]:[11. Salud pública y seguridad ciudadana]])</f>
        <v>252.34</v>
      </c>
    </row>
    <row r="52" spans="1:13" s="16" customFormat="1" x14ac:dyDescent="0.25">
      <c r="A52" s="66" t="s">
        <v>49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>
        <v>4000</v>
      </c>
      <c r="M52" s="23">
        <f>SUM(Tabla24[[#This Row],[01. Alcaldía]:[11. Salud pública y seguridad ciudadana]])</f>
        <v>4000</v>
      </c>
    </row>
    <row r="53" spans="1:13" s="16" customFormat="1" x14ac:dyDescent="0.25">
      <c r="A53" s="66" t="s">
        <v>285</v>
      </c>
      <c r="B53" s="19"/>
      <c r="C53" s="19"/>
      <c r="D53" s="19"/>
      <c r="E53" s="19">
        <v>4500</v>
      </c>
      <c r="F53" s="19"/>
      <c r="G53" s="19"/>
      <c r="H53" s="19"/>
      <c r="I53" s="19"/>
      <c r="J53" s="19"/>
      <c r="K53" s="19"/>
      <c r="L53" s="19"/>
      <c r="M53" s="23">
        <f>SUM(Tabla24[[#This Row],[01. Alcaldía]:[11. Salud pública y seguridad ciudadana]])</f>
        <v>4500</v>
      </c>
    </row>
    <row r="54" spans="1:13" s="16" customFormat="1" x14ac:dyDescent="0.25">
      <c r="A54" s="66" t="s">
        <v>366</v>
      </c>
      <c r="B54" s="19"/>
      <c r="C54" s="19"/>
      <c r="D54" s="19"/>
      <c r="E54" s="19"/>
      <c r="F54" s="19"/>
      <c r="G54" s="19"/>
      <c r="H54" s="19"/>
      <c r="I54" s="19"/>
      <c r="J54" s="19"/>
      <c r="K54" s="19">
        <v>3581.6000000000004</v>
      </c>
      <c r="L54" s="19"/>
      <c r="M54" s="23">
        <f>SUM(Tabla24[[#This Row],[01. Alcaldía]:[11. Salud pública y seguridad ciudadana]])</f>
        <v>3581.6000000000004</v>
      </c>
    </row>
    <row r="55" spans="1:13" s="16" customFormat="1" x14ac:dyDescent="0.25">
      <c r="A55" s="66" t="s">
        <v>964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>
        <v>417.57</v>
      </c>
      <c r="M55" s="23">
        <f>SUM(Tabla24[[#This Row],[01. Alcaldía]:[11. Salud pública y seguridad ciudadana]])</f>
        <v>417.57</v>
      </c>
    </row>
    <row r="56" spans="1:13" s="16" customFormat="1" x14ac:dyDescent="0.25">
      <c r="A56" s="66" t="s">
        <v>740</v>
      </c>
      <c r="B56" s="19"/>
      <c r="C56" s="19"/>
      <c r="D56" s="19"/>
      <c r="E56" s="19"/>
      <c r="F56" s="19"/>
      <c r="G56" s="19">
        <v>75.260000000000005</v>
      </c>
      <c r="H56" s="19"/>
      <c r="I56" s="19"/>
      <c r="J56" s="19"/>
      <c r="K56" s="19"/>
      <c r="L56" s="19"/>
      <c r="M56" s="23">
        <f>SUM(Tabla24[[#This Row],[01. Alcaldía]:[11. Salud pública y seguridad ciudadana]])</f>
        <v>75.260000000000005</v>
      </c>
    </row>
    <row r="57" spans="1:13" s="16" customFormat="1" x14ac:dyDescent="0.25">
      <c r="A57" s="66" t="s">
        <v>1941</v>
      </c>
      <c r="B57" s="19"/>
      <c r="C57" s="19"/>
      <c r="D57" s="19"/>
      <c r="E57" s="19"/>
      <c r="F57" s="19"/>
      <c r="G57" s="19"/>
      <c r="H57" s="19"/>
      <c r="I57" s="19"/>
      <c r="J57" s="19"/>
      <c r="K57" s="19">
        <v>6000</v>
      </c>
      <c r="L57" s="19"/>
      <c r="M57" s="23">
        <f>SUM(Tabla24[[#This Row],[01. Alcaldía]:[11. Salud pública y seguridad ciudadana]])</f>
        <v>6000</v>
      </c>
    </row>
    <row r="58" spans="1:13" s="16" customFormat="1" x14ac:dyDescent="0.25">
      <c r="A58" s="66" t="s">
        <v>966</v>
      </c>
      <c r="B58" s="19"/>
      <c r="C58" s="19"/>
      <c r="D58" s="19"/>
      <c r="E58" s="19">
        <v>1712.15</v>
      </c>
      <c r="F58" s="19"/>
      <c r="G58" s="19"/>
      <c r="H58" s="19"/>
      <c r="I58" s="19"/>
      <c r="J58" s="19"/>
      <c r="K58" s="19"/>
      <c r="L58" s="19"/>
      <c r="M58" s="23">
        <f>SUM(Tabla24[[#This Row],[01. Alcaldía]:[11. Salud pública y seguridad ciudadana]])</f>
        <v>1712.15</v>
      </c>
    </row>
    <row r="59" spans="1:13" s="16" customFormat="1" x14ac:dyDescent="0.25">
      <c r="A59" s="66" t="s">
        <v>358</v>
      </c>
      <c r="B59" s="19"/>
      <c r="C59" s="19">
        <v>477.95</v>
      </c>
      <c r="D59" s="19"/>
      <c r="E59" s="19"/>
      <c r="F59" s="19"/>
      <c r="G59" s="19"/>
      <c r="H59" s="19"/>
      <c r="I59" s="19"/>
      <c r="J59" s="19"/>
      <c r="K59" s="19"/>
      <c r="L59" s="19"/>
      <c r="M59" s="23">
        <f>SUM(Tabla24[[#This Row],[01. Alcaldía]:[11. Salud pública y seguridad ciudadana]])</f>
        <v>477.95</v>
      </c>
    </row>
    <row r="60" spans="1:13" s="16" customFormat="1" x14ac:dyDescent="0.25">
      <c r="A60" s="66" t="s">
        <v>745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>
        <v>36.299999999999997</v>
      </c>
      <c r="M60" s="23">
        <f>SUM(Tabla24[[#This Row],[01. Alcaldía]:[11. Salud pública y seguridad ciudadana]])</f>
        <v>36.299999999999997</v>
      </c>
    </row>
    <row r="61" spans="1:13" s="16" customFormat="1" x14ac:dyDescent="0.25">
      <c r="A61" s="66" t="s">
        <v>882</v>
      </c>
      <c r="B61" s="19"/>
      <c r="C61" s="19"/>
      <c r="D61" s="19"/>
      <c r="E61" s="19"/>
      <c r="F61" s="19"/>
      <c r="G61" s="19"/>
      <c r="H61" s="19"/>
      <c r="I61" s="19"/>
      <c r="J61" s="19"/>
      <c r="K61" s="19">
        <v>3545.3</v>
      </c>
      <c r="L61" s="19"/>
      <c r="M61" s="23">
        <f>SUM(Tabla24[[#This Row],[01. Alcaldía]:[11. Salud pública y seguridad ciudadana]])</f>
        <v>3545.3</v>
      </c>
    </row>
    <row r="62" spans="1:13" s="16" customFormat="1" x14ac:dyDescent="0.25">
      <c r="A62" s="66" t="s">
        <v>1055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>
        <v>895.4</v>
      </c>
      <c r="M62" s="23">
        <f>SUM(Tabla24[[#This Row],[01. Alcaldía]:[11. Salud pública y seguridad ciudadana]])</f>
        <v>895.4</v>
      </c>
    </row>
    <row r="63" spans="1:13" s="16" customFormat="1" x14ac:dyDescent="0.25">
      <c r="A63" s="66" t="s">
        <v>26</v>
      </c>
      <c r="B63" s="19"/>
      <c r="C63" s="19"/>
      <c r="D63" s="19"/>
      <c r="E63" s="19"/>
      <c r="F63" s="19"/>
      <c r="G63" s="19"/>
      <c r="H63" s="19"/>
      <c r="I63" s="19"/>
      <c r="J63" s="19"/>
      <c r="K63" s="19">
        <v>544.5</v>
      </c>
      <c r="L63" s="19"/>
      <c r="M63" s="23">
        <f>SUM(Tabla24[[#This Row],[01. Alcaldía]:[11. Salud pública y seguridad ciudadana]])</f>
        <v>544.5</v>
      </c>
    </row>
    <row r="64" spans="1:13" s="16" customFormat="1" x14ac:dyDescent="0.25">
      <c r="A64" s="66" t="s">
        <v>18</v>
      </c>
      <c r="B64" s="19"/>
      <c r="C64" s="19"/>
      <c r="D64" s="19"/>
      <c r="E64" s="19"/>
      <c r="F64" s="19"/>
      <c r="G64" s="19"/>
      <c r="H64" s="19"/>
      <c r="I64" s="19"/>
      <c r="J64" s="19"/>
      <c r="K64" s="19">
        <v>102.78</v>
      </c>
      <c r="L64" s="19"/>
      <c r="M64" s="23">
        <f>SUM(Tabla24[[#This Row],[01. Alcaldía]:[11. Salud pública y seguridad ciudadana]])</f>
        <v>102.78</v>
      </c>
    </row>
    <row r="65" spans="1:13" s="16" customFormat="1" x14ac:dyDescent="0.25">
      <c r="A65" s="66" t="s">
        <v>1948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>
        <v>1057.54</v>
      </c>
      <c r="M65" s="23">
        <f>SUM(Tabla24[[#This Row],[01. Alcaldía]:[11. Salud pública y seguridad ciudadana]])</f>
        <v>1057.54</v>
      </c>
    </row>
    <row r="66" spans="1:13" s="16" customFormat="1" x14ac:dyDescent="0.25">
      <c r="A66" s="66" t="s">
        <v>1006</v>
      </c>
      <c r="B66" s="19"/>
      <c r="C66" s="19"/>
      <c r="D66" s="19"/>
      <c r="E66" s="19"/>
      <c r="F66" s="19"/>
      <c r="G66" s="19"/>
      <c r="H66" s="19"/>
      <c r="I66" s="19"/>
      <c r="J66" s="19"/>
      <c r="K66" s="19">
        <v>469.24</v>
      </c>
      <c r="L66" s="19"/>
      <c r="M66" s="23">
        <f>SUM(Tabla24[[#This Row],[01. Alcaldía]:[11. Salud pública y seguridad ciudadana]])</f>
        <v>469.24</v>
      </c>
    </row>
    <row r="67" spans="1:13" s="16" customFormat="1" x14ac:dyDescent="0.25">
      <c r="A67" s="66" t="s">
        <v>781</v>
      </c>
      <c r="B67" s="19"/>
      <c r="C67" s="19"/>
      <c r="D67" s="19"/>
      <c r="E67" s="19"/>
      <c r="F67" s="19"/>
      <c r="G67" s="19">
        <v>20</v>
      </c>
      <c r="H67" s="19"/>
      <c r="I67" s="19"/>
      <c r="J67" s="19"/>
      <c r="K67" s="19"/>
      <c r="L67" s="19"/>
      <c r="M67" s="23">
        <f>SUM(Tabla24[[#This Row],[01. Alcaldía]:[11. Salud pública y seguridad ciudadana]])</f>
        <v>20</v>
      </c>
    </row>
    <row r="68" spans="1:13" s="16" customFormat="1" x14ac:dyDescent="0.25">
      <c r="A68" s="66" t="s">
        <v>43</v>
      </c>
      <c r="B68" s="19"/>
      <c r="C68" s="19"/>
      <c r="D68" s="19"/>
      <c r="E68" s="19"/>
      <c r="F68" s="19"/>
      <c r="G68" s="19"/>
      <c r="H68" s="19"/>
      <c r="I68" s="19"/>
      <c r="J68" s="19"/>
      <c r="K68" s="19">
        <v>1422.96</v>
      </c>
      <c r="L68" s="19"/>
      <c r="M68" s="23">
        <f>SUM(Tabla24[[#This Row],[01. Alcaldía]:[11. Salud pública y seguridad ciudadana]])</f>
        <v>1422.96</v>
      </c>
    </row>
    <row r="69" spans="1:13" s="16" customFormat="1" x14ac:dyDescent="0.25">
      <c r="A69" s="66" t="s">
        <v>2778</v>
      </c>
      <c r="B69" s="19"/>
      <c r="C69" s="19"/>
      <c r="D69" s="19"/>
      <c r="E69" s="19"/>
      <c r="F69" s="19"/>
      <c r="G69" s="19">
        <v>15851</v>
      </c>
      <c r="H69" s="19"/>
      <c r="I69" s="19"/>
      <c r="J69" s="19"/>
      <c r="K69" s="19"/>
      <c r="L69" s="19"/>
      <c r="M69" s="23">
        <f>SUM(Tabla24[[#This Row],[01. Alcaldía]:[11. Salud pública y seguridad ciudadana]])</f>
        <v>15851</v>
      </c>
    </row>
    <row r="70" spans="1:13" s="16" customFormat="1" x14ac:dyDescent="0.25">
      <c r="A70" s="66" t="s">
        <v>1869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>
        <v>352</v>
      </c>
      <c r="M70" s="23">
        <f>SUM(Tabla24[[#This Row],[01. Alcaldía]:[11. Salud pública y seguridad ciudadana]])</f>
        <v>352</v>
      </c>
    </row>
    <row r="71" spans="1:13" s="16" customFormat="1" x14ac:dyDescent="0.25">
      <c r="A71" s="66" t="s">
        <v>1018</v>
      </c>
      <c r="B71" s="19">
        <v>32473.279999999999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3">
        <f>SUM(Tabla24[[#This Row],[01. Alcaldía]:[11. Salud pública y seguridad ciudadana]])</f>
        <v>32473.279999999999</v>
      </c>
    </row>
    <row r="72" spans="1:13" s="16" customFormat="1" x14ac:dyDescent="0.25">
      <c r="A72" s="66" t="s">
        <v>993</v>
      </c>
      <c r="B72" s="19"/>
      <c r="C72" s="19">
        <v>48.4</v>
      </c>
      <c r="D72" s="19">
        <v>83.56</v>
      </c>
      <c r="E72" s="19"/>
      <c r="F72" s="19"/>
      <c r="G72" s="19">
        <v>7260</v>
      </c>
      <c r="H72" s="19"/>
      <c r="I72" s="19"/>
      <c r="J72" s="19"/>
      <c r="K72" s="19">
        <v>528.48</v>
      </c>
      <c r="L72" s="19">
        <v>305.10000000000002</v>
      </c>
      <c r="M72" s="23">
        <f>SUM(Tabla24[[#This Row],[01. Alcaldía]:[11. Salud pública y seguridad ciudadana]])</f>
        <v>8225.5400000000009</v>
      </c>
    </row>
    <row r="73" spans="1:13" s="16" customFormat="1" x14ac:dyDescent="0.25">
      <c r="A73" s="66" t="s">
        <v>52</v>
      </c>
      <c r="B73" s="19"/>
      <c r="C73" s="19"/>
      <c r="D73" s="19"/>
      <c r="E73" s="19"/>
      <c r="F73" s="19"/>
      <c r="G73" s="19"/>
      <c r="H73" s="19">
        <v>2417.12</v>
      </c>
      <c r="I73" s="19"/>
      <c r="J73" s="19"/>
      <c r="K73" s="19"/>
      <c r="L73" s="19"/>
      <c r="M73" s="23">
        <f>SUM(Tabla24[[#This Row],[01. Alcaldía]:[11. Salud pública y seguridad ciudadana]])</f>
        <v>2417.12</v>
      </c>
    </row>
    <row r="74" spans="1:13" s="16" customFormat="1" x14ac:dyDescent="0.25">
      <c r="A74" s="66" t="s">
        <v>91</v>
      </c>
      <c r="B74" s="19">
        <v>500</v>
      </c>
      <c r="C74" s="19"/>
      <c r="D74" s="19"/>
      <c r="E74" s="19"/>
      <c r="F74" s="19"/>
      <c r="G74" s="19">
        <v>444.68</v>
      </c>
      <c r="H74" s="19"/>
      <c r="I74" s="19"/>
      <c r="J74" s="19"/>
      <c r="K74" s="19">
        <v>5999.99</v>
      </c>
      <c r="L74" s="19"/>
      <c r="M74" s="23">
        <f>SUM(Tabla24[[#This Row],[01. Alcaldía]:[11. Salud pública y seguridad ciudadana]])</f>
        <v>6944.67</v>
      </c>
    </row>
    <row r="75" spans="1:13" s="16" customFormat="1" x14ac:dyDescent="0.25">
      <c r="A75" s="66" t="s">
        <v>65</v>
      </c>
      <c r="B75" s="19"/>
      <c r="C75" s="19"/>
      <c r="D75" s="19"/>
      <c r="E75" s="19">
        <v>14000</v>
      </c>
      <c r="F75" s="19"/>
      <c r="G75" s="19"/>
      <c r="H75" s="19"/>
      <c r="I75" s="19"/>
      <c r="J75" s="19"/>
      <c r="K75" s="19"/>
      <c r="L75" s="19">
        <v>2000</v>
      </c>
      <c r="M75" s="23">
        <f>SUM(Tabla24[[#This Row],[01. Alcaldía]:[11. Salud pública y seguridad ciudadana]])</f>
        <v>16000</v>
      </c>
    </row>
    <row r="76" spans="1:13" s="16" customFormat="1" x14ac:dyDescent="0.25">
      <c r="A76" s="66" t="s">
        <v>76</v>
      </c>
      <c r="B76" s="19">
        <v>7253.95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3">
        <f>SUM(Tabla24[[#This Row],[01. Alcaldía]:[11. Salud pública y seguridad ciudadana]])</f>
        <v>7253.95</v>
      </c>
    </row>
    <row r="77" spans="1:13" s="16" customFormat="1" x14ac:dyDescent="0.25">
      <c r="A77" s="66" t="s">
        <v>60</v>
      </c>
      <c r="B77" s="19"/>
      <c r="C77" s="19"/>
      <c r="D77" s="19">
        <v>12086.459999999997</v>
      </c>
      <c r="E77" s="19"/>
      <c r="F77" s="19"/>
      <c r="G77" s="19"/>
      <c r="H77" s="19"/>
      <c r="I77" s="19"/>
      <c r="J77" s="19"/>
      <c r="K77" s="19"/>
      <c r="L77" s="19"/>
      <c r="M77" s="23">
        <f>SUM(Tabla24[[#This Row],[01. Alcaldía]:[11. Salud pública y seguridad ciudadana]])</f>
        <v>12086.459999999997</v>
      </c>
    </row>
    <row r="78" spans="1:13" s="16" customFormat="1" x14ac:dyDescent="0.25">
      <c r="A78" s="66" t="s">
        <v>1115</v>
      </c>
      <c r="B78" s="19"/>
      <c r="C78" s="19"/>
      <c r="D78" s="19"/>
      <c r="E78" s="19"/>
      <c r="F78" s="19">
        <v>12573.71</v>
      </c>
      <c r="G78" s="19"/>
      <c r="H78" s="19"/>
      <c r="I78" s="19"/>
      <c r="J78" s="19"/>
      <c r="K78" s="19"/>
      <c r="L78" s="19"/>
      <c r="M78" s="23">
        <f>SUM(Tabla24[[#This Row],[01. Alcaldía]:[11. Salud pública y seguridad ciudadana]])</f>
        <v>12573.71</v>
      </c>
    </row>
    <row r="79" spans="1:13" s="16" customFormat="1" x14ac:dyDescent="0.25">
      <c r="A79" s="66" t="s">
        <v>389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>
        <v>275</v>
      </c>
      <c r="M79" s="23">
        <f>SUM(Tabla24[[#This Row],[01. Alcaldía]:[11. Salud pública y seguridad ciudadana]])</f>
        <v>275</v>
      </c>
    </row>
    <row r="80" spans="1:13" s="16" customFormat="1" x14ac:dyDescent="0.25">
      <c r="A80" s="66" t="s">
        <v>839</v>
      </c>
      <c r="B80" s="19">
        <v>435.6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3">
        <f>SUM(Tabla24[[#This Row],[01. Alcaldía]:[11. Salud pública y seguridad ciudadana]])</f>
        <v>435.6</v>
      </c>
    </row>
    <row r="81" spans="1:13" s="16" customFormat="1" x14ac:dyDescent="0.25">
      <c r="A81" s="66" t="s">
        <v>1908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450.12</v>
      </c>
      <c r="M81" s="23">
        <f>SUM(Tabla24[[#This Row],[01. Alcaldía]:[11. Salud pública y seguridad ciudadana]])</f>
        <v>450.12</v>
      </c>
    </row>
    <row r="82" spans="1:13" s="16" customFormat="1" x14ac:dyDescent="0.25">
      <c r="A82" s="66" t="s">
        <v>379</v>
      </c>
      <c r="B82" s="19"/>
      <c r="C82" s="19"/>
      <c r="D82" s="19"/>
      <c r="E82" s="19"/>
      <c r="F82" s="19"/>
      <c r="G82" s="19"/>
      <c r="H82" s="19"/>
      <c r="I82" s="19">
        <v>6655</v>
      </c>
      <c r="J82" s="19"/>
      <c r="K82" s="19"/>
      <c r="L82" s="19"/>
      <c r="M82" s="23">
        <f>SUM(Tabla24[[#This Row],[01. Alcaldía]:[11. Salud pública y seguridad ciudadana]])</f>
        <v>6655</v>
      </c>
    </row>
    <row r="83" spans="1:13" s="16" customFormat="1" x14ac:dyDescent="0.25">
      <c r="A83" s="66" t="s">
        <v>303</v>
      </c>
      <c r="B83" s="19"/>
      <c r="C83" s="19"/>
      <c r="D83" s="19"/>
      <c r="E83" s="19"/>
      <c r="F83" s="19"/>
      <c r="G83" s="19">
        <v>1569.03</v>
      </c>
      <c r="H83" s="19"/>
      <c r="I83" s="19"/>
      <c r="J83" s="19"/>
      <c r="K83" s="19"/>
      <c r="L83" s="19"/>
      <c r="M83" s="23">
        <f>SUM(Tabla24[[#This Row],[01. Alcaldía]:[11. Salud pública y seguridad ciudadana]])</f>
        <v>1569.03</v>
      </c>
    </row>
    <row r="84" spans="1:13" s="16" customFormat="1" x14ac:dyDescent="0.25">
      <c r="A84" s="66" t="s">
        <v>1087</v>
      </c>
      <c r="B84" s="19"/>
      <c r="C84" s="19">
        <v>555</v>
      </c>
      <c r="D84" s="19"/>
      <c r="E84" s="19"/>
      <c r="F84" s="19"/>
      <c r="G84" s="19"/>
      <c r="H84" s="19"/>
      <c r="I84" s="19"/>
      <c r="J84" s="19"/>
      <c r="K84" s="19"/>
      <c r="L84" s="19"/>
      <c r="M84" s="23">
        <f>SUM(Tabla24[[#This Row],[01. Alcaldía]:[11. Salud pública y seguridad ciudadana]])</f>
        <v>555</v>
      </c>
    </row>
    <row r="85" spans="1:13" s="16" customFormat="1" x14ac:dyDescent="0.25">
      <c r="A85" s="66" t="s">
        <v>28</v>
      </c>
      <c r="B85" s="19"/>
      <c r="C85" s="19"/>
      <c r="D85" s="19"/>
      <c r="E85" s="19"/>
      <c r="F85" s="19"/>
      <c r="G85" s="19">
        <v>1210</v>
      </c>
      <c r="H85" s="19"/>
      <c r="I85" s="19"/>
      <c r="J85" s="19"/>
      <c r="K85" s="19"/>
      <c r="L85" s="19"/>
      <c r="M85" s="23">
        <f>SUM(Tabla24[[#This Row],[01. Alcaldía]:[11. Salud pública y seguridad ciudadana]])</f>
        <v>1210</v>
      </c>
    </row>
    <row r="86" spans="1:13" s="16" customFormat="1" x14ac:dyDescent="0.25">
      <c r="A86" s="66" t="s">
        <v>45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>
        <v>5500</v>
      </c>
      <c r="M86" s="23">
        <f>SUM(Tabla24[[#This Row],[01. Alcaldía]:[11. Salud pública y seguridad ciudadana]])</f>
        <v>5500</v>
      </c>
    </row>
    <row r="87" spans="1:13" s="16" customFormat="1" x14ac:dyDescent="0.25">
      <c r="A87" s="66" t="s">
        <v>1013</v>
      </c>
      <c r="B87" s="19"/>
      <c r="C87" s="19"/>
      <c r="D87" s="19"/>
      <c r="E87" s="19"/>
      <c r="F87" s="19"/>
      <c r="G87" s="19"/>
      <c r="H87" s="19"/>
      <c r="I87" s="19"/>
      <c r="J87" s="19"/>
      <c r="K87" s="19">
        <v>86.3</v>
      </c>
      <c r="L87" s="19"/>
      <c r="M87" s="23">
        <f>SUM(Tabla24[[#This Row],[01. Alcaldía]:[11. Salud pública y seguridad ciudadana]])</f>
        <v>86.3</v>
      </c>
    </row>
    <row r="88" spans="1:13" s="16" customFormat="1" x14ac:dyDescent="0.25">
      <c r="A88" s="66" t="s">
        <v>2045</v>
      </c>
      <c r="B88" s="19"/>
      <c r="C88" s="19">
        <v>607.48</v>
      </c>
      <c r="D88" s="19"/>
      <c r="E88" s="19"/>
      <c r="F88" s="19"/>
      <c r="G88" s="19"/>
      <c r="H88" s="19"/>
      <c r="I88" s="19"/>
      <c r="J88" s="19"/>
      <c r="K88" s="19"/>
      <c r="L88" s="19"/>
      <c r="M88" s="23">
        <f>SUM(Tabla24[[#This Row],[01. Alcaldía]:[11. Salud pública y seguridad ciudadana]])</f>
        <v>607.48</v>
      </c>
    </row>
    <row r="89" spans="1:13" s="16" customFormat="1" x14ac:dyDescent="0.25">
      <c r="A89" s="66" t="s">
        <v>355</v>
      </c>
      <c r="B89" s="19"/>
      <c r="C89" s="19"/>
      <c r="D89" s="19"/>
      <c r="E89" s="19"/>
      <c r="F89" s="19"/>
      <c r="G89" s="19"/>
      <c r="H89" s="19"/>
      <c r="I89" s="19"/>
      <c r="J89" s="19"/>
      <c r="K89" s="19">
        <v>569.5</v>
      </c>
      <c r="L89" s="19"/>
      <c r="M89" s="23">
        <f>SUM(Tabla24[[#This Row],[01. Alcaldía]:[11. Salud pública y seguridad ciudadana]])</f>
        <v>569.5</v>
      </c>
    </row>
    <row r="90" spans="1:13" s="16" customFormat="1" x14ac:dyDescent="0.25">
      <c r="A90" s="66" t="s">
        <v>361</v>
      </c>
      <c r="B90" s="19"/>
      <c r="C90" s="19"/>
      <c r="D90" s="19"/>
      <c r="E90" s="19">
        <v>3000</v>
      </c>
      <c r="F90" s="19"/>
      <c r="G90" s="19"/>
      <c r="H90" s="19"/>
      <c r="I90" s="19"/>
      <c r="J90" s="19"/>
      <c r="K90" s="19"/>
      <c r="L90" s="19"/>
      <c r="M90" s="23">
        <f>SUM(Tabla24[[#This Row],[01. Alcaldía]:[11. Salud pública y seguridad ciudadana]])</f>
        <v>3000</v>
      </c>
    </row>
    <row r="91" spans="1:13" s="16" customFormat="1" x14ac:dyDescent="0.25">
      <c r="A91" s="66" t="s">
        <v>1086</v>
      </c>
      <c r="B91" s="19"/>
      <c r="C91" s="19"/>
      <c r="D91" s="19"/>
      <c r="E91" s="19"/>
      <c r="F91" s="19"/>
      <c r="G91" s="19"/>
      <c r="H91" s="19"/>
      <c r="I91" s="19"/>
      <c r="J91" s="19"/>
      <c r="K91" s="19">
        <v>37.520000000000003</v>
      </c>
      <c r="L91" s="19"/>
      <c r="M91" s="23">
        <f>SUM(Tabla24[[#This Row],[01. Alcaldía]:[11. Salud pública y seguridad ciudadana]])</f>
        <v>37.520000000000003</v>
      </c>
    </row>
    <row r="92" spans="1:13" s="16" customFormat="1" x14ac:dyDescent="0.25">
      <c r="A92" s="66" t="s">
        <v>833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1600.04</v>
      </c>
      <c r="M92" s="23">
        <f>SUM(Tabla24[[#This Row],[01. Alcaldía]:[11. Salud pública y seguridad ciudadana]])</f>
        <v>1600.04</v>
      </c>
    </row>
    <row r="93" spans="1:13" s="16" customFormat="1" x14ac:dyDescent="0.25">
      <c r="A93" s="66" t="s">
        <v>357</v>
      </c>
      <c r="B93" s="19"/>
      <c r="C93" s="19"/>
      <c r="D93" s="19"/>
      <c r="E93" s="19"/>
      <c r="F93" s="19"/>
      <c r="G93" s="19">
        <v>6687.15</v>
      </c>
      <c r="H93" s="19"/>
      <c r="I93" s="19"/>
      <c r="J93" s="19"/>
      <c r="K93" s="19"/>
      <c r="L93" s="19"/>
      <c r="M93" s="23">
        <f>SUM(Tabla24[[#This Row],[01. Alcaldía]:[11. Salud pública y seguridad ciudadana]])</f>
        <v>6687.15</v>
      </c>
    </row>
    <row r="94" spans="1:13" s="16" customFormat="1" x14ac:dyDescent="0.25">
      <c r="A94" s="66" t="s">
        <v>293</v>
      </c>
      <c r="B94" s="19"/>
      <c r="C94" s="19"/>
      <c r="D94" s="19"/>
      <c r="E94" s="19"/>
      <c r="F94" s="19"/>
      <c r="G94" s="19"/>
      <c r="H94" s="19"/>
      <c r="I94" s="19">
        <v>4950</v>
      </c>
      <c r="J94" s="19"/>
      <c r="K94" s="19"/>
      <c r="L94" s="19"/>
      <c r="M94" s="23">
        <f>SUM(Tabla24[[#This Row],[01. Alcaldía]:[11. Salud pública y seguridad ciudadana]])</f>
        <v>4950</v>
      </c>
    </row>
    <row r="95" spans="1:13" s="16" customFormat="1" x14ac:dyDescent="0.25">
      <c r="A95" s="66" t="s">
        <v>342</v>
      </c>
      <c r="B95" s="19">
        <v>912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3">
        <f>SUM(Tabla24[[#This Row],[01. Alcaldía]:[11. Salud pública y seguridad ciudadana]])</f>
        <v>912</v>
      </c>
    </row>
    <row r="96" spans="1:13" s="16" customFormat="1" x14ac:dyDescent="0.25">
      <c r="A96" s="66" t="s">
        <v>338</v>
      </c>
      <c r="B96" s="19">
        <v>327.60000000000002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3">
        <f>SUM(Tabla24[[#This Row],[01. Alcaldía]:[11. Salud pública y seguridad ciudadana]])</f>
        <v>327.60000000000002</v>
      </c>
    </row>
    <row r="97" spans="1:13" s="16" customFormat="1" x14ac:dyDescent="0.25">
      <c r="A97" s="66" t="s">
        <v>29</v>
      </c>
      <c r="B97" s="19">
        <v>1098</v>
      </c>
      <c r="C97" s="19"/>
      <c r="D97" s="19"/>
      <c r="E97" s="19"/>
      <c r="F97" s="19"/>
      <c r="G97" s="19">
        <v>1000</v>
      </c>
      <c r="H97" s="19"/>
      <c r="I97" s="19"/>
      <c r="J97" s="19"/>
      <c r="K97" s="19"/>
      <c r="L97" s="19"/>
      <c r="M97" s="23">
        <f>SUM(Tabla24[[#This Row],[01. Alcaldía]:[11. Salud pública y seguridad ciudadana]])</f>
        <v>2098</v>
      </c>
    </row>
    <row r="98" spans="1:13" s="16" customFormat="1" x14ac:dyDescent="0.25">
      <c r="A98" s="66" t="s">
        <v>878</v>
      </c>
      <c r="B98" s="19"/>
      <c r="C98" s="19"/>
      <c r="D98" s="19"/>
      <c r="E98" s="19"/>
      <c r="F98" s="19"/>
      <c r="G98" s="19"/>
      <c r="H98" s="19"/>
      <c r="I98" s="19"/>
      <c r="J98" s="19"/>
      <c r="K98" s="19">
        <v>2813.25</v>
      </c>
      <c r="L98" s="19">
        <v>331.81</v>
      </c>
      <c r="M98" s="23">
        <f>SUM(Tabla24[[#This Row],[01. Alcaldía]:[11. Salud pública y seguridad ciudadana]])</f>
        <v>3145.06</v>
      </c>
    </row>
    <row r="99" spans="1:13" s="16" customFormat="1" x14ac:dyDescent="0.25">
      <c r="A99" s="66" t="s">
        <v>35</v>
      </c>
      <c r="B99" s="19">
        <v>7210.39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3">
        <f>SUM(Tabla24[[#This Row],[01. Alcaldía]:[11. Salud pública y seguridad ciudadana]])</f>
        <v>7210.39</v>
      </c>
    </row>
    <row r="100" spans="1:13" s="16" customFormat="1" x14ac:dyDescent="0.25">
      <c r="A100" s="66" t="s">
        <v>74</v>
      </c>
      <c r="B100" s="19"/>
      <c r="C100" s="19"/>
      <c r="D100" s="19"/>
      <c r="E100" s="19"/>
      <c r="F100" s="19"/>
      <c r="G100" s="19"/>
      <c r="H100" s="19"/>
      <c r="I100" s="19">
        <v>2420</v>
      </c>
      <c r="J100" s="19"/>
      <c r="K100" s="19"/>
      <c r="L100" s="19">
        <v>441.82</v>
      </c>
      <c r="M100" s="23">
        <f>SUM(Tabla24[[#This Row],[01. Alcaldía]:[11. Salud pública y seguridad ciudadana]])</f>
        <v>2861.82</v>
      </c>
    </row>
    <row r="101" spans="1:13" s="16" customFormat="1" x14ac:dyDescent="0.25">
      <c r="A101" s="66" t="s">
        <v>298</v>
      </c>
      <c r="B101" s="19">
        <v>108.16</v>
      </c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3">
        <f>SUM(Tabla24[[#This Row],[01. Alcaldía]:[11. Salud pública y seguridad ciudadana]])</f>
        <v>108.16</v>
      </c>
    </row>
    <row r="102" spans="1:13" s="16" customFormat="1" x14ac:dyDescent="0.25">
      <c r="A102" s="66" t="s">
        <v>889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>
        <v>187.2</v>
      </c>
      <c r="M102" s="23">
        <f>SUM(Tabla24[[#This Row],[01. Alcaldía]:[11. Salud pública y seguridad ciudadana]])</f>
        <v>187.2</v>
      </c>
    </row>
    <row r="103" spans="1:13" s="16" customFormat="1" x14ac:dyDescent="0.25">
      <c r="A103" s="66" t="s">
        <v>1786</v>
      </c>
      <c r="B103" s="19"/>
      <c r="C103" s="19">
        <v>6543.18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23">
        <f>SUM(Tabla24[[#This Row],[01. Alcaldía]:[11. Salud pública y seguridad ciudadana]])</f>
        <v>6543.18</v>
      </c>
    </row>
    <row r="104" spans="1:13" s="16" customFormat="1" x14ac:dyDescent="0.25">
      <c r="A104" s="66" t="s">
        <v>12</v>
      </c>
      <c r="B104" s="19"/>
      <c r="C104" s="19"/>
      <c r="D104" s="19"/>
      <c r="E104" s="19"/>
      <c r="F104" s="19"/>
      <c r="G104" s="19"/>
      <c r="H104" s="19"/>
      <c r="I104" s="19">
        <v>2420</v>
      </c>
      <c r="J104" s="19"/>
      <c r="K104" s="19"/>
      <c r="L104" s="19">
        <v>200</v>
      </c>
      <c r="M104" s="23">
        <f>SUM(Tabla24[[#This Row],[01. Alcaldía]:[11. Salud pública y seguridad ciudadana]])</f>
        <v>2620</v>
      </c>
    </row>
    <row r="105" spans="1:13" s="16" customFormat="1" x14ac:dyDescent="0.25">
      <c r="A105" s="66" t="s">
        <v>817</v>
      </c>
      <c r="B105" s="19"/>
      <c r="C105" s="19"/>
      <c r="D105" s="19"/>
      <c r="E105" s="19"/>
      <c r="F105" s="19"/>
      <c r="G105" s="19">
        <v>6000</v>
      </c>
      <c r="H105" s="19"/>
      <c r="I105" s="19"/>
      <c r="J105" s="19"/>
      <c r="K105" s="19"/>
      <c r="L105" s="19"/>
      <c r="M105" s="23">
        <f>SUM(Tabla24[[#This Row],[01. Alcaldía]:[11. Salud pública y seguridad ciudadana]])</f>
        <v>6000</v>
      </c>
    </row>
    <row r="106" spans="1:13" s="16" customFormat="1" x14ac:dyDescent="0.25">
      <c r="A106" s="66" t="s">
        <v>287</v>
      </c>
      <c r="B106" s="19">
        <v>5899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3">
        <f>SUM(Tabla24[[#This Row],[01. Alcaldía]:[11. Salud pública y seguridad ciudadana]])</f>
        <v>5899</v>
      </c>
    </row>
    <row r="107" spans="1:13" s="16" customFormat="1" x14ac:dyDescent="0.25">
      <c r="A107" s="66" t="s">
        <v>1110</v>
      </c>
      <c r="B107" s="19"/>
      <c r="C107" s="19"/>
      <c r="D107" s="19"/>
      <c r="E107" s="19"/>
      <c r="F107" s="19"/>
      <c r="G107" s="19">
        <v>808.92</v>
      </c>
      <c r="H107" s="19"/>
      <c r="I107" s="19"/>
      <c r="J107" s="19"/>
      <c r="K107" s="19"/>
      <c r="L107" s="19"/>
      <c r="M107" s="23">
        <f>SUM(Tabla24[[#This Row],[01. Alcaldía]:[11. Salud pública y seguridad ciudadana]])</f>
        <v>808.92</v>
      </c>
    </row>
    <row r="108" spans="1:13" s="16" customFormat="1" x14ac:dyDescent="0.25">
      <c r="A108" s="66" t="s">
        <v>46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>
        <v>3500</v>
      </c>
      <c r="M108" s="23">
        <f>SUM(Tabla24[[#This Row],[01. Alcaldía]:[11. Salud pública y seguridad ciudadana]])</f>
        <v>3500</v>
      </c>
    </row>
    <row r="109" spans="1:13" s="16" customFormat="1" x14ac:dyDescent="0.25">
      <c r="A109" s="66" t="s">
        <v>20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>
        <v>225.06</v>
      </c>
      <c r="L109" s="19"/>
      <c r="M109" s="23">
        <f>SUM(Tabla24[[#This Row],[01. Alcaldía]:[11. Salud pública y seguridad ciudadana]])</f>
        <v>225.06</v>
      </c>
    </row>
    <row r="110" spans="1:13" s="16" customFormat="1" x14ac:dyDescent="0.25">
      <c r="A110" s="66" t="s">
        <v>917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>
        <v>544.5</v>
      </c>
      <c r="M110" s="23">
        <f>SUM(Tabla24[[#This Row],[01. Alcaldía]:[11. Salud pública y seguridad ciudadana]])</f>
        <v>544.5</v>
      </c>
    </row>
    <row r="111" spans="1:13" s="16" customFormat="1" x14ac:dyDescent="0.25">
      <c r="A111" s="66" t="s">
        <v>50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>
        <v>4500</v>
      </c>
      <c r="M111" s="23">
        <f>SUM(Tabla24[[#This Row],[01. Alcaldía]:[11. Salud pública y seguridad ciudadana]])</f>
        <v>4500</v>
      </c>
    </row>
    <row r="112" spans="1:13" s="16" customFormat="1" x14ac:dyDescent="0.25">
      <c r="A112" s="66" t="s">
        <v>385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2719.08</v>
      </c>
      <c r="M112" s="23">
        <f>SUM(Tabla24[[#This Row],[01. Alcaldía]:[11. Salud pública y seguridad ciudadana]])</f>
        <v>2719.08</v>
      </c>
    </row>
    <row r="113" spans="1:13" s="16" customFormat="1" x14ac:dyDescent="0.25">
      <c r="A113" s="66" t="s">
        <v>984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>
        <v>3805.45</v>
      </c>
      <c r="M113" s="23">
        <f>SUM(Tabla24[[#This Row],[01. Alcaldía]:[11. Salud pública y seguridad ciudadana]])</f>
        <v>3805.45</v>
      </c>
    </row>
    <row r="114" spans="1:13" s="16" customFormat="1" x14ac:dyDescent="0.25">
      <c r="A114" s="66" t="s">
        <v>283</v>
      </c>
      <c r="B114" s="19">
        <v>676.36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3">
        <f>SUM(Tabla24[[#This Row],[01. Alcaldía]:[11. Salud pública y seguridad ciudadana]])</f>
        <v>676.36</v>
      </c>
    </row>
    <row r="115" spans="1:13" s="16" customFormat="1" x14ac:dyDescent="0.25">
      <c r="A115" s="66" t="s">
        <v>80</v>
      </c>
      <c r="B115" s="19">
        <v>7253.95</v>
      </c>
      <c r="C115" s="19"/>
      <c r="D115" s="19">
        <v>33.35</v>
      </c>
      <c r="E115" s="19"/>
      <c r="F115" s="19"/>
      <c r="G115" s="19">
        <v>300</v>
      </c>
      <c r="H115" s="19"/>
      <c r="I115" s="19"/>
      <c r="J115" s="19"/>
      <c r="K115" s="19">
        <v>466.7</v>
      </c>
      <c r="L115" s="19"/>
      <c r="M115" s="23">
        <f>SUM(Tabla24[[#This Row],[01. Alcaldía]:[11. Salud pública y seguridad ciudadana]])</f>
        <v>8054</v>
      </c>
    </row>
    <row r="116" spans="1:13" s="16" customFormat="1" x14ac:dyDescent="0.25">
      <c r="A116" s="66" t="s">
        <v>1088</v>
      </c>
      <c r="B116" s="19"/>
      <c r="C116" s="19"/>
      <c r="D116" s="19"/>
      <c r="E116" s="19"/>
      <c r="F116" s="19"/>
      <c r="G116" s="19">
        <v>50</v>
      </c>
      <c r="H116" s="19"/>
      <c r="I116" s="19"/>
      <c r="J116" s="19"/>
      <c r="K116" s="19"/>
      <c r="L116" s="19"/>
      <c r="M116" s="23">
        <f>SUM(Tabla24[[#This Row],[01. Alcaldía]:[11. Salud pública y seguridad ciudadana]])</f>
        <v>50</v>
      </c>
    </row>
    <row r="117" spans="1:13" s="16" customFormat="1" x14ac:dyDescent="0.25">
      <c r="A117" s="66" t="s">
        <v>71</v>
      </c>
      <c r="B117" s="19"/>
      <c r="C117" s="19"/>
      <c r="D117" s="19"/>
      <c r="E117" s="19"/>
      <c r="F117" s="19"/>
      <c r="G117" s="19">
        <v>958.32</v>
      </c>
      <c r="H117" s="19"/>
      <c r="I117" s="19"/>
      <c r="J117" s="19"/>
      <c r="K117" s="19"/>
      <c r="L117" s="19"/>
      <c r="M117" s="23">
        <f>SUM(Tabla24[[#This Row],[01. Alcaldía]:[11. Salud pública y seguridad ciudadana]])</f>
        <v>958.32</v>
      </c>
    </row>
    <row r="118" spans="1:13" s="24" customFormat="1" x14ac:dyDescent="0.25">
      <c r="A118" s="25" t="s">
        <v>296</v>
      </c>
      <c r="B118" s="23">
        <f>SUBTOTAL(109,Tabla24[01. Alcaldía])</f>
        <v>98699.78</v>
      </c>
      <c r="C118" s="23">
        <f>SUBTOTAL(109,Tabla24[02. Urbanismo y vivienda])</f>
        <v>9916.33</v>
      </c>
      <c r="D118" s="23">
        <f>SUBTOTAL(109,Tabla24[03. Participación ciudadana y deportes])</f>
        <v>14209.359999999999</v>
      </c>
      <c r="E118" s="23">
        <f>SUBTOTAL(109,Tabla24[04. Hacienda, personal y modernización administrativa])</f>
        <v>54073.91</v>
      </c>
      <c r="F118" s="23">
        <f>SUBTOTAL(109,Tabla24[05. Comercio, mercados y consumo])</f>
        <v>21694.69</v>
      </c>
      <c r="G118" s="23">
        <f>SUBTOTAL(109,Tabla24[06. Educación y cultura])</f>
        <v>92351.909999999989</v>
      </c>
      <c r="H118" s="23">
        <f>SUBTOTAL(109,Tabla24[07. Medio ambiente])</f>
        <v>2417.12</v>
      </c>
      <c r="I118" s="23">
        <f>SUBTOTAL(109,Tabla24[08. Tráfico y movilidad])</f>
        <v>30892.45</v>
      </c>
      <c r="J118" s="23">
        <f>SUBTOTAL(109,Tabla24[09. Turismo, eventos y marca ciudad])</f>
        <v>107.31</v>
      </c>
      <c r="K118" s="23">
        <f>SUBTOTAL(109,Tabla24[10. Personas mayores, familia y servicios sociales])</f>
        <v>32409.870000000003</v>
      </c>
      <c r="L118" s="23">
        <f>SUBTOTAL(109,Tabla24[11. Salud pública y seguridad ciudadana])</f>
        <v>70290.179999999993</v>
      </c>
      <c r="M118" s="23">
        <f>SUBTOTAL(109,Tabla24[Total general])</f>
        <v>427062.91</v>
      </c>
    </row>
  </sheetData>
  <pageMargins left="0.31496062992125984" right="0.31496062992125984" top="0.78596491228070176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PRIMER TRIMESTRE EJERCICIO 2024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"/>
  <sheetViews>
    <sheetView showGridLines="0" view="pageLayout" zoomScaleNormal="100" workbookViewId="0">
      <selection activeCell="H23" sqref="H23"/>
    </sheetView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51" x14ac:dyDescent="0.25">
      <c r="A1" s="41" t="s">
        <v>2931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41" t="s">
        <v>278</v>
      </c>
    </row>
    <row r="2" spans="1:13" ht="12.75" customHeight="1" x14ac:dyDescent="0.25">
      <c r="A2" s="21" t="s">
        <v>958</v>
      </c>
      <c r="B2" s="19"/>
      <c r="C2" s="19"/>
      <c r="D2" s="19"/>
      <c r="E2" s="19"/>
      <c r="F2" s="19"/>
      <c r="G2" s="19">
        <v>7257.17</v>
      </c>
      <c r="H2" s="19"/>
      <c r="I2" s="19"/>
      <c r="J2" s="19"/>
      <c r="K2" s="19"/>
      <c r="L2" s="19"/>
      <c r="M2" s="23">
        <f>SUM(Tabla245[[#This Row],[01. Alcaldía]:[11. Salud pública y seguridad ciudadana]])</f>
        <v>7257.17</v>
      </c>
    </row>
    <row r="3" spans="1:13" ht="12.75" customHeight="1" x14ac:dyDescent="0.25">
      <c r="A3" s="21" t="s">
        <v>2420</v>
      </c>
      <c r="B3" s="19"/>
      <c r="C3" s="19"/>
      <c r="D3" s="19"/>
      <c r="E3" s="19"/>
      <c r="F3" s="19"/>
      <c r="G3" s="19">
        <v>3109.37</v>
      </c>
      <c r="H3" s="19"/>
      <c r="I3" s="19"/>
      <c r="J3" s="19"/>
      <c r="K3" s="19"/>
      <c r="L3" s="19"/>
      <c r="M3" s="23">
        <f>SUM(Tabla245[[#This Row],[01. Alcaldía]:[11. Salud pública y seguridad ciudadana]])</f>
        <v>3109.37</v>
      </c>
    </row>
    <row r="4" spans="1:13" ht="12.75" customHeight="1" x14ac:dyDescent="0.25">
      <c r="A4" s="21" t="s">
        <v>2393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>
        <v>2613.6</v>
      </c>
      <c r="M4" s="23">
        <f>SUM(Tabla245[[#This Row],[01. Alcaldía]:[11. Salud pública y seguridad ciudadana]])</f>
        <v>2613.6</v>
      </c>
    </row>
    <row r="5" spans="1:13" s="24" customFormat="1" ht="12.75" customHeight="1" x14ac:dyDescent="0.25">
      <c r="A5" s="25" t="s">
        <v>289</v>
      </c>
      <c r="B5" s="23">
        <f>SUBTOTAL(109,Tabla245[01. Alcaldía])</f>
        <v>0</v>
      </c>
      <c r="C5" s="23">
        <f>SUBTOTAL(109,Tabla245[02. Urbanismo y vivienda])</f>
        <v>0</v>
      </c>
      <c r="D5" s="23">
        <f>SUBTOTAL(109,Tabla245[03. Participación ciudadana y deportes])</f>
        <v>0</v>
      </c>
      <c r="E5" s="23">
        <f>SUBTOTAL(109,Tabla245[04. Hacienda, personal y modernización administrativa])</f>
        <v>0</v>
      </c>
      <c r="F5" s="23">
        <f>SUBTOTAL(109,Tabla245[05. Comercio, mercados y consumo])</f>
        <v>0</v>
      </c>
      <c r="G5" s="23">
        <f>SUBTOTAL(109,Tabla245[06. Educación y cultura])</f>
        <v>10366.540000000001</v>
      </c>
      <c r="H5" s="23">
        <f>SUBTOTAL(109,Tabla245[07. Medio ambiente])</f>
        <v>0</v>
      </c>
      <c r="I5" s="23">
        <f>SUBTOTAL(109,Tabla245[08. Tráfico y movilidad])</f>
        <v>0</v>
      </c>
      <c r="J5" s="23">
        <f>SUBTOTAL(109,Tabla245[09. Turismo, eventos y marca ciudad])</f>
        <v>0</v>
      </c>
      <c r="K5" s="23">
        <f>SUBTOTAL(109,Tabla245[10. Personas mayores, familia y servicios sociales])</f>
        <v>0</v>
      </c>
      <c r="L5" s="23">
        <f>SUBTOTAL(109,Tabla245[11. Salud pública y seguridad ciudadana])</f>
        <v>2613.6</v>
      </c>
      <c r="M5" s="23">
        <f>SUBTOTAL(109,Tabla245[Total general])</f>
        <v>12980.140000000001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PRIMER TRIMESTRE EJERCICIO 2024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"/>
  <sheetViews>
    <sheetView showGridLines="0" view="pageLayout" zoomScale="94" zoomScaleNormal="100" zoomScalePageLayoutView="94" workbookViewId="0">
      <selection activeCell="H9" sqref="H9"/>
    </sheetView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63.75" customHeight="1" x14ac:dyDescent="0.25">
      <c r="A1" s="41" t="s">
        <v>2932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41" t="s">
        <v>278</v>
      </c>
    </row>
    <row r="2" spans="1:13" x14ac:dyDescent="0.25">
      <c r="A2" s="69" t="s">
        <v>993</v>
      </c>
      <c r="B2" s="19"/>
      <c r="C2" s="19"/>
      <c r="D2" s="19">
        <v>0</v>
      </c>
      <c r="E2" s="19"/>
      <c r="F2" s="19"/>
      <c r="G2" s="19"/>
      <c r="H2" s="19"/>
      <c r="I2" s="19"/>
      <c r="J2" s="19"/>
      <c r="K2" s="19"/>
      <c r="L2" s="19"/>
      <c r="M2" s="65">
        <f>SUM(Tabla27[[#This Row],[01. Alcaldía]:[11. Salud pública y seguridad ciudadana]])</f>
        <v>0</v>
      </c>
    </row>
    <row r="3" spans="1:13" s="24" customFormat="1" x14ac:dyDescent="0.25">
      <c r="A3" s="25" t="s">
        <v>288</v>
      </c>
      <c r="B3" s="23">
        <f>SUBTOTAL(109,Tabla27[01. Alcaldía])</f>
        <v>0</v>
      </c>
      <c r="C3" s="23">
        <f>SUBTOTAL(109,Tabla27[02. Urbanismo y vivienda])</f>
        <v>0</v>
      </c>
      <c r="D3" s="23">
        <f>SUBTOTAL(109,Tabla27[03. Participación ciudadana y deportes])</f>
        <v>0</v>
      </c>
      <c r="E3" s="23">
        <f>SUBTOTAL(109,Tabla27[04. Hacienda, personal y modernización administrativa])</f>
        <v>0</v>
      </c>
      <c r="F3" s="23">
        <f>SUBTOTAL(109,Tabla27[05. Comercio, mercados y consumo])</f>
        <v>0</v>
      </c>
      <c r="G3" s="23">
        <f>SUBTOTAL(109,Tabla27[06. Educación y cultura])</f>
        <v>0</v>
      </c>
      <c r="H3" s="23">
        <f>SUBTOTAL(109,Tabla27[07. Medio ambiente])</f>
        <v>0</v>
      </c>
      <c r="I3" s="23">
        <f>SUBTOTAL(109,Tabla27[08. Tráfico y movilidad])</f>
        <v>0</v>
      </c>
      <c r="J3" s="23">
        <f>SUBTOTAL(109,Tabla27[09. Turismo, eventos y marca ciudad])</f>
        <v>0</v>
      </c>
      <c r="K3" s="23">
        <f>SUBTOTAL(109,Tabla27[10. Personas mayores, familia y servicios sociales])</f>
        <v>0</v>
      </c>
      <c r="L3" s="23">
        <f>SUBTOTAL(109,Tabla27[11. Salud pública y seguridad ciudadana])</f>
        <v>0</v>
      </c>
      <c r="M3" s="23">
        <f>SUBTOTAL(109,Tabla27[Total general])</f>
        <v>0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PRIMER TRIMESTRE EJERCICIO 2024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5"/>
  <sheetViews>
    <sheetView showGridLines="0" view="pageLayout" zoomScaleNormal="100" workbookViewId="0">
      <selection activeCell="H19" sqref="H19"/>
    </sheetView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51" x14ac:dyDescent="0.25">
      <c r="A1" s="22" t="s">
        <v>2933</v>
      </c>
      <c r="B1" s="41" t="s">
        <v>101</v>
      </c>
      <c r="C1" s="41" t="s">
        <v>2908</v>
      </c>
      <c r="D1" s="41" t="s">
        <v>324</v>
      </c>
      <c r="E1" s="41" t="s">
        <v>2909</v>
      </c>
      <c r="F1" s="41" t="s">
        <v>2910</v>
      </c>
      <c r="G1" s="41" t="s">
        <v>2911</v>
      </c>
      <c r="H1" s="41" t="s">
        <v>2912</v>
      </c>
      <c r="I1" s="41" t="s">
        <v>2913</v>
      </c>
      <c r="J1" s="41" t="s">
        <v>2914</v>
      </c>
      <c r="K1" s="41" t="s">
        <v>2915</v>
      </c>
      <c r="L1" s="41" t="s">
        <v>305</v>
      </c>
      <c r="M1" s="22" t="s">
        <v>278</v>
      </c>
    </row>
    <row r="2" spans="1:13" x14ac:dyDescent="0.25">
      <c r="A2" s="68" t="s">
        <v>349</v>
      </c>
      <c r="B2" s="19"/>
      <c r="C2" s="19"/>
      <c r="D2" s="19"/>
      <c r="E2" s="19">
        <v>600</v>
      </c>
      <c r="F2" s="19"/>
      <c r="G2" s="19"/>
      <c r="H2" s="19"/>
      <c r="I2" s="19"/>
      <c r="J2" s="19"/>
      <c r="K2" s="19"/>
      <c r="L2" s="19"/>
      <c r="M2" s="23">
        <f>SUM(Tabla2456[[#This Row],[01. Alcaldía]:[11. Salud pública y seguridad ciudadana]])</f>
        <v>600</v>
      </c>
    </row>
    <row r="3" spans="1:13" x14ac:dyDescent="0.25">
      <c r="A3" s="21" t="s">
        <v>57</v>
      </c>
      <c r="B3" s="19"/>
      <c r="C3" s="19"/>
      <c r="D3" s="19"/>
      <c r="E3" s="19">
        <v>1829.52</v>
      </c>
      <c r="F3" s="19"/>
      <c r="G3" s="19"/>
      <c r="H3" s="19"/>
      <c r="I3" s="19"/>
      <c r="J3" s="19"/>
      <c r="K3" s="19"/>
      <c r="L3" s="19"/>
      <c r="M3" s="23">
        <f>SUM(Tabla2456[[#This Row],[01. Alcaldía]:[11. Salud pública y seguridad ciudadana]])</f>
        <v>1829.52</v>
      </c>
    </row>
    <row r="4" spans="1:13" s="24" customFormat="1" x14ac:dyDescent="0.25">
      <c r="A4" s="25" t="s">
        <v>297</v>
      </c>
      <c r="B4" s="23">
        <f>SUBTOTAL(109,Tabla2456[01. Alcaldía])</f>
        <v>0</v>
      </c>
      <c r="C4" s="23">
        <f>SUBTOTAL(109,Tabla2456[02. Urbanismo y vivienda])</f>
        <v>0</v>
      </c>
      <c r="D4" s="23">
        <f>SUBTOTAL(109,Tabla2456[03. Participación ciudadana y deportes])</f>
        <v>0</v>
      </c>
      <c r="E4" s="23">
        <f>SUBTOTAL(109,Tabla2456[04. Hacienda, personal y modernización administrativa])</f>
        <v>2429.52</v>
      </c>
      <c r="F4" s="23">
        <f>SUBTOTAL(109,Tabla2456[05. Comercio, mercados y consumo])</f>
        <v>0</v>
      </c>
      <c r="G4" s="23">
        <f>SUBTOTAL(109,Tabla2456[06. Educación y cultura])</f>
        <v>0</v>
      </c>
      <c r="H4" s="23">
        <f>SUBTOTAL(109,Tabla2456[07. Medio ambiente])</f>
        <v>0</v>
      </c>
      <c r="I4" s="23">
        <f>SUBTOTAL(109,Tabla2456[08. Tráfico y movilidad])</f>
        <v>0</v>
      </c>
      <c r="J4" s="23">
        <f>SUBTOTAL(109,Tabla2456[09. Turismo, eventos y marca ciudad])</f>
        <v>0</v>
      </c>
      <c r="K4" s="23">
        <f>SUBTOTAL(109,Tabla2456[10. Personas mayores, familia y servicios sociales])</f>
        <v>0</v>
      </c>
      <c r="L4" s="23">
        <f>SUBTOTAL(109,Tabla2456[11. Salud pública y seguridad ciudadana])</f>
        <v>0</v>
      </c>
      <c r="M4" s="23">
        <f>SUBTOTAL(109,Tabla2456[Total general])</f>
        <v>2429.52</v>
      </c>
    </row>
    <row r="10" spans="1:13" x14ac:dyDescent="0.25">
      <c r="I10" s="42"/>
    </row>
    <row r="11" spans="1:13" x14ac:dyDescent="0.25">
      <c r="G11" s="42"/>
      <c r="I11" s="42"/>
    </row>
    <row r="12" spans="1:13" x14ac:dyDescent="0.25">
      <c r="I12" s="42"/>
    </row>
    <row r="13" spans="1:13" x14ac:dyDescent="0.25">
      <c r="I13" s="42"/>
    </row>
    <row r="14" spans="1:13" x14ac:dyDescent="0.25">
      <c r="I14" s="42"/>
    </row>
    <row r="15" spans="1:13" x14ac:dyDescent="0.25">
      <c r="I15" s="42"/>
    </row>
  </sheetData>
  <printOptions horizontalCentered="1"/>
  <pageMargins left="0.31496062992125984" right="0.31496062992125984" top="0.90277777777777779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PRIMER TRIMESTRE EJERCICIO 2024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2024-04-12T10:31:20Z</cp:lastPrinted>
  <dcterms:created xsi:type="dcterms:W3CDTF">2019-04-05T07:39:46Z</dcterms:created>
  <dcterms:modified xsi:type="dcterms:W3CDTF">2024-04-16T07:04:38Z</dcterms:modified>
</cp:coreProperties>
</file>